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daho\Id AC 2018 12 (Dec) - Export Credit\Update - Apr 2020\"/>
    </mc:Choice>
  </mc:AlternateContent>
  <bookViews>
    <workbookView xWindow="0" yWindow="0" windowWidth="19200" windowHeight="5925"/>
  </bookViews>
  <sheets>
    <sheet name="Exhibit No. 1" sheetId="11" r:id="rId1"/>
    <sheet name="Testimony References" sheetId="12" r:id="rId2"/>
    <sheet name="Figure 1" sheetId="8" r:id="rId3"/>
    <sheet name="Figure 1 Data" sheetId="7" r:id="rId4"/>
    <sheet name="Export Credit" sheetId="1" r:id="rId5"/>
    <sheet name="Integration" sheetId="3" r:id="rId6"/>
    <sheet name="HLH-LLH hours" sheetId="4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_1_1_02">"deposit2"</definedName>
    <definedName name="_200_SCCT_UtahN">'[1]Table 1'!$I$19</definedName>
    <definedName name="_200_SCCT_WYNE">#REF!</definedName>
    <definedName name="_30_Geo_West">'[1]Table 1'!$I$17</definedName>
    <definedName name="_436_CCCT_WestMain">'[1]Table 1'!$I$18</definedName>
    <definedName name="_477_CCCT_WestMain">'[2]Table 1'!$I$18</definedName>
    <definedName name="_477_CCCT_WYNE">#REF!</definedName>
    <definedName name="_635_CCCT_UtahS">'[2]Table 1'!$I$19</definedName>
    <definedName name="_635_CCCT_WyoNE">'[2]Table 1'!$I$17</definedName>
    <definedName name="_774_Wind_IDGoshen">#REF!</definedName>
    <definedName name="_85_Wind_DJ_2031">#REF!</definedName>
    <definedName name="_att3">[3]Att3!$A$2:$M$77</definedName>
    <definedName name="_att4">[3]Att4!$A$2:$L$8</definedName>
    <definedName name="_att5">[3]Att5!$A$2:$Q$70</definedName>
    <definedName name="_att6">[3]Att6!$A$2:$Q$62</definedName>
    <definedName name="_att7">[3]Att7!$A$2:$J$69</definedName>
    <definedName name="_Discount_Rate">[4]Comparison!$M$33</definedName>
    <definedName name="_IPP3">[5]YearlyOEA!$B$319:$K$319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Order1" hidden="1">255</definedName>
    <definedName name="_Order2" hidden="1">0</definedName>
    <definedName name="_Percent_Last_CCCT">#REF!</definedName>
    <definedName name="_SO2">[6]Assumps!$E$1</definedName>
    <definedName name="_Sort" hidden="1">#REF!</definedName>
    <definedName name="_UtahS_Solar_2031">#REF!</definedName>
    <definedName name="_UtahS_Solar_2032">#REF!</definedName>
    <definedName name="_UtahS_Solar_2033">#REF!</definedName>
    <definedName name="_UtahS_Solar_2034">#REF!</definedName>
    <definedName name="_UtahS_Solar_2035">#REF!</definedName>
    <definedName name="_UtahS_Solar_2036">#REF!</definedName>
    <definedName name="_Yakima_Solar_2028">#REF!</definedName>
    <definedName name="_Yakima_Solar_2029">#REF!</definedName>
    <definedName name="_Yakima_Solar_2031">#REF!</definedName>
    <definedName name="_Yakima_Solar_2032">#REF!</definedName>
    <definedName name="_Yakima_Solar_2033">#REF!</definedName>
    <definedName name="_Yakima_Solar_2034">#REF!</definedName>
    <definedName name="a" localSheetId="6" hidden="1">'[7]DSM Output'!$J$21:$J$23</definedName>
    <definedName name="a" hidden="1">'[8]DSM Output'!$J$21:$J$23</definedName>
    <definedName name="A_T_WACC">'[9]1c CCCT LCF Model'!$S$21</definedName>
    <definedName name="above">OFFSET(!A1,-1,0)</definedName>
    <definedName name="AC_Case">'[10]Table 2 QF Queue'!#REF!</definedName>
    <definedName name="Access_Button1" hidden="1">"Headcount_Workbook_Schedules_List"</definedName>
    <definedName name="AccessDatabase" hidden="1">"P:\HR\SharonPlummer\Headcount Workbook.mdb"</definedName>
    <definedName name="aCF">[11]Assumps!$H$10:$H$35</definedName>
    <definedName name="aCoalSul">[11]Assumps!$P$10:$P$35</definedName>
    <definedName name="Active_CF">[12]!Active_CF</definedName>
    <definedName name="Active_Deg_Method">[12]!Active_Deg_Method</definedName>
    <definedName name="Active_Deg_Rate">[12]!Active_Deg_Rate</definedName>
    <definedName name="Active_Delivery_Point">[12]!Active_Delivery_Point</definedName>
    <definedName name="Active_MW">[12]!Active_MW</definedName>
    <definedName name="Active_Name_Conf">[12]!Active_Name_Conf</definedName>
    <definedName name="Active_Online">[12]!Active_Online</definedName>
    <definedName name="Active_QF_Name">[12]!Active_QF_Name</definedName>
    <definedName name="Active_QF_Queue_Date">[12]!Active_QF_Queue_Date</definedName>
    <definedName name="Active_Status">[12]!Active_Status</definedName>
    <definedName name="aDesc">[13]Assumptions!$C$14:$C$38</definedName>
    <definedName name="aExpHeatInput">[11]Assumps!$R$10:$R$35</definedName>
    <definedName name="AFUDC">[14]Inputs!$T$9</definedName>
    <definedName name="AFUDC_Rate">[15]Model!$H$6</definedName>
    <definedName name="aFuel">[11]Assumps!$O$10:$O$35</definedName>
    <definedName name="aFutSul">[11]Assumps!$Q$10:$Q$35</definedName>
    <definedName name="aHC">[11]Assumps!$N$10:$N$35</definedName>
    <definedName name="aHR">[11]Assumps!$L$10:$L$35</definedName>
    <definedName name="aIncFuel">[11]Assumps!$M$10:$M$35</definedName>
    <definedName name="aInMo">[13]Assumptions!$E$14:$E$38</definedName>
    <definedName name="aInYr">[13]Assumptions!$D$14:$D$38</definedName>
    <definedName name="aLife">[11]Assumps!$G$10:$G$35</definedName>
    <definedName name="AllHrs">[16]Profile!$D$3</definedName>
    <definedName name="Allocated_HLH_Ready">'[17]GRID Allocated Ready Res (HLH)'!$B$6:$DQ$98</definedName>
    <definedName name="Allocated_HLH_Ready_Date">'[17]GRID Allocated Ready Res (HLH)'!$B$5:$DQ$5</definedName>
    <definedName name="Allocated_HLH_Ready_Name">'[17]GRID Allocated Ready Res (HLH)'!$A$6:$A$98</definedName>
    <definedName name="Allocated_HLH_Spin">'[17]GRID Allocated Spin Res (HLH)'!$B$6:$DQ$98</definedName>
    <definedName name="Allocated_HLH_Spin_Date">'[17]GRID Allocated Spin Res (HLH)'!$B$5:$DQ$5</definedName>
    <definedName name="Allocated_HLH_Spin_Name">'[17]GRID Allocated Spin Res (HLH)'!$A$6:$A$98</definedName>
    <definedName name="Allocated_LLH_Ready">'[17]GRID Allocated Ready Res (LLH)'!$B$6:$DQ$98</definedName>
    <definedName name="Allocated_LLH_Ready_Date">'[17]GRID Allocated Ready Res (LLH)'!$B$5:$DQ$5</definedName>
    <definedName name="Allocated_LLH_Ready_Name">'[17]GRID Allocated Ready Res (LLH)'!$A$6:$A$98</definedName>
    <definedName name="Allocated_LLH_Spin">'[17]GRID Allocated Spin Res (LLH)'!$B$6:$DQ$98</definedName>
    <definedName name="Allocated_LLH_Spin_Date">'[17]GRID Allocated Spin Res (LLH)'!$B$5:$DQ$5</definedName>
    <definedName name="Allocated_LLH_Spin_Name">'[17]GRID Allocated Spin Res (LLH)'!$A$6:$A$98</definedName>
    <definedName name="aMkt">[11]Assumps!$J$10:$J$35</definedName>
    <definedName name="aMWShare">[11]Assumps!$T$10:$T$35</definedName>
    <definedName name="anscount" hidden="1">1</definedName>
    <definedName name="aPlantNames">'[18]Gen Data'!$B$5:$B$64</definedName>
    <definedName name="aPltRetireDate">'[18]Gen Data'!$C$5:$C$64</definedName>
    <definedName name="aPPWMW">[11]Assumps!$F$10:$F$35</definedName>
    <definedName name="aPropTax">[11]Assumps!$K$10:$K$35</definedName>
    <definedName name="aTotalMW">[19]Assumps!$S$75:$S$100</definedName>
    <definedName name="aTotMw">[11]Assumps!$E$10:$E$35</definedName>
    <definedName name="aUnit">[13]Assumptions!$B$14:$B$38</definedName>
    <definedName name="aUnitMW">[20]Assumps!$C$75:$C$100</definedName>
    <definedName name="aYr">[11]Assumps!$I$10:$I$35</definedName>
    <definedName name="below">OFFSET(!A1,1,0)</definedName>
    <definedName name="Blundell">[5]YearlyOEA!$B$10:$K$12</definedName>
    <definedName name="BOIL">'[21]Wage Rates'!$I$61:$I$61</definedName>
    <definedName name="Bonus_Deprec_Sch">[15]Model!$C$1201:$BB$1214</definedName>
    <definedName name="Book_Deprec_Sched">[15]Model!$C$1220:$BB$1265</definedName>
    <definedName name="calcoutput">'[22]Calcoutput (futures)'!$B$7:$J$128</definedName>
    <definedName name="Canadian__for_USexchangerate">'[22]OTC Gas Quotes'!$M$2</definedName>
    <definedName name="Capacity_Contr_Solar_Fixed">#REF!</definedName>
    <definedName name="Capacity_Contr_Solar_Tracking">#REF!</definedName>
    <definedName name="Capacity_Contr_Wind">#REF!</definedName>
    <definedName name="CAPCOST">[14]Inputs!$S$305</definedName>
    <definedName name="CAPFACT">[14]Inputs!$R$15</definedName>
    <definedName name="Carbon_1">[5]YearlyOEA!$B$20:$K$22</definedName>
    <definedName name="Carbon_2">[5]YearlyOEA!$B$30:$K$32</definedName>
    <definedName name="CashFlow">'[23]Capital Model Results'!$G$1</definedName>
    <definedName name="CC_1A">[5]YearlyOEA!$B$313:$K$313</definedName>
    <definedName name="CC_1B">[5]YearlyOEA!$B$314:$K$314</definedName>
    <definedName name="CF_Solar_Fixed_QF">[16]Profile!$I$8</definedName>
    <definedName name="CF_Solar_Tracking_QF">[16]Profile!$F$8</definedName>
    <definedName name="CF_Wind_QF">[16]Profile!$M$8</definedName>
    <definedName name="Cholla_4">[5]YearlyOEA!$B$40:$K$42</definedName>
    <definedName name="CollarFactor">[15]Inputs!$R$26</definedName>
    <definedName name="Colstrip_3">[5]YearlyOEA!$B$50:$K$52</definedName>
    <definedName name="Colstrip_4">[5]YearlyOEA!$B$60:$K$62</definedName>
    <definedName name="Common_Ratio">[15]Model!$H$11</definedName>
    <definedName name="CONC">'[21]Wage Rates'!$I$51:$I$51</definedName>
    <definedName name="Contracted_HLH">'[17]GRID Contracted Reserves (HLH)'!$B$6:$DQ$100</definedName>
    <definedName name="Contracted_HLH_Date">'[17]GRID Contracted Reserves (HLH)'!$B$5:$DQ$5</definedName>
    <definedName name="Contracted_HLH_Name">'[17]GRID Contracted Reserves (HLH)'!$A$6:$A$100</definedName>
    <definedName name="Contracted_LLH">'[17]GRID Contracted Reserves (LLH)'!$B$6:$DQ$100</definedName>
    <definedName name="Contracted_LLH_Date">'[17]GRID Contracted Reserves (LLH)'!$B$5:$DQ$5</definedName>
    <definedName name="Contracted_LLH_Name">'[17]GRID Contracted Reserves (LLH)'!$A$6:$A$100</definedName>
    <definedName name="CONTRACTORS_LABOR_RATE">'[24]WORK SCOPE'!$D$55</definedName>
    <definedName name="contractsymbol">[22]Futures!$B$2:$B$500</definedName>
    <definedName name="Conversion_Factor">[25]App2!$R$2</definedName>
    <definedName name="Cost_of_Capital">[15]Model!$H$14</definedName>
    <definedName name="CoSurcharge">'[26]Projected Cashflow'!$D$112</definedName>
    <definedName name="Craig_1">[5]YearlyOEA!$B$70:$K$72</definedName>
    <definedName name="Craig_2">[5]YearlyOEA!$B$80:$K$82</definedName>
    <definedName name="dateTable" localSheetId="6">'HLH-LLH hours'!$C$15:$N$15</definedName>
    <definedName name="dateTable">'[27]on off peak hours'!$C$15:$ED$15</definedName>
    <definedName name="daysMonth" localSheetId="6">'HLH-LLH hours'!$C$3:$N$3</definedName>
    <definedName name="daysMonth">'[17]on off peak hours'!$C$3:$IT$3</definedName>
    <definedName name="Debt_Rate">[15]Model!$H$12</definedName>
    <definedName name="Debt_Ratio">[15]Model!$H$10</definedName>
    <definedName name="Demand_Dollar">'[17]Demand Dollars'!$B$5:$DQ$1005</definedName>
    <definedName name="Demand_Dollar_Date">'[17]Demand Dollars'!$B$4:$DQ$4</definedName>
    <definedName name="Demand_Dollar_Name">'[17]Demand Dollars'!$A$5:$A$1005</definedName>
    <definedName name="Deprec_Sched">[15]Model!$C$1178:$BB$1191</definedName>
    <definedName name="Detail">'[28]FY''s Detail'!$A$6:$J$484</definedName>
    <definedName name="DirCap">[13]Assumptions!$J$14:$J$38</definedName>
    <definedName name="Discount_Rate">'[1]Table 1'!$I$42</definedName>
    <definedName name="Discount_Rate_2015_IRP">'[29]Table 7 to 8'!$AE$43</definedName>
    <definedName name="Discount_Rate_2017_IRP">'[16]Table 7 to 8'!$BK$43</definedName>
    <definedName name="DispatchSum">"GRID Thermal Generation!R2C1:R4C2"</definedName>
    <definedName name="DITmultiplier">'[18]Uncertainties &amp; Inputs'!$L$109</definedName>
    <definedName name="DJ_1">[5]YearlyOEA!$B$93:$K$95</definedName>
    <definedName name="DJ_2">[5]YearlyOEA!$B$103:$K$105</definedName>
    <definedName name="DJ_3">[5]YearlyOEA!$B$113:$K$115</definedName>
    <definedName name="DJ_4">[5]YearlyOEA!$B$123:$K$125</definedName>
    <definedName name="East_trans">[30]Notes!$C$13</definedName>
    <definedName name="ECA">'[18]Uncertainties &amp; Inputs'!$G$61</definedName>
    <definedName name="ELEC">'[21]Wage Rates'!$I$69:$I$69</definedName>
    <definedName name="Electric_Prices_HLH">'[17]GRID Prices (HLH)'!$B$5:$DQ$30</definedName>
    <definedName name="Electric_Prices_HLH_Date">'[17]GRID Prices (HLH)'!$B$4:$DQ$4</definedName>
    <definedName name="Electric_Prices_HLH_Name">'[17]GRID Prices (HLH)'!$A$5:$A$30</definedName>
    <definedName name="Electric_Prices_LLH">'[17]GRID Prices (LLH)'!$B$5:$DQ$30</definedName>
    <definedName name="Electric_Prices_LLH_Date">'[17]GRID Prices (LLH)'!$B$4:$DQ$4</definedName>
    <definedName name="Electric_Prices_LLH_Name">'[17]GRID Prices (LLH)'!$A$5:$A$30</definedName>
    <definedName name="EQUIP">'[21]Wage Rates'!$I$65:$I$65</definedName>
    <definedName name="Esc_Switch">[11]Assumps!$H$1</definedName>
    <definedName name="Exchange_Rates___Bloomberg">[22]MarketData!$J$1</definedName>
    <definedName name="Fed_Funds___Bloomberg">[22]MarketData!$A$14</definedName>
    <definedName name="Final_Year">[15]Model!$H$21</definedName>
    <definedName name="Final_Year_Regulation">[15]Model!$H$22</definedName>
    <definedName name="Forecast">[31]Forecast!$A$1:$D$300</definedName>
    <definedName name="FTE">OFFSET([32]FTE!$A$1,0,0,COUNTA([32]FTE!$A$1:$A$65536),12)</definedName>
    <definedName name="Gadsby_1">[5]YearlyOEA!$B$128:$K$128</definedName>
    <definedName name="Gadsby_2">[5]YearlyOEA!$B$129:$K$129</definedName>
    <definedName name="Gadsby_3">[5]YearlyOEA!$B$130:$K$130</definedName>
    <definedName name="Gadsby_4">[5]YearlyOEA!$B$131:$K$131</definedName>
    <definedName name="Gadsby_5">[5]YearlyOEA!$B$132:$K$132</definedName>
    <definedName name="Gadsby_6">[5]YearlyOEA!$B$133:$K$133</definedName>
    <definedName name="Green_Res">#REF!</definedName>
    <definedName name="GResIDX">#REF!</definedName>
    <definedName name="Gross_up_For_Taxes">[15]Model!$L$14</definedName>
    <definedName name="HA_1">[33]Notes!$A$94:$J$119</definedName>
    <definedName name="Hayden_1">[5]YearlyOEA!$B$139:$K$141</definedName>
    <definedName name="Hayden_2">[5]YearlyOEA!$B$149:$K$151</definedName>
    <definedName name="HEATINP1">[14]Inputs!$S$15</definedName>
    <definedName name="Hermiston_1">[5]YearlyOEA!$B$159:$K$161</definedName>
    <definedName name="Hermiston_2">[5]YearlyOEA!$B$169:$K$171</definedName>
    <definedName name="HolidayObserved" localSheetId="6">'HLH-LLH hours'!$C$21:$N$21</definedName>
    <definedName name="HolidayObserved">'[17]on off peak hours'!$C$21:$IT$21</definedName>
    <definedName name="Holidays" localSheetId="6">'HLH-LLH hours'!$C$7:$N$7</definedName>
    <definedName name="Holidays">'[17]on off peak hours'!$C$7:$IT$7</definedName>
    <definedName name="Hours5by16">'[17]on off peak hours'!$C$26:$IT$29</definedName>
    <definedName name="HoursHoliday" localSheetId="6">'HLH-LLH hours'!$C$16:$N$20</definedName>
    <definedName name="HoursHoliday">'[27]on off peak hours'!$C$16:$ED$20</definedName>
    <definedName name="HoursNoHoliday" localSheetId="6">'HLH-LLH hours'!$C$10:$N$13</definedName>
    <definedName name="HoursNoHoliday">'[17]on off peak hours'!$C$10:$IT$13</definedName>
    <definedName name="HR_1">[34]Notes!$A$106:$M$185</definedName>
    <definedName name="HR_3">[34]Notes!$A$243:$M$312</definedName>
    <definedName name="Hunter_1">[5]YearlyOEA!$B$179:$K$181</definedName>
    <definedName name="Hunter_2">[5]YearlyOEA!$B$189:$K$191</definedName>
    <definedName name="Hunter_3">[5]YearlyOEA!$B$199:$K$201</definedName>
    <definedName name="Huntington_1">[5]YearlyOEA!$B$209:$K$211</definedName>
    <definedName name="Huntington_2">[5]YearlyOEA!$B$219:$K$221</definedName>
    <definedName name="Idaho">'[35]Monthly Cash Flow'!$A$5:$X$113</definedName>
    <definedName name="Incr_Reserve">[36]ImportData!$G$45</definedName>
    <definedName name="Incremental_Coal_Costing">[36]ImportData!$B$37</definedName>
    <definedName name="inflation">'[37]General Inputs'!$E$25</definedName>
    <definedName name="Inflation_Rate">[15]Model!$J$1779</definedName>
    <definedName name="Inflation_Table">[15]Model!$B$1774:$E$1834</definedName>
    <definedName name="INSERVC">[14]Inputs!$I$21</definedName>
    <definedName name="INSUL">'[21]Wage Rates'!$I$67:$I$67</definedName>
    <definedName name="Interest_Rates___Bloomberg">[22]MarketData!$A$1</definedName>
    <definedName name="IRR">[15]Model!$C$1296</definedName>
    <definedName name="IRR_Guess">[15]Model!$H$17</definedName>
    <definedName name="IRRTable">[15]Model!$B$1850:$C$1867</definedName>
    <definedName name="ITC">'[9]1c CCCT LCF Model'!$S$17</definedName>
    <definedName name="JB_1">[5]YearlyOEA!$B$229:$K$231</definedName>
    <definedName name="JB_2">[5]YearlyOEA!$B$239:$K$241</definedName>
    <definedName name="JB_3">[5]YearlyOEA!$B$249:$K$251</definedName>
    <definedName name="JB_4">[5]YearlyOEA!$B$259:$K$261</definedName>
    <definedName name="JB_5">[5]YearlyOEA!$B$320:$K$320</definedName>
    <definedName name="labor">'[24]WORK SCOPE'!$D$55</definedName>
    <definedName name="Lakeside">[5]YearlyOEA!$B$315:$K$315</definedName>
    <definedName name="left">OFFSET(!A1,0,-1)</definedName>
    <definedName name="Level">[11]Assumps!$D$1</definedName>
    <definedName name="limcount" hidden="1">1</definedName>
    <definedName name="Little_Mtn">[5]YearlyOEA!$B$267:$K$267</definedName>
    <definedName name="Location">[11]Assumps!$C$1</definedName>
    <definedName name="Lookup">[37]Results!$B$7</definedName>
    <definedName name="Market">'[16]OFPC Source'!$J$8:$M$295</definedName>
    <definedName name="market1">'[22]OTC Gas Quotes'!$E$5</definedName>
    <definedName name="market2">'[22]OTC Gas Quotes'!$F$5</definedName>
    <definedName name="market3">'[22]OTC Gas Quotes'!$G$5</definedName>
    <definedName name="market4">'[22]OTC Gas Quotes'!$H$5</definedName>
    <definedName name="market5">'[22]OTC Gas Quotes'!$I$5</definedName>
    <definedName name="market6">'[22]OTC Gas Quotes'!$J$5</definedName>
    <definedName name="market7">'[22]OTC Gas Quotes'!$K$5</definedName>
    <definedName name="MidC_Flat">[38]Market_Price!#REF!</definedName>
    <definedName name="MMBtu">[17]MMBtu!$B$5:$DQ$105</definedName>
    <definedName name="MMBtu_Date">[17]MMBtu!$B$4:$DQ$4</definedName>
    <definedName name="MMBtu_Name">[17]MMBtu!$A$5:$A$105</definedName>
    <definedName name="Model_Errors">[15]Model!$C$1753:$C$1763</definedName>
    <definedName name="modelStartYear">'[37]General Inputs'!$Z$5</definedName>
    <definedName name="Monthly_Discount_Rate">[39]SourceEnergy!$N$4</definedName>
    <definedName name="MW">[40]Main!$G$6</definedName>
    <definedName name="Nameplate_HLH">'[41]GRID Nameplate (HLH)'!$B$5:$DQ$57</definedName>
    <definedName name="Nameplate_HLH_Name">'[41]GRID Nameplate (HLH)'!$A$5:$A$57</definedName>
    <definedName name="Naughton_1">[5]YearlyOEA!$B$273:$K$275</definedName>
    <definedName name="Naughton_2">[5]YearlyOEA!$B$283:$K$285</definedName>
    <definedName name="Naughton_3">[5]YearlyOEA!$B$293:$K$295</definedName>
    <definedName name="Net_Generation_by_State__Type_1">#REF!</definedName>
    <definedName name="nominalDiscountRate">'[37]General Inputs'!$E$26</definedName>
    <definedName name="NOx">[6]Assumps!$E$2</definedName>
    <definedName name="NPV">[15]Model!$C$1312</definedName>
    <definedName name="NymexFutures">[22]Futures!$A$2:$J$500</definedName>
    <definedName name="NymexOptions">[22]Options!$A$2:$K$3000</definedName>
    <definedName name="OEA_Date">[5]YearlyOEA!$B$4:$K$4</definedName>
    <definedName name="OFPC_Date">[42]VDOC!$O$4</definedName>
    <definedName name="On_Peak_CF_CCCT_IRP2015">'[16]Table 9'!$D$124</definedName>
    <definedName name="On_Peak_MWh_Shr_SolarFixed">[16]Profile!$I$10</definedName>
    <definedName name="On_Peak_MWh_Shr_SolarTracking">[16]Profile!$F$10</definedName>
    <definedName name="On_Peak_MWh_Shr_Wind">[16]Profile!$M$10</definedName>
    <definedName name="OnPeakHrsShr">[16]Profile!$C$2</definedName>
    <definedName name="Option">[13]Assumptions!$F$1</definedName>
    <definedName name="OptionsTable">[22]Options!$A$1:$P$3000</definedName>
    <definedName name="OR_AC_price">#REF!</definedName>
    <definedName name="OrgUnit">[43]Org!$A$1:$C$79</definedName>
    <definedName name="Other_Dollar">'[17]Other Dollars'!$B$5:$DQ$1005</definedName>
    <definedName name="Other_Dollar_Date">'[17]Other Dollars'!$B$4:$DQ$4</definedName>
    <definedName name="Other_Dollar_Name">'[17]Other Dollars'!$A$5:$A$1005</definedName>
    <definedName name="Payback_Cash_Flow">[15]Model!$C$1322</definedName>
    <definedName name="PERIOD">[14]Inputs!$I$25</definedName>
    <definedName name="Phantom_5">[5]AdjFactors!$D$6:$F$60</definedName>
    <definedName name="physicalgas">'[44]IPP3 Form_Pricing Input Sheet'!$F$27</definedName>
    <definedName name="PIPE">'[21]Wage Rates'!$I$63:$I$63</definedName>
    <definedName name="Plant_Name">[15]Data!$B$18</definedName>
    <definedName name="Plant_Names">[15]Data!$B$19:$B$59</definedName>
    <definedName name="PM">[6]Assumps!$E$3</definedName>
    <definedName name="ppa_type">[40]Lookups!$C$112</definedName>
    <definedName name="PPW_Share">[15]Data!$L$18</definedName>
    <definedName name="_xlnm.Print_Area" localSheetId="0">'Exhibit No. 1'!$A$1:$L$29</definedName>
    <definedName name="_xlnm.Print_Area" localSheetId="5">Integration!$A$1:$K$47</definedName>
    <definedName name="PRINTSUMMARY">[45]Summary!$B$4:$O$96</definedName>
    <definedName name="Project_Life">[15]Model!$B$7</definedName>
    <definedName name="Property_Tax">[15]Model!$P$14</definedName>
    <definedName name="Property_Tax_Rate">[15]Model!$H$5</definedName>
    <definedName name="PropTax">[13]Assumptions!$G$14:$G$38</definedName>
    <definedName name="PSATable">[36]Hermiston!$A$35:$E$41</definedName>
    <definedName name="QF_CF">#REF!</definedName>
    <definedName name="QF_Data">#REF!</definedName>
    <definedName name="QF_Data_1">#REF!</definedName>
    <definedName name="RampLossMonthlyDemand">'[46]Source - Ramp Losses'!$O$46:$P$57</definedName>
    <definedName name="Rate_Base_Method">[15]Model!$L$17</definedName>
    <definedName name="Rate_of_Return">[15]Model!$L$13</definedName>
    <definedName name="Real_Discount">'[9]1c CCCT LCF Model'!$Q$21</definedName>
    <definedName name="Real_Discount_Rate">[15]Model!$L$15</definedName>
    <definedName name="realDiscountRate">'[37]General Inputs'!$E$24</definedName>
    <definedName name="RealPostTaxWACC">[47]Rates!$F$1</definedName>
    <definedName name="Reg_Common">[15]Model!$L$7</definedName>
    <definedName name="Reg_Common_Rate">[15]Model!$L$10</definedName>
    <definedName name="Reg_Debt">[15]Model!$L$5</definedName>
    <definedName name="Reg_Debt_Rate">[15]Model!$L$8</definedName>
    <definedName name="Reg_Discount_Rate">[15]Model!$L$12</definedName>
    <definedName name="Reg_Pref">[15]Model!$L$6</definedName>
    <definedName name="Reg_Pref_Rate">[15]Model!$L$9</definedName>
    <definedName name="Regulatory_Lag">[15]Model!$B$1605</definedName>
    <definedName name="RenewableMarketShape">'[16]OFPC Source'!$P$5:$U$33</definedName>
    <definedName name="Report">#REF!</definedName>
    <definedName name="Requirement_HLH">'[17]GRID Reserve Requirement (HLH)'!$C$20:$DR$21</definedName>
    <definedName name="Requirement_HLH_Date">'[17]GRID Reserve Requirement (HLH)'!$C$7:$DR$7</definedName>
    <definedName name="Requirement_HLH_Name">'[17]GRID Reserve Requirement (HLH)'!$A$20:$A$21</definedName>
    <definedName name="Requirement_LLH">'[17]GRID Reserve Requirement (LLH)'!$C$20:$DR$21</definedName>
    <definedName name="Requirement_LLH_Date">'[17]GRID Reserve Requirement (LLH)'!$C$7:$DR$7</definedName>
    <definedName name="Requirement_LLH_Name">'[17]GRID Reserve Requirement (LLH)'!$A$20:$A$21</definedName>
    <definedName name="Residual_Discount_Rate">[15]Model!$H$16</definedName>
    <definedName name="RevenueSum">"GRID Thermal Revenue!R2C1:R4C2"</definedName>
    <definedName name="RevisedNumber">[48]Assumptions!$A$2</definedName>
    <definedName name="right">OFFSET(!A1,0,1)</definedName>
    <definedName name="RL_paste_1">[49]Breakdown!$G$20:$G$28</definedName>
    <definedName name="RolloverDates">[50]Rollover!$C$5:$E$279</definedName>
    <definedName name="SAPBEXrevision" hidden="1">1</definedName>
    <definedName name="SAPBEXsysID" hidden="1">"BWP"</definedName>
    <definedName name="SAPBEXwbID" hidden="1">"45EQYSCWE9WJMGB34OOD1BOQZ"</definedName>
    <definedName name="Saturdays">'[17]on off peak hours'!$C$5:$IT$5</definedName>
    <definedName name="Shape_Annually">'[39]Monthly Levelized'!$K$9</definedName>
    <definedName name="Shape_Start">'[39]Monthly Levelized'!$L$9</definedName>
    <definedName name="shapefactortable">'[22]GAS CURVE Engine'!$AW$3:$CB$34</definedName>
    <definedName name="Share">[13]Assumptions!$M$14:$M$38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how_20">[15]Reports!$34:$58,[15]Reports!$114:$138,[15]Reports!$166:$190</definedName>
    <definedName name="Show_21">[15]Reports!$35:$58,[15]Reports!$115:$138,[15]Reports!$167:$190</definedName>
    <definedName name="Show_22">[15]Reports!$36:$58,[15]Reports!$116:$138,[15]Reports!$168:$190</definedName>
    <definedName name="Show_23">[15]Reports!$37:$58,[15]Reports!$117:$138,[15]Reports!$169:$190</definedName>
    <definedName name="Show_24">[15]Reports!$38:$58,[15]Reports!$118:$138,[15]Reports!$170:$190</definedName>
    <definedName name="Show_25">[15]Reports!$39:$58,[15]Reports!$119:$138,[15]Reports!$171:$190</definedName>
    <definedName name="Show_26">[15]Reports!$40:$58,[15]Reports!$120:$138,[15]Reports!$172:$190</definedName>
    <definedName name="Show_27">[15]Reports!$41:$58,[15]Reports!$121:$138,[15]Reports!$173:$190</definedName>
    <definedName name="Show_28">[15]Reports!$42:$58,[15]Reports!$122:$138,[15]Reports!$174:$190</definedName>
    <definedName name="Show_29">[15]Reports!$43:$58,[15]Reports!$123:$138,[15]Reports!$175:$190</definedName>
    <definedName name="Show_30">[15]Reports!$44:$58,[15]Reports!$124:$138,[15]Reports!$176:$190</definedName>
    <definedName name="Show_31">[15]Reports!$45:$58,[15]Reports!$125:$138,[15]Reports!$177:$190</definedName>
    <definedName name="Show_32">[15]Reports!$46:$58,[15]Reports!$126:$138,[15]Reports!$178:$190</definedName>
    <definedName name="Show_33">[15]Reports!$47:$58,[15]Reports!$127:$138,[15]Reports!$179:$190</definedName>
    <definedName name="Show_34">[15]Reports!$48:$58,[15]Reports!$128:$137,[15]Reports!$180:$190</definedName>
    <definedName name="Show_35">[15]Reports!$49:$58,[15]Reports!$129:$138,[15]Reports!$181:$190</definedName>
    <definedName name="Show_36">[15]Reports!$50:$58,[15]Reports!$130:$138,[15]Reports!$182:$190</definedName>
    <definedName name="Show_37">[15]Reports!$51:$58,[15]Reports!$131:$138,[15]Reports!$183:$190</definedName>
    <definedName name="Show_38">[15]Reports!$52:$58,[15]Reports!$132:$138,[15]Reports!$184:$190</definedName>
    <definedName name="Show_39">[15]Reports!$53:$58,[15]Reports!$133:$138,[15]Reports!$185:$190</definedName>
    <definedName name="Show_40">[15]Reports!$54:$58,[15]Reports!$134:$138,[15]Reports!$186:$190</definedName>
    <definedName name="Show_41">[15]Reports!$55:$58,[15]Reports!$135:$138,[15]Reports!$187:$190</definedName>
    <definedName name="Show_42">[15]Reports!$56:$58,[15]Reports!$136:$138,[15]Reports!$188:$190</definedName>
    <definedName name="Show_43">[15]Reports!$57:$58,[15]Reports!$137:$138,[15]Reports!$189:$190</definedName>
    <definedName name="Show_44">[15]Reports!$190:$190,[15]Reports!$138:$138,[15]Reports!$58:$58</definedName>
    <definedName name="SignChange">[15]Model!$C$1316</definedName>
    <definedName name="Solar_Fixed_integr_cost">'[51]Table 10'!$B$46</definedName>
    <definedName name="Solar_HLH">'[52]OFPC Source'!$U$48</definedName>
    <definedName name="Solar_LLH">'[52]OFPC Source'!$V$48</definedName>
    <definedName name="Solar_Tracking_integr_cost">'[51]Table 10'!$B$45</definedName>
    <definedName name="SPWS_WBID">"12F19027-1C25-43D5-BF1F-44D7E5A374C0"</definedName>
    <definedName name="SSMonthlyDemand">'[46]Source - Station Use'!$H$78:$H$89</definedName>
    <definedName name="SSRTeast">'[53]IRP Summary 100810_17_03 '!$A$6:$AC$46</definedName>
    <definedName name="Start_Year">[15]Model!$B$6</definedName>
    <definedName name="startmonth">'[22]GAS CURVE Engine'!$N$2</definedName>
    <definedName name="startmonth1">'[22]OTC Gas Quotes'!$L$6</definedName>
    <definedName name="startmonth10">'[22]OTC Gas Quotes'!$L$15</definedName>
    <definedName name="startmonth2">'[22]OTC Gas Quotes'!$L$7</definedName>
    <definedName name="startmonth3">'[22]OTC Gas Quotes'!$L$8</definedName>
    <definedName name="startmonth4">'[22]OTC Gas Quotes'!$L$9</definedName>
    <definedName name="startmonth5">'[22]OTC Gas Quotes'!$L$10</definedName>
    <definedName name="startmonth6">'[22]OTC Gas Quotes'!$L$11</definedName>
    <definedName name="startmonth7">'[22]OTC Gas Quotes'!$L$12</definedName>
    <definedName name="startmonth8">'[22]OTC Gas Quotes'!$L$13</definedName>
    <definedName name="startmonth9">'[22]OTC Gas Quotes'!$L$14</definedName>
    <definedName name="StartYear">[54]Inputs!$D$16</definedName>
    <definedName name="State">[15]Model!$B$8</definedName>
    <definedName name="Station_Service">[5]AdjFactors!$H$6:$Q$60</definedName>
    <definedName name="STEEL">'[21]Wage Rates'!$I$53:$I$53</definedName>
    <definedName name="Study_Cap_Adj">'[1]Table 1'!$I$8</definedName>
    <definedName name="Study_CF">'[1]Table 5'!$M$7</definedName>
    <definedName name="Study_MW">'[1]Table 5'!$M$6</definedName>
    <definedName name="Study_Name">[27]ImportData!$D$7</definedName>
    <definedName name="Sundays">'[17]on off peak hours'!$C$6:$IT$6</definedName>
    <definedName name="Surcharge">[13]Assumptions!$I$14:$I$38</definedName>
    <definedName name="swap_esc_CC">'[44]IPP3 Form_Pricing Input Sheet'!$F$52</definedName>
    <definedName name="swap_esc_DF">'[44]IPP3 Form_Pricing Input Sheet'!$H$52</definedName>
    <definedName name="swap_esc_PAug">'[44]IPP3 Form_Pricing Input Sheet'!$I$52</definedName>
    <definedName name="swap_esc_SC">'[44]IPP3 Form_Pricing Input Sheet'!$G$52</definedName>
    <definedName name="Tax_Incentive_Date">'[9]1c CCCT LCF Model'!$S$18</definedName>
    <definedName name="Tax_Rate">[15]Model!$H$4</definedName>
    <definedName name="TaxDep">[11]Assumps!$I$4</definedName>
    <definedName name="TaxRate">'[9]1c CCCT LCF Model'!$S$19</definedName>
    <definedName name="Type">[11]Assumps!$B$1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SYieldCurves">'[22]Calcoutput (futures)'!$B$4:$C$124</definedName>
    <definedName name="ValuationDate">#REF!</definedName>
    <definedName name="West_trans">[30]Notes!$C$18</definedName>
    <definedName name="WestMainCCCT">[5]YearlyOEA!$B$321:$K$321</definedName>
    <definedName name="Wind_Integration_Charge">'[16]Exhibit 2- Std Wind QF '!$D$45</definedName>
    <definedName name="windvaluation">[40]Wind_Input!$A$14:$T$612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tAvgInflationRate">[15]Model!$J$1779</definedName>
    <definedName name="WV_1">[5]YearlyOEA!$B$298:$K$298</definedName>
    <definedName name="WV_2">[5]YearlyOEA!$B$299:$K$299</definedName>
    <definedName name="WV_3">[5]YearlyOEA!$B$300:$K$300</definedName>
    <definedName name="WV_4">[5]YearlyOEA!$B$301:$K$301</definedName>
    <definedName name="WV_5">[5]YearlyOEA!$B$302:$K$302</definedName>
    <definedName name="WyoCCCT">[5]YearlyOEA!$B$322:$K$322</definedName>
    <definedName name="WyoCCCT_G">[5]YearlyOEA!$B$323:$K$323</definedName>
    <definedName name="Wyodak">[5]YearlyOEA!$B$308:$K$310</definedName>
    <definedName name="xx">[55]Notes!$F$122:$G$123</definedName>
    <definedName name="y" localSheetId="6" hidden="1">'[7]DSM Output'!$B$21:$B$23</definedName>
    <definedName name="y" hidden="1">'[8]DSM Output'!$B$21:$B$23</definedName>
    <definedName name="yesterdayscurves">'[22]Calcoutput (futures)'!$L$7:$T$128</definedName>
    <definedName name="z" localSheetId="6" hidden="1">'[7]DSM Output'!$G$21:$G$23</definedName>
    <definedName name="z" hidden="1">'[8]DSM Output'!$G$21:$G$23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2" i="1" l="1"/>
  <c r="P112" i="1"/>
  <c r="O112" i="1"/>
  <c r="N112" i="1"/>
  <c r="M112" i="1"/>
  <c r="L112" i="1"/>
  <c r="K112" i="1"/>
  <c r="J112" i="1"/>
  <c r="I112" i="1"/>
  <c r="H112" i="1"/>
  <c r="G112" i="1"/>
  <c r="F112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Q99" i="1"/>
  <c r="P99" i="1"/>
  <c r="O99" i="1"/>
  <c r="N99" i="1"/>
  <c r="M99" i="1"/>
  <c r="L99" i="1"/>
  <c r="K99" i="1"/>
  <c r="J99" i="1"/>
  <c r="I99" i="1"/>
  <c r="H99" i="1"/>
  <c r="G99" i="1"/>
  <c r="F99" i="1"/>
  <c r="Q98" i="1"/>
  <c r="P98" i="1"/>
  <c r="O98" i="1"/>
  <c r="N98" i="1"/>
  <c r="M98" i="1"/>
  <c r="L98" i="1"/>
  <c r="K98" i="1"/>
  <c r="J98" i="1"/>
  <c r="I98" i="1"/>
  <c r="H98" i="1"/>
  <c r="G98" i="1"/>
  <c r="F98" i="1"/>
  <c r="Q97" i="1"/>
  <c r="P97" i="1"/>
  <c r="O97" i="1"/>
  <c r="N97" i="1"/>
  <c r="M97" i="1"/>
  <c r="L97" i="1"/>
  <c r="K97" i="1"/>
  <c r="J97" i="1"/>
  <c r="I97" i="1"/>
  <c r="H97" i="1"/>
  <c r="G97" i="1"/>
  <c r="F97" i="1"/>
  <c r="Q96" i="1"/>
  <c r="P96" i="1"/>
  <c r="O96" i="1"/>
  <c r="N96" i="1"/>
  <c r="M96" i="1"/>
  <c r="L96" i="1"/>
  <c r="K96" i="1"/>
  <c r="J96" i="1"/>
  <c r="I96" i="1"/>
  <c r="H96" i="1"/>
  <c r="G96" i="1"/>
  <c r="F96" i="1"/>
  <c r="Q95" i="1"/>
  <c r="P95" i="1"/>
  <c r="O95" i="1"/>
  <c r="N95" i="1"/>
  <c r="M95" i="1"/>
  <c r="L95" i="1"/>
  <c r="K95" i="1"/>
  <c r="J95" i="1"/>
  <c r="I95" i="1"/>
  <c r="H95" i="1"/>
  <c r="G95" i="1"/>
  <c r="F95" i="1"/>
  <c r="Q94" i="1"/>
  <c r="P94" i="1"/>
  <c r="O94" i="1"/>
  <c r="N94" i="1"/>
  <c r="M94" i="1"/>
  <c r="L94" i="1"/>
  <c r="K94" i="1"/>
  <c r="J94" i="1"/>
  <c r="I94" i="1"/>
  <c r="H94" i="1"/>
  <c r="G94" i="1"/>
  <c r="F94" i="1"/>
  <c r="Q93" i="1"/>
  <c r="P93" i="1"/>
  <c r="O93" i="1"/>
  <c r="N93" i="1"/>
  <c r="M93" i="1"/>
  <c r="L93" i="1"/>
  <c r="K93" i="1"/>
  <c r="J93" i="1"/>
  <c r="I93" i="1"/>
  <c r="H93" i="1"/>
  <c r="G93" i="1"/>
  <c r="F93" i="1"/>
  <c r="Q92" i="1"/>
  <c r="P92" i="1"/>
  <c r="O92" i="1"/>
  <c r="N92" i="1"/>
  <c r="M92" i="1"/>
  <c r="L92" i="1"/>
  <c r="K92" i="1"/>
  <c r="J92" i="1"/>
  <c r="I92" i="1"/>
  <c r="H92" i="1"/>
  <c r="G92" i="1"/>
  <c r="F92" i="1"/>
  <c r="Q91" i="1"/>
  <c r="P91" i="1"/>
  <c r="O91" i="1"/>
  <c r="N91" i="1"/>
  <c r="M91" i="1"/>
  <c r="L91" i="1"/>
  <c r="K91" i="1"/>
  <c r="J91" i="1"/>
  <c r="I91" i="1"/>
  <c r="H91" i="1"/>
  <c r="G91" i="1"/>
  <c r="F91" i="1"/>
  <c r="Q90" i="1"/>
  <c r="P90" i="1"/>
  <c r="O90" i="1"/>
  <c r="N90" i="1"/>
  <c r="M90" i="1"/>
  <c r="L90" i="1"/>
  <c r="K90" i="1"/>
  <c r="J90" i="1"/>
  <c r="I90" i="1"/>
  <c r="H90" i="1"/>
  <c r="G90" i="1"/>
  <c r="F90" i="1"/>
  <c r="Q89" i="1"/>
  <c r="P89" i="1"/>
  <c r="O89" i="1"/>
  <c r="N89" i="1"/>
  <c r="M89" i="1"/>
  <c r="L89" i="1"/>
  <c r="K89" i="1"/>
  <c r="J89" i="1"/>
  <c r="I89" i="1"/>
  <c r="H89" i="1"/>
  <c r="G89" i="1"/>
  <c r="F89" i="1"/>
  <c r="Q52" i="1"/>
  <c r="P52" i="1"/>
  <c r="O52" i="1"/>
  <c r="N52" i="1"/>
  <c r="M52" i="1"/>
  <c r="L52" i="1"/>
  <c r="K52" i="1"/>
  <c r="J52" i="1"/>
  <c r="I52" i="1"/>
  <c r="H52" i="1"/>
  <c r="G52" i="1"/>
  <c r="F52" i="1"/>
  <c r="J30" i="12" l="1"/>
  <c r="J29" i="12"/>
  <c r="J28" i="12"/>
  <c r="J27" i="12"/>
  <c r="J10" i="12"/>
  <c r="F27" i="12" l="1"/>
  <c r="I30" i="12"/>
  <c r="H30" i="12"/>
  <c r="G30" i="12"/>
  <c r="F30" i="12"/>
  <c r="I29" i="12"/>
  <c r="H29" i="12"/>
  <c r="G29" i="12"/>
  <c r="F29" i="12"/>
  <c r="I28" i="12"/>
  <c r="H28" i="12"/>
  <c r="G28" i="12"/>
  <c r="F28" i="12"/>
  <c r="I27" i="12"/>
  <c r="H27" i="12"/>
  <c r="G27" i="12"/>
  <c r="I10" i="12"/>
  <c r="H10" i="12"/>
  <c r="G10" i="12"/>
  <c r="F10" i="12"/>
  <c r="I9" i="12"/>
  <c r="H9" i="12"/>
  <c r="G9" i="12"/>
  <c r="F9" i="12"/>
  <c r="E9" i="12"/>
  <c r="Q85" i="1" l="1"/>
  <c r="P85" i="1"/>
  <c r="O85" i="1"/>
  <c r="N85" i="1"/>
  <c r="M85" i="1"/>
  <c r="L85" i="1"/>
  <c r="K85" i="1"/>
  <c r="J85" i="1"/>
  <c r="I85" i="1"/>
  <c r="H85" i="1"/>
  <c r="G85" i="1"/>
  <c r="F85" i="1"/>
  <c r="Q84" i="1"/>
  <c r="P84" i="1"/>
  <c r="O84" i="1"/>
  <c r="N84" i="1"/>
  <c r="M84" i="1"/>
  <c r="L84" i="1"/>
  <c r="K84" i="1"/>
  <c r="J84" i="1"/>
  <c r="I84" i="1"/>
  <c r="H84" i="1"/>
  <c r="G84" i="1"/>
  <c r="F84" i="1"/>
  <c r="Q83" i="1"/>
  <c r="P83" i="1"/>
  <c r="O83" i="1"/>
  <c r="N83" i="1"/>
  <c r="M83" i="1"/>
  <c r="L83" i="1"/>
  <c r="K83" i="1"/>
  <c r="J83" i="1"/>
  <c r="I83" i="1"/>
  <c r="H83" i="1"/>
  <c r="G83" i="1"/>
  <c r="F83" i="1"/>
  <c r="Q82" i="1"/>
  <c r="P82" i="1"/>
  <c r="O82" i="1"/>
  <c r="N82" i="1"/>
  <c r="M82" i="1"/>
  <c r="L82" i="1"/>
  <c r="K82" i="1"/>
  <c r="J82" i="1"/>
  <c r="I82" i="1"/>
  <c r="H82" i="1"/>
  <c r="G82" i="1"/>
  <c r="F82" i="1"/>
  <c r="Q81" i="1"/>
  <c r="P81" i="1"/>
  <c r="O81" i="1"/>
  <c r="N81" i="1"/>
  <c r="M81" i="1"/>
  <c r="L81" i="1"/>
  <c r="K81" i="1"/>
  <c r="J81" i="1"/>
  <c r="I81" i="1"/>
  <c r="H81" i="1"/>
  <c r="G81" i="1"/>
  <c r="F81" i="1"/>
  <c r="Q80" i="1"/>
  <c r="P80" i="1"/>
  <c r="O80" i="1"/>
  <c r="N80" i="1"/>
  <c r="M80" i="1"/>
  <c r="L80" i="1"/>
  <c r="K80" i="1"/>
  <c r="J80" i="1"/>
  <c r="I80" i="1"/>
  <c r="H80" i="1"/>
  <c r="G80" i="1"/>
  <c r="F80" i="1"/>
  <c r="Q79" i="1"/>
  <c r="P79" i="1"/>
  <c r="O79" i="1"/>
  <c r="N79" i="1"/>
  <c r="M79" i="1"/>
  <c r="L79" i="1"/>
  <c r="K79" i="1"/>
  <c r="J79" i="1"/>
  <c r="I79" i="1"/>
  <c r="H79" i="1"/>
  <c r="G79" i="1"/>
  <c r="F79" i="1"/>
  <c r="Q78" i="1"/>
  <c r="P78" i="1"/>
  <c r="O78" i="1"/>
  <c r="N78" i="1"/>
  <c r="M78" i="1"/>
  <c r="L78" i="1"/>
  <c r="K78" i="1"/>
  <c r="J78" i="1"/>
  <c r="I78" i="1"/>
  <c r="H78" i="1"/>
  <c r="G78" i="1"/>
  <c r="F78" i="1"/>
  <c r="Q77" i="1"/>
  <c r="P77" i="1"/>
  <c r="O77" i="1"/>
  <c r="N77" i="1"/>
  <c r="M77" i="1"/>
  <c r="L77" i="1"/>
  <c r="K77" i="1"/>
  <c r="J77" i="1"/>
  <c r="I77" i="1"/>
  <c r="H77" i="1"/>
  <c r="G77" i="1"/>
  <c r="F77" i="1"/>
  <c r="Q76" i="1"/>
  <c r="P76" i="1"/>
  <c r="O76" i="1"/>
  <c r="N76" i="1"/>
  <c r="M76" i="1"/>
  <c r="L76" i="1"/>
  <c r="K76" i="1"/>
  <c r="J76" i="1"/>
  <c r="I76" i="1"/>
  <c r="H76" i="1"/>
  <c r="G76" i="1"/>
  <c r="F76" i="1"/>
  <c r="Q75" i="1"/>
  <c r="P75" i="1"/>
  <c r="O75" i="1"/>
  <c r="N75" i="1"/>
  <c r="M75" i="1"/>
  <c r="L75" i="1"/>
  <c r="K75" i="1"/>
  <c r="J75" i="1"/>
  <c r="I75" i="1"/>
  <c r="H75" i="1"/>
  <c r="G75" i="1"/>
  <c r="F75" i="1"/>
  <c r="Q74" i="1"/>
  <c r="P74" i="1"/>
  <c r="O74" i="1"/>
  <c r="N74" i="1"/>
  <c r="M74" i="1"/>
  <c r="L74" i="1"/>
  <c r="K74" i="1"/>
  <c r="J74" i="1"/>
  <c r="I74" i="1"/>
  <c r="H74" i="1"/>
  <c r="G74" i="1"/>
  <c r="F74" i="1"/>
  <c r="Q73" i="1"/>
  <c r="P73" i="1"/>
  <c r="O73" i="1"/>
  <c r="N73" i="1"/>
  <c r="M73" i="1"/>
  <c r="L73" i="1"/>
  <c r="K73" i="1"/>
  <c r="J73" i="1"/>
  <c r="I73" i="1"/>
  <c r="H73" i="1"/>
  <c r="G73" i="1"/>
  <c r="F73" i="1"/>
  <c r="Q72" i="1"/>
  <c r="P72" i="1"/>
  <c r="O72" i="1"/>
  <c r="N72" i="1"/>
  <c r="M72" i="1"/>
  <c r="L72" i="1"/>
  <c r="K72" i="1"/>
  <c r="J72" i="1"/>
  <c r="I72" i="1"/>
  <c r="H72" i="1"/>
  <c r="G72" i="1"/>
  <c r="F72" i="1"/>
  <c r="Q71" i="1"/>
  <c r="P71" i="1"/>
  <c r="O71" i="1"/>
  <c r="N71" i="1"/>
  <c r="M71" i="1"/>
  <c r="L71" i="1"/>
  <c r="K71" i="1"/>
  <c r="J71" i="1"/>
  <c r="I71" i="1"/>
  <c r="H71" i="1"/>
  <c r="G71" i="1"/>
  <c r="F71" i="1"/>
  <c r="Q70" i="1"/>
  <c r="P70" i="1"/>
  <c r="O70" i="1"/>
  <c r="N70" i="1"/>
  <c r="M70" i="1"/>
  <c r="L70" i="1"/>
  <c r="K70" i="1"/>
  <c r="J70" i="1"/>
  <c r="I70" i="1"/>
  <c r="H70" i="1"/>
  <c r="G70" i="1"/>
  <c r="F70" i="1"/>
  <c r="Q69" i="1"/>
  <c r="P69" i="1"/>
  <c r="O69" i="1"/>
  <c r="N69" i="1"/>
  <c r="M69" i="1"/>
  <c r="L69" i="1"/>
  <c r="K69" i="1"/>
  <c r="J69" i="1"/>
  <c r="I69" i="1"/>
  <c r="H69" i="1"/>
  <c r="G69" i="1"/>
  <c r="F69" i="1"/>
  <c r="Q68" i="1"/>
  <c r="P68" i="1"/>
  <c r="O68" i="1"/>
  <c r="N68" i="1"/>
  <c r="M68" i="1"/>
  <c r="L68" i="1"/>
  <c r="K68" i="1"/>
  <c r="J68" i="1"/>
  <c r="I68" i="1"/>
  <c r="H68" i="1"/>
  <c r="G68" i="1"/>
  <c r="F68" i="1"/>
  <c r="Q67" i="1"/>
  <c r="P67" i="1"/>
  <c r="O67" i="1"/>
  <c r="N67" i="1"/>
  <c r="M67" i="1"/>
  <c r="L67" i="1"/>
  <c r="K67" i="1"/>
  <c r="J67" i="1"/>
  <c r="I67" i="1"/>
  <c r="H67" i="1"/>
  <c r="G67" i="1"/>
  <c r="F67" i="1"/>
  <c r="Q66" i="1"/>
  <c r="P66" i="1"/>
  <c r="O66" i="1"/>
  <c r="N66" i="1"/>
  <c r="M66" i="1"/>
  <c r="L66" i="1"/>
  <c r="K66" i="1"/>
  <c r="J66" i="1"/>
  <c r="I66" i="1"/>
  <c r="H66" i="1"/>
  <c r="G66" i="1"/>
  <c r="F66" i="1"/>
  <c r="Q65" i="1"/>
  <c r="P65" i="1"/>
  <c r="O65" i="1"/>
  <c r="N65" i="1"/>
  <c r="M65" i="1"/>
  <c r="L65" i="1"/>
  <c r="K65" i="1"/>
  <c r="J65" i="1"/>
  <c r="I65" i="1"/>
  <c r="H65" i="1"/>
  <c r="G65" i="1"/>
  <c r="F65" i="1"/>
  <c r="Q64" i="1"/>
  <c r="P64" i="1"/>
  <c r="O64" i="1"/>
  <c r="N64" i="1"/>
  <c r="M64" i="1"/>
  <c r="Z64" i="1" s="1"/>
  <c r="L64" i="1"/>
  <c r="K64" i="1"/>
  <c r="J64" i="1"/>
  <c r="I64" i="1"/>
  <c r="H64" i="1"/>
  <c r="G64" i="1"/>
  <c r="F64" i="1"/>
  <c r="Q63" i="1"/>
  <c r="AD63" i="1" s="1"/>
  <c r="P63" i="1"/>
  <c r="O63" i="1"/>
  <c r="N63" i="1"/>
  <c r="M63" i="1"/>
  <c r="L63" i="1"/>
  <c r="K63" i="1"/>
  <c r="J63" i="1"/>
  <c r="I63" i="1"/>
  <c r="V63" i="1" s="1"/>
  <c r="H63" i="1"/>
  <c r="G63" i="1"/>
  <c r="F63" i="1"/>
  <c r="Q62" i="1"/>
  <c r="P62" i="1"/>
  <c r="O62" i="1"/>
  <c r="N62" i="1"/>
  <c r="M62" i="1"/>
  <c r="Z62" i="1" s="1"/>
  <c r="L62" i="1"/>
  <c r="K62" i="1"/>
  <c r="J62" i="1"/>
  <c r="I62" i="1"/>
  <c r="H62" i="1"/>
  <c r="G62" i="1"/>
  <c r="F62" i="1"/>
  <c r="V62" i="1"/>
  <c r="AD62" i="1"/>
  <c r="Z63" i="1"/>
  <c r="V64" i="1"/>
  <c r="AD64" i="1"/>
  <c r="V65" i="1"/>
  <c r="Z65" i="1"/>
  <c r="AD65" i="1"/>
  <c r="V66" i="1"/>
  <c r="Z66" i="1"/>
  <c r="AD66" i="1"/>
  <c r="V67" i="1"/>
  <c r="Z67" i="1"/>
  <c r="AD67" i="1"/>
  <c r="V68" i="1"/>
  <c r="Z68" i="1"/>
  <c r="AD68" i="1"/>
  <c r="V69" i="1"/>
  <c r="Z69" i="1"/>
  <c r="AD69" i="1"/>
  <c r="V70" i="1"/>
  <c r="Z70" i="1"/>
  <c r="AD70" i="1"/>
  <c r="V71" i="1"/>
  <c r="Z71" i="1"/>
  <c r="AD71" i="1"/>
  <c r="V72" i="1"/>
  <c r="Z72" i="1"/>
  <c r="AD72" i="1"/>
  <c r="V73" i="1"/>
  <c r="Z73" i="1"/>
  <c r="AD73" i="1"/>
  <c r="V74" i="1"/>
  <c r="Z74" i="1"/>
  <c r="AD74" i="1"/>
  <c r="V75" i="1"/>
  <c r="Z75" i="1"/>
  <c r="AD75" i="1"/>
  <c r="V76" i="1"/>
  <c r="Z76" i="1"/>
  <c r="AD76" i="1"/>
  <c r="V77" i="1"/>
  <c r="Z77" i="1"/>
  <c r="AD77" i="1"/>
  <c r="V78" i="1"/>
  <c r="Z78" i="1"/>
  <c r="AD78" i="1"/>
  <c r="V79" i="1"/>
  <c r="Z79" i="1"/>
  <c r="AD79" i="1"/>
  <c r="V80" i="1"/>
  <c r="Z80" i="1"/>
  <c r="AD80" i="1"/>
  <c r="V81" i="1"/>
  <c r="Z81" i="1"/>
  <c r="AD81" i="1"/>
  <c r="V82" i="1"/>
  <c r="Z82" i="1"/>
  <c r="AD82" i="1"/>
  <c r="V83" i="1"/>
  <c r="Z83" i="1"/>
  <c r="AD83" i="1"/>
  <c r="V84" i="1"/>
  <c r="Z84" i="1"/>
  <c r="AD84" i="1"/>
  <c r="V85" i="1"/>
  <c r="Z85" i="1"/>
  <c r="AD85" i="1"/>
  <c r="AC85" i="1"/>
  <c r="AB85" i="1"/>
  <c r="AA85" i="1"/>
  <c r="Y85" i="1"/>
  <c r="X85" i="1"/>
  <c r="W85" i="1"/>
  <c r="U85" i="1"/>
  <c r="T85" i="1"/>
  <c r="S85" i="1"/>
  <c r="AC84" i="1"/>
  <c r="AB84" i="1"/>
  <c r="AA84" i="1"/>
  <c r="Y84" i="1"/>
  <c r="X84" i="1"/>
  <c r="W84" i="1"/>
  <c r="U84" i="1"/>
  <c r="T84" i="1"/>
  <c r="S84" i="1"/>
  <c r="AC83" i="1"/>
  <c r="AB83" i="1"/>
  <c r="AA83" i="1"/>
  <c r="Y83" i="1"/>
  <c r="X83" i="1"/>
  <c r="W83" i="1"/>
  <c r="U83" i="1"/>
  <c r="T83" i="1"/>
  <c r="S83" i="1"/>
  <c r="AC82" i="1"/>
  <c r="AB82" i="1"/>
  <c r="AA82" i="1"/>
  <c r="Y82" i="1"/>
  <c r="X82" i="1"/>
  <c r="W82" i="1"/>
  <c r="U82" i="1"/>
  <c r="T82" i="1"/>
  <c r="S82" i="1"/>
  <c r="AC81" i="1"/>
  <c r="AB81" i="1"/>
  <c r="AA81" i="1"/>
  <c r="Y81" i="1"/>
  <c r="X81" i="1"/>
  <c r="W81" i="1"/>
  <c r="U81" i="1"/>
  <c r="T81" i="1"/>
  <c r="S81" i="1"/>
  <c r="AC80" i="1"/>
  <c r="AB80" i="1"/>
  <c r="AA80" i="1"/>
  <c r="Y80" i="1"/>
  <c r="X80" i="1"/>
  <c r="W80" i="1"/>
  <c r="U80" i="1"/>
  <c r="T80" i="1"/>
  <c r="S80" i="1"/>
  <c r="AC79" i="1"/>
  <c r="AB79" i="1"/>
  <c r="AA79" i="1"/>
  <c r="Y79" i="1"/>
  <c r="X79" i="1"/>
  <c r="W79" i="1"/>
  <c r="U79" i="1"/>
  <c r="T79" i="1"/>
  <c r="S79" i="1"/>
  <c r="AC78" i="1"/>
  <c r="AB78" i="1"/>
  <c r="AA78" i="1"/>
  <c r="Y78" i="1"/>
  <c r="X78" i="1"/>
  <c r="W78" i="1"/>
  <c r="U78" i="1"/>
  <c r="T78" i="1"/>
  <c r="S78" i="1"/>
  <c r="AC77" i="1"/>
  <c r="AB77" i="1"/>
  <c r="AA77" i="1"/>
  <c r="Y77" i="1"/>
  <c r="X77" i="1"/>
  <c r="W77" i="1"/>
  <c r="U77" i="1"/>
  <c r="T77" i="1"/>
  <c r="S77" i="1"/>
  <c r="AC76" i="1"/>
  <c r="AB76" i="1"/>
  <c r="AA76" i="1"/>
  <c r="Y76" i="1"/>
  <c r="X76" i="1"/>
  <c r="W76" i="1"/>
  <c r="U76" i="1"/>
  <c r="T76" i="1"/>
  <c r="S76" i="1"/>
  <c r="AC75" i="1"/>
  <c r="AB75" i="1"/>
  <c r="AA75" i="1"/>
  <c r="Y75" i="1"/>
  <c r="X75" i="1"/>
  <c r="W75" i="1"/>
  <c r="U75" i="1"/>
  <c r="T75" i="1"/>
  <c r="S75" i="1"/>
  <c r="AC74" i="1"/>
  <c r="AB74" i="1"/>
  <c r="AA74" i="1"/>
  <c r="Y74" i="1"/>
  <c r="X74" i="1"/>
  <c r="W74" i="1"/>
  <c r="U74" i="1"/>
  <c r="T74" i="1"/>
  <c r="S74" i="1"/>
  <c r="AC73" i="1"/>
  <c r="AB73" i="1"/>
  <c r="AA73" i="1"/>
  <c r="Y73" i="1"/>
  <c r="X73" i="1"/>
  <c r="W73" i="1"/>
  <c r="U73" i="1"/>
  <c r="T73" i="1"/>
  <c r="S73" i="1"/>
  <c r="AC72" i="1"/>
  <c r="AB72" i="1"/>
  <c r="AA72" i="1"/>
  <c r="Y72" i="1"/>
  <c r="X72" i="1"/>
  <c r="W72" i="1"/>
  <c r="U72" i="1"/>
  <c r="T72" i="1"/>
  <c r="S72" i="1"/>
  <c r="AC71" i="1"/>
  <c r="AB71" i="1"/>
  <c r="AA71" i="1"/>
  <c r="Y71" i="1"/>
  <c r="X71" i="1"/>
  <c r="W71" i="1"/>
  <c r="U71" i="1"/>
  <c r="T71" i="1"/>
  <c r="S71" i="1"/>
  <c r="AC70" i="1"/>
  <c r="AB70" i="1"/>
  <c r="AA70" i="1"/>
  <c r="Y70" i="1"/>
  <c r="X70" i="1"/>
  <c r="W70" i="1"/>
  <c r="U70" i="1"/>
  <c r="T70" i="1"/>
  <c r="S70" i="1"/>
  <c r="AC69" i="1"/>
  <c r="AB69" i="1"/>
  <c r="AA69" i="1"/>
  <c r="Y69" i="1"/>
  <c r="X69" i="1"/>
  <c r="W69" i="1"/>
  <c r="U69" i="1"/>
  <c r="T69" i="1"/>
  <c r="S69" i="1"/>
  <c r="AC68" i="1"/>
  <c r="AB68" i="1"/>
  <c r="AA68" i="1"/>
  <c r="Y68" i="1"/>
  <c r="X68" i="1"/>
  <c r="W68" i="1"/>
  <c r="U68" i="1"/>
  <c r="T68" i="1"/>
  <c r="S68" i="1"/>
  <c r="AC67" i="1"/>
  <c r="AB67" i="1"/>
  <c r="AA67" i="1"/>
  <c r="Y67" i="1"/>
  <c r="X67" i="1"/>
  <c r="W67" i="1"/>
  <c r="U67" i="1"/>
  <c r="T67" i="1"/>
  <c r="S67" i="1"/>
  <c r="AC66" i="1"/>
  <c r="AB66" i="1"/>
  <c r="AA66" i="1"/>
  <c r="Y66" i="1"/>
  <c r="X66" i="1"/>
  <c r="W66" i="1"/>
  <c r="U66" i="1"/>
  <c r="T66" i="1"/>
  <c r="S66" i="1"/>
  <c r="AC65" i="1"/>
  <c r="AB65" i="1"/>
  <c r="AA65" i="1"/>
  <c r="Y65" i="1"/>
  <c r="X65" i="1"/>
  <c r="W65" i="1"/>
  <c r="U65" i="1"/>
  <c r="T65" i="1"/>
  <c r="S65" i="1"/>
  <c r="AC64" i="1"/>
  <c r="AB64" i="1"/>
  <c r="AA64" i="1"/>
  <c r="Y64" i="1"/>
  <c r="X64" i="1"/>
  <c r="W64" i="1"/>
  <c r="U64" i="1"/>
  <c r="T64" i="1"/>
  <c r="S64" i="1"/>
  <c r="AC63" i="1"/>
  <c r="AB63" i="1"/>
  <c r="AA63" i="1"/>
  <c r="Y63" i="1"/>
  <c r="X63" i="1"/>
  <c r="W63" i="1"/>
  <c r="U63" i="1"/>
  <c r="T63" i="1"/>
  <c r="S63" i="1"/>
  <c r="AC62" i="1"/>
  <c r="AB62" i="1"/>
  <c r="AA62" i="1"/>
  <c r="Y62" i="1"/>
  <c r="X62" i="1"/>
  <c r="W62" i="1"/>
  <c r="U62" i="1"/>
  <c r="T62" i="1"/>
  <c r="S62" i="1"/>
  <c r="A9" i="11" l="1"/>
  <c r="AD5" i="1" l="1" a="1"/>
  <c r="AC4" i="1" a="1"/>
  <c r="AB5" i="1" a="1"/>
  <c r="AA4" i="1" a="1"/>
  <c r="A10" i="11" l="1"/>
  <c r="A11" i="11" s="1"/>
  <c r="A12" i="11" s="1"/>
  <c r="A13" i="11" s="1"/>
  <c r="A14" i="11" s="1"/>
  <c r="A15" i="11" s="1"/>
  <c r="A16" i="11" s="1"/>
  <c r="A17" i="11" l="1"/>
  <c r="A18" i="11" l="1"/>
  <c r="A19" i="11" l="1"/>
  <c r="A20" i="11" l="1"/>
  <c r="F20" i="1" l="1"/>
  <c r="D1" i="1"/>
  <c r="R25" i="7" l="1"/>
  <c r="R24" i="7"/>
  <c r="R23" i="7"/>
  <c r="R22" i="7"/>
  <c r="R21" i="7"/>
  <c r="R20" i="7"/>
  <c r="R19" i="7"/>
  <c r="R18" i="7"/>
  <c r="R17" i="7"/>
  <c r="R16" i="7"/>
  <c r="R15" i="7"/>
  <c r="R14" i="7"/>
  <c r="F17" i="1"/>
  <c r="MX32" i="4"/>
  <c r="MW32" i="4"/>
  <c r="MV32" i="4"/>
  <c r="MU32" i="4"/>
  <c r="MT32" i="4"/>
  <c r="MS32" i="4"/>
  <c r="MR32" i="4"/>
  <c r="MQ32" i="4"/>
  <c r="MP32" i="4"/>
  <c r="MO32" i="4"/>
  <c r="MN32" i="4"/>
  <c r="MM32" i="4"/>
  <c r="ML32" i="4"/>
  <c r="MK32" i="4"/>
  <c r="MJ32" i="4"/>
  <c r="MI32" i="4"/>
  <c r="MH32" i="4"/>
  <c r="MG32" i="4"/>
  <c r="MF32" i="4"/>
  <c r="ME32" i="4"/>
  <c r="MD32" i="4"/>
  <c r="MC32" i="4"/>
  <c r="MB32" i="4"/>
  <c r="MA32" i="4"/>
  <c r="LZ32" i="4"/>
  <c r="LY32" i="4"/>
  <c r="LX32" i="4"/>
  <c r="LW32" i="4"/>
  <c r="LV32" i="4"/>
  <c r="LU32" i="4"/>
  <c r="LT32" i="4"/>
  <c r="LS32" i="4"/>
  <c r="LR32" i="4"/>
  <c r="LQ32" i="4"/>
  <c r="LP32" i="4"/>
  <c r="LO32" i="4"/>
  <c r="LN32" i="4"/>
  <c r="LM32" i="4"/>
  <c r="LL32" i="4"/>
  <c r="LK32" i="4"/>
  <c r="LJ32" i="4"/>
  <c r="LI32" i="4"/>
  <c r="LH32" i="4"/>
  <c r="LG32" i="4"/>
  <c r="LF32" i="4"/>
  <c r="LE32" i="4"/>
  <c r="LD32" i="4"/>
  <c r="LC32" i="4"/>
  <c r="LB32" i="4"/>
  <c r="LA32" i="4"/>
  <c r="KZ32" i="4"/>
  <c r="KY32" i="4"/>
  <c r="KX32" i="4"/>
  <c r="KW32" i="4"/>
  <c r="KV32" i="4"/>
  <c r="KU32" i="4"/>
  <c r="KT32" i="4"/>
  <c r="KS32" i="4"/>
  <c r="KR32" i="4"/>
  <c r="KQ32" i="4"/>
  <c r="KP32" i="4"/>
  <c r="KO32" i="4"/>
  <c r="KN32" i="4"/>
  <c r="KM32" i="4"/>
  <c r="KL32" i="4"/>
  <c r="KK32" i="4"/>
  <c r="KJ32" i="4"/>
  <c r="KI32" i="4"/>
  <c r="KH32" i="4"/>
  <c r="KG32" i="4"/>
  <c r="KF32" i="4"/>
  <c r="KE32" i="4"/>
  <c r="KD32" i="4"/>
  <c r="KC32" i="4"/>
  <c r="KB32" i="4"/>
  <c r="KA32" i="4"/>
  <c r="JZ32" i="4"/>
  <c r="JY32" i="4"/>
  <c r="JX32" i="4"/>
  <c r="JW32" i="4"/>
  <c r="JV32" i="4"/>
  <c r="JU32" i="4"/>
  <c r="JT32" i="4"/>
  <c r="JS32" i="4"/>
  <c r="JR32" i="4"/>
  <c r="JQ32" i="4"/>
  <c r="JP32" i="4"/>
  <c r="JO32" i="4"/>
  <c r="JN32" i="4"/>
  <c r="JM32" i="4"/>
  <c r="JL32" i="4"/>
  <c r="JK32" i="4"/>
  <c r="JJ32" i="4"/>
  <c r="JI32" i="4"/>
  <c r="JH32" i="4"/>
  <c r="JG32" i="4"/>
  <c r="JF32" i="4"/>
  <c r="JE32" i="4"/>
  <c r="JD32" i="4"/>
  <c r="JC32" i="4"/>
  <c r="JB32" i="4"/>
  <c r="JA32" i="4"/>
  <c r="IZ32" i="4"/>
  <c r="IY32" i="4"/>
  <c r="IX32" i="4"/>
  <c r="IW32" i="4"/>
  <c r="IV32" i="4"/>
  <c r="IU32" i="4"/>
  <c r="IT32" i="4"/>
  <c r="IS32" i="4"/>
  <c r="IR32" i="4"/>
  <c r="IQ32" i="4"/>
  <c r="IP32" i="4"/>
  <c r="IO32" i="4"/>
  <c r="IN32" i="4"/>
  <c r="IM32" i="4"/>
  <c r="IL32" i="4"/>
  <c r="IK32" i="4"/>
  <c r="IJ32" i="4"/>
  <c r="II32" i="4"/>
  <c r="IH32" i="4"/>
  <c r="IG32" i="4"/>
  <c r="IF32" i="4"/>
  <c r="IE32" i="4"/>
  <c r="ID32" i="4"/>
  <c r="IC32" i="4"/>
  <c r="IB32" i="4"/>
  <c r="IA32" i="4"/>
  <c r="HZ32" i="4"/>
  <c r="HY32" i="4"/>
  <c r="HX32" i="4"/>
  <c r="HW32" i="4"/>
  <c r="HV32" i="4"/>
  <c r="HU32" i="4"/>
  <c r="HT32" i="4"/>
  <c r="HS32" i="4"/>
  <c r="HR32" i="4"/>
  <c r="HQ32" i="4"/>
  <c r="HP32" i="4"/>
  <c r="HO32" i="4"/>
  <c r="HN32" i="4"/>
  <c r="HM32" i="4"/>
  <c r="HL32" i="4"/>
  <c r="HK32" i="4"/>
  <c r="HJ32" i="4"/>
  <c r="HI32" i="4"/>
  <c r="HH32" i="4"/>
  <c r="HG32" i="4"/>
  <c r="HF32" i="4"/>
  <c r="HE32" i="4"/>
  <c r="HD32" i="4"/>
  <c r="HC32" i="4"/>
  <c r="HB32" i="4"/>
  <c r="HA32" i="4"/>
  <c r="GZ32" i="4"/>
  <c r="GY32" i="4"/>
  <c r="GX32" i="4"/>
  <c r="GW32" i="4"/>
  <c r="GV32" i="4"/>
  <c r="GU32" i="4"/>
  <c r="GT32" i="4"/>
  <c r="GS32" i="4"/>
  <c r="GR32" i="4"/>
  <c r="GQ32" i="4"/>
  <c r="GP32" i="4"/>
  <c r="GO32" i="4"/>
  <c r="GN32" i="4"/>
  <c r="GM32" i="4"/>
  <c r="GL32" i="4"/>
  <c r="GK32" i="4"/>
  <c r="GJ32" i="4"/>
  <c r="GI32" i="4"/>
  <c r="GH32" i="4"/>
  <c r="GG32" i="4"/>
  <c r="GF32" i="4"/>
  <c r="GE32" i="4"/>
  <c r="GD32" i="4"/>
  <c r="GC32" i="4"/>
  <c r="GB32" i="4"/>
  <c r="GA32" i="4"/>
  <c r="FZ32" i="4"/>
  <c r="FY32" i="4"/>
  <c r="FX32" i="4"/>
  <c r="FW32" i="4"/>
  <c r="FV32" i="4"/>
  <c r="FU32" i="4"/>
  <c r="FT32" i="4"/>
  <c r="FS32" i="4"/>
  <c r="FR32" i="4"/>
  <c r="FQ32" i="4"/>
  <c r="FP32" i="4"/>
  <c r="FO32" i="4"/>
  <c r="FN32" i="4"/>
  <c r="FM32" i="4"/>
  <c r="FL32" i="4"/>
  <c r="FK32" i="4"/>
  <c r="FJ32" i="4"/>
  <c r="FI32" i="4"/>
  <c r="FH32" i="4"/>
  <c r="FG32" i="4"/>
  <c r="FF32" i="4"/>
  <c r="FE32" i="4"/>
  <c r="FD32" i="4"/>
  <c r="FC32" i="4"/>
  <c r="FB32" i="4"/>
  <c r="FA32" i="4"/>
  <c r="EZ32" i="4"/>
  <c r="EY32" i="4"/>
  <c r="EX32" i="4"/>
  <c r="EW32" i="4"/>
  <c r="EV32" i="4"/>
  <c r="EU32" i="4"/>
  <c r="ET32" i="4"/>
  <c r="ES32" i="4"/>
  <c r="ER32" i="4"/>
  <c r="EQ32" i="4"/>
  <c r="EP32" i="4"/>
  <c r="EO32" i="4"/>
  <c r="EN32" i="4"/>
  <c r="EM32" i="4"/>
  <c r="EL32" i="4"/>
  <c r="EK32" i="4"/>
  <c r="EJ32" i="4"/>
  <c r="EI32" i="4"/>
  <c r="EH32" i="4"/>
  <c r="EG32" i="4"/>
  <c r="EF32" i="4"/>
  <c r="EE32" i="4"/>
  <c r="ED32" i="4"/>
  <c r="EC32" i="4"/>
  <c r="EB32" i="4"/>
  <c r="EA32" i="4"/>
  <c r="DZ32" i="4"/>
  <c r="DY32" i="4"/>
  <c r="DX32" i="4"/>
  <c r="DW32" i="4"/>
  <c r="DV32" i="4"/>
  <c r="DU32" i="4"/>
  <c r="DT32" i="4"/>
  <c r="DS32" i="4"/>
  <c r="DR32" i="4"/>
  <c r="DQ32" i="4"/>
  <c r="DP32" i="4"/>
  <c r="DO32" i="4"/>
  <c r="DN32" i="4"/>
  <c r="DM32" i="4"/>
  <c r="DL32" i="4"/>
  <c r="DK32" i="4"/>
  <c r="DJ32" i="4"/>
  <c r="DI32" i="4"/>
  <c r="DH32" i="4"/>
  <c r="DG32" i="4"/>
  <c r="DF32" i="4"/>
  <c r="DE32" i="4"/>
  <c r="DD32" i="4"/>
  <c r="DC32" i="4"/>
  <c r="DB32" i="4"/>
  <c r="DA32" i="4"/>
  <c r="CZ32" i="4"/>
  <c r="CY32" i="4"/>
  <c r="CX32" i="4"/>
  <c r="CW32" i="4"/>
  <c r="CV32" i="4"/>
  <c r="CU32" i="4"/>
  <c r="CT32" i="4"/>
  <c r="CS32" i="4"/>
  <c r="CR32" i="4"/>
  <c r="CQ32" i="4"/>
  <c r="CP32" i="4"/>
  <c r="CO32" i="4"/>
  <c r="CN32" i="4"/>
  <c r="CM32" i="4"/>
  <c r="CL32" i="4"/>
  <c r="CK32" i="4"/>
  <c r="CJ32" i="4"/>
  <c r="CI32" i="4"/>
  <c r="CH32" i="4"/>
  <c r="CG32" i="4"/>
  <c r="CF32" i="4"/>
  <c r="CE32" i="4"/>
  <c r="CD32" i="4"/>
  <c r="CC32" i="4"/>
  <c r="CB32" i="4"/>
  <c r="CA32" i="4"/>
  <c r="BZ32" i="4"/>
  <c r="BY32" i="4"/>
  <c r="BX32" i="4"/>
  <c r="BW32" i="4"/>
  <c r="BV32" i="4"/>
  <c r="BU32" i="4"/>
  <c r="BT32" i="4"/>
  <c r="BS32" i="4"/>
  <c r="BR32" i="4"/>
  <c r="BQ32" i="4"/>
  <c r="BP32" i="4"/>
  <c r="BO32" i="4"/>
  <c r="BN32" i="4"/>
  <c r="BM32" i="4"/>
  <c r="BL32" i="4"/>
  <c r="BK32" i="4"/>
  <c r="BJ32" i="4"/>
  <c r="BI32" i="4"/>
  <c r="BH32" i="4"/>
  <c r="BG32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MX22" i="4"/>
  <c r="ML22" i="4"/>
  <c r="LU22" i="4"/>
  <c r="LC22" i="4"/>
  <c r="LB22" i="4"/>
  <c r="KP22" i="4"/>
  <c r="JY22" i="4"/>
  <c r="JG22" i="4"/>
  <c r="JF22" i="4"/>
  <c r="IT22" i="4"/>
  <c r="IC22" i="4"/>
  <c r="HK22" i="4"/>
  <c r="HJ22" i="4"/>
  <c r="GX22" i="4"/>
  <c r="GG22" i="4"/>
  <c r="FO22" i="4"/>
  <c r="FN22" i="4"/>
  <c r="FB22" i="4"/>
  <c r="EK22" i="4"/>
  <c r="DS22" i="4"/>
  <c r="DR22" i="4"/>
  <c r="DF22" i="4"/>
  <c r="CO22" i="4"/>
  <c r="BW22" i="4"/>
  <c r="BV22" i="4"/>
  <c r="BJ22" i="4"/>
  <c r="AS22" i="4"/>
  <c r="AA22" i="4"/>
  <c r="Z22" i="4"/>
  <c r="MX21" i="4"/>
  <c r="MW21" i="4"/>
  <c r="MU21" i="4"/>
  <c r="MS21" i="4"/>
  <c r="MS22" i="4" s="1"/>
  <c r="MQ21" i="4"/>
  <c r="MM21" i="4"/>
  <c r="MM22" i="4" s="1"/>
  <c r="ML21" i="4"/>
  <c r="MK21" i="4"/>
  <c r="MI21" i="4"/>
  <c r="MG21" i="4"/>
  <c r="MG22" i="4" s="1"/>
  <c r="ME21" i="4"/>
  <c r="MA21" i="4"/>
  <c r="MA22" i="4" s="1"/>
  <c r="LZ21" i="4"/>
  <c r="LZ22" i="4" s="1"/>
  <c r="LY21" i="4"/>
  <c r="LW21" i="4"/>
  <c r="LU21" i="4"/>
  <c r="LS21" i="4"/>
  <c r="LO21" i="4"/>
  <c r="LO22" i="4" s="1"/>
  <c r="LN21" i="4"/>
  <c r="LN22" i="4" s="1"/>
  <c r="LM21" i="4"/>
  <c r="LK21" i="4"/>
  <c r="LI21" i="4"/>
  <c r="LI22" i="4" s="1"/>
  <c r="LG21" i="4"/>
  <c r="LC21" i="4"/>
  <c r="LB21" i="4"/>
  <c r="LA21" i="4"/>
  <c r="KY21" i="4"/>
  <c r="KW21" i="4"/>
  <c r="KW22" i="4" s="1"/>
  <c r="KU21" i="4"/>
  <c r="KQ21" i="4"/>
  <c r="KQ22" i="4" s="1"/>
  <c r="KP21" i="4"/>
  <c r="KO21" i="4"/>
  <c r="KM21" i="4"/>
  <c r="KK21" i="4"/>
  <c r="KK22" i="4" s="1"/>
  <c r="KI21" i="4"/>
  <c r="KE21" i="4"/>
  <c r="KE22" i="4" s="1"/>
  <c r="KD21" i="4"/>
  <c r="KD22" i="4" s="1"/>
  <c r="KC21" i="4"/>
  <c r="KA21" i="4"/>
  <c r="JY21" i="4"/>
  <c r="JW21" i="4"/>
  <c r="JS21" i="4"/>
  <c r="JS22" i="4" s="1"/>
  <c r="JR21" i="4"/>
  <c r="JR22" i="4" s="1"/>
  <c r="JQ21" i="4"/>
  <c r="JO21" i="4"/>
  <c r="JM21" i="4"/>
  <c r="JM22" i="4" s="1"/>
  <c r="JK21" i="4"/>
  <c r="JG21" i="4"/>
  <c r="JF21" i="4"/>
  <c r="JE21" i="4"/>
  <c r="JC21" i="4"/>
  <c r="JA21" i="4"/>
  <c r="JA22" i="4" s="1"/>
  <c r="IY21" i="4"/>
  <c r="IU21" i="4"/>
  <c r="IU22" i="4" s="1"/>
  <c r="IT21" i="4"/>
  <c r="IS21" i="4"/>
  <c r="IQ21" i="4"/>
  <c r="IO21" i="4"/>
  <c r="IO22" i="4" s="1"/>
  <c r="IM21" i="4"/>
  <c r="II21" i="4"/>
  <c r="II22" i="4" s="1"/>
  <c r="IH21" i="4"/>
  <c r="IH22" i="4" s="1"/>
  <c r="IG21" i="4"/>
  <c r="IE21" i="4"/>
  <c r="IC21" i="4"/>
  <c r="IA21" i="4"/>
  <c r="HW21" i="4"/>
  <c r="HW22" i="4" s="1"/>
  <c r="HV21" i="4"/>
  <c r="HV22" i="4" s="1"/>
  <c r="HU21" i="4"/>
  <c r="HS21" i="4"/>
  <c r="HQ21" i="4"/>
  <c r="HQ22" i="4" s="1"/>
  <c r="HO21" i="4"/>
  <c r="HK21" i="4"/>
  <c r="HJ21" i="4"/>
  <c r="HI21" i="4"/>
  <c r="HG21" i="4"/>
  <c r="HE21" i="4"/>
  <c r="HE22" i="4" s="1"/>
  <c r="HC21" i="4"/>
  <c r="GY21" i="4"/>
  <c r="GY22" i="4" s="1"/>
  <c r="GX21" i="4"/>
  <c r="GW21" i="4"/>
  <c r="GU21" i="4"/>
  <c r="GS21" i="4"/>
  <c r="GS22" i="4" s="1"/>
  <c r="GQ21" i="4"/>
  <c r="GM21" i="4"/>
  <c r="GM22" i="4" s="1"/>
  <c r="GL21" i="4"/>
  <c r="GL22" i="4" s="1"/>
  <c r="GK21" i="4"/>
  <c r="GI21" i="4"/>
  <c r="GG21" i="4"/>
  <c r="GE21" i="4"/>
  <c r="GA21" i="4"/>
  <c r="GA22" i="4" s="1"/>
  <c r="FZ21" i="4"/>
  <c r="FZ22" i="4" s="1"/>
  <c r="FY21" i="4"/>
  <c r="FW21" i="4"/>
  <c r="FU21" i="4"/>
  <c r="FU22" i="4" s="1"/>
  <c r="FS21" i="4"/>
  <c r="FO21" i="4"/>
  <c r="FN21" i="4"/>
  <c r="FM21" i="4"/>
  <c r="FK21" i="4"/>
  <c r="FI21" i="4"/>
  <c r="FI22" i="4" s="1"/>
  <c r="FG21" i="4"/>
  <c r="FC21" i="4"/>
  <c r="FC22" i="4" s="1"/>
  <c r="FB21" i="4"/>
  <c r="FA21" i="4"/>
  <c r="EY21" i="4"/>
  <c r="EW21" i="4"/>
  <c r="EW22" i="4" s="1"/>
  <c r="EU21" i="4"/>
  <c r="EQ21" i="4"/>
  <c r="EQ22" i="4" s="1"/>
  <c r="EP21" i="4"/>
  <c r="EP22" i="4" s="1"/>
  <c r="EO21" i="4"/>
  <c r="EM21" i="4"/>
  <c r="EK21" i="4"/>
  <c r="EI21" i="4"/>
  <c r="EE21" i="4"/>
  <c r="EE22" i="4" s="1"/>
  <c r="ED21" i="4"/>
  <c r="ED22" i="4" s="1"/>
  <c r="EC21" i="4"/>
  <c r="EA21" i="4"/>
  <c r="DY21" i="4"/>
  <c r="DY22" i="4" s="1"/>
  <c r="DW21" i="4"/>
  <c r="DS21" i="4"/>
  <c r="DR21" i="4"/>
  <c r="DQ21" i="4"/>
  <c r="DO21" i="4"/>
  <c r="DM21" i="4"/>
  <c r="DM22" i="4" s="1"/>
  <c r="DK21" i="4"/>
  <c r="DG21" i="4"/>
  <c r="DG22" i="4" s="1"/>
  <c r="DF21" i="4"/>
  <c r="DE21" i="4"/>
  <c r="DC21" i="4"/>
  <c r="DA21" i="4"/>
  <c r="DA22" i="4" s="1"/>
  <c r="CY21" i="4"/>
  <c r="CU21" i="4"/>
  <c r="CU22" i="4" s="1"/>
  <c r="CT21" i="4"/>
  <c r="CT22" i="4" s="1"/>
  <c r="CS21" i="4"/>
  <c r="CQ21" i="4"/>
  <c r="CO21" i="4"/>
  <c r="CM21" i="4"/>
  <c r="CI21" i="4"/>
  <c r="CI22" i="4" s="1"/>
  <c r="CH21" i="4"/>
  <c r="CH22" i="4" s="1"/>
  <c r="CG21" i="4"/>
  <c r="CE21" i="4"/>
  <c r="CC21" i="4"/>
  <c r="CC22" i="4" s="1"/>
  <c r="CA21" i="4"/>
  <c r="BW21" i="4"/>
  <c r="BV21" i="4"/>
  <c r="BU21" i="4"/>
  <c r="BS21" i="4"/>
  <c r="BQ21" i="4"/>
  <c r="BQ22" i="4" s="1"/>
  <c r="BO21" i="4"/>
  <c r="BK21" i="4"/>
  <c r="BK22" i="4" s="1"/>
  <c r="BJ21" i="4"/>
  <c r="BI21" i="4"/>
  <c r="BG21" i="4"/>
  <c r="BE21" i="4"/>
  <c r="BE22" i="4" s="1"/>
  <c r="BC21" i="4"/>
  <c r="AY21" i="4"/>
  <c r="AY22" i="4" s="1"/>
  <c r="AX21" i="4"/>
  <c r="AX22" i="4" s="1"/>
  <c r="AW21" i="4"/>
  <c r="AU21" i="4"/>
  <c r="AS21" i="4"/>
  <c r="AQ21" i="4"/>
  <c r="AM21" i="4"/>
  <c r="AM22" i="4" s="1"/>
  <c r="AL21" i="4"/>
  <c r="AL22" i="4" s="1"/>
  <c r="AK21" i="4"/>
  <c r="AI21" i="4"/>
  <c r="AG21" i="4"/>
  <c r="AG22" i="4" s="1"/>
  <c r="AE21" i="4"/>
  <c r="AA21" i="4"/>
  <c r="Z21" i="4"/>
  <c r="Y21" i="4"/>
  <c r="W21" i="4"/>
  <c r="U21" i="4"/>
  <c r="U22" i="4" s="1"/>
  <c r="S21" i="4"/>
  <c r="O21" i="4"/>
  <c r="O22" i="4" s="1"/>
  <c r="C2" i="7"/>
  <c r="D112" i="1" l="1"/>
  <c r="D111" i="1"/>
  <c r="D110" i="1"/>
  <c r="D109" i="1"/>
  <c r="D108" i="1"/>
  <c r="D107" i="1"/>
  <c r="D106" i="1"/>
  <c r="D105" i="1"/>
  <c r="D104" i="1"/>
  <c r="D103" i="1"/>
  <c r="D102" i="1"/>
  <c r="D101" i="1"/>
  <c r="C101" i="1"/>
  <c r="D100" i="1"/>
  <c r="D99" i="1"/>
  <c r="D98" i="1"/>
  <c r="D97" i="1"/>
  <c r="D96" i="1"/>
  <c r="D95" i="1"/>
  <c r="D94" i="1"/>
  <c r="D93" i="1"/>
  <c r="D92" i="1"/>
  <c r="D91" i="1"/>
  <c r="D90" i="1"/>
  <c r="B3" i="1"/>
  <c r="D89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C102" i="1" l="1"/>
  <c r="F57" i="1"/>
  <c r="F56" i="1"/>
  <c r="E49" i="1"/>
  <c r="Q47" i="1"/>
  <c r="P47" i="1"/>
  <c r="O47" i="1"/>
  <c r="N47" i="1"/>
  <c r="M47" i="1"/>
  <c r="L47" i="1"/>
  <c r="K47" i="1"/>
  <c r="J47" i="1"/>
  <c r="I47" i="1"/>
  <c r="H47" i="1"/>
  <c r="G47" i="1"/>
  <c r="F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F16" i="1"/>
  <c r="G3" i="1"/>
  <c r="O1" i="4"/>
  <c r="O9" i="4" s="1"/>
  <c r="O15" i="4" s="1"/>
  <c r="O25" i="4"/>
  <c r="F18" i="1" l="1"/>
  <c r="F19" i="1" s="1"/>
  <c r="G57" i="1"/>
  <c r="G20" i="1"/>
  <c r="G17" i="1"/>
  <c r="D2" i="7"/>
  <c r="E47" i="1"/>
  <c r="F53" i="1"/>
  <c r="C103" i="1"/>
  <c r="H3" i="1"/>
  <c r="G16" i="1"/>
  <c r="E48" i="1"/>
  <c r="G56" i="1"/>
  <c r="C1" i="4"/>
  <c r="AA1" i="4"/>
  <c r="O4" i="4"/>
  <c r="P1" i="4"/>
  <c r="H16" i="1" l="1"/>
  <c r="G18" i="1"/>
  <c r="G19" i="1" s="1"/>
  <c r="C14" i="7"/>
  <c r="C13" i="7"/>
  <c r="C12" i="7"/>
  <c r="C11" i="7"/>
  <c r="C10" i="7"/>
  <c r="C9" i="7"/>
  <c r="C8" i="7"/>
  <c r="C7" i="7"/>
  <c r="C6" i="7"/>
  <c r="C5" i="7"/>
  <c r="C4" i="7"/>
  <c r="C3" i="7"/>
  <c r="H20" i="1"/>
  <c r="E2" i="7"/>
  <c r="H17" i="1"/>
  <c r="G53" i="1"/>
  <c r="D11" i="7" s="1"/>
  <c r="I3" i="1"/>
  <c r="H56" i="1"/>
  <c r="H57" i="1"/>
  <c r="C104" i="1"/>
  <c r="O6" i="4"/>
  <c r="O5" i="4"/>
  <c r="AB1" i="4"/>
  <c r="AM1" i="4"/>
  <c r="AA4" i="4"/>
  <c r="AA9" i="4"/>
  <c r="AA15" i="4" s="1"/>
  <c r="AA25" i="4" s="1"/>
  <c r="D1" i="4"/>
  <c r="C4" i="4"/>
  <c r="C9" i="4"/>
  <c r="C15" i="4" s="1"/>
  <c r="C25" i="4" s="1"/>
  <c r="C21" i="4"/>
  <c r="C22" i="4" s="1"/>
  <c r="Q1" i="4"/>
  <c r="P3" i="4"/>
  <c r="P9" i="4"/>
  <c r="P15" i="4" s="1"/>
  <c r="P25" i="4" s="1"/>
  <c r="B10" i="3"/>
  <c r="B11" i="3" s="1"/>
  <c r="B12" i="3" s="1"/>
  <c r="I57" i="1"/>
  <c r="D12" i="7"/>
  <c r="H18" i="1"/>
  <c r="H19" i="1" s="1"/>
  <c r="I20" i="1"/>
  <c r="I17" i="1"/>
  <c r="F2" i="7"/>
  <c r="I56" i="1"/>
  <c r="H53" i="1"/>
  <c r="E13" i="7" s="1"/>
  <c r="J3" i="1"/>
  <c r="I16" i="1"/>
  <c r="C105" i="1"/>
  <c r="D9" i="4"/>
  <c r="D15" i="4" s="1"/>
  <c r="D25" i="4" s="1"/>
  <c r="E1" i="4"/>
  <c r="D3" i="4"/>
  <c r="D4" i="4" s="1"/>
  <c r="AB3" i="4"/>
  <c r="AB9" i="4"/>
  <c r="AB15" i="4" s="1"/>
  <c r="AB25" i="4" s="1"/>
  <c r="AC1" i="4"/>
  <c r="AB4" i="4"/>
  <c r="AN1" i="4"/>
  <c r="AM9" i="4"/>
  <c r="AM15" i="4" s="1"/>
  <c r="AM25" i="4" s="1"/>
  <c r="AY1" i="4"/>
  <c r="AM4" i="4"/>
  <c r="C6" i="4"/>
  <c r="C5" i="4"/>
  <c r="AA5" i="4"/>
  <c r="AA6" i="4"/>
  <c r="O16" i="4"/>
  <c r="O17" i="4" s="1"/>
  <c r="O19" i="4" s="1"/>
  <c r="O10" i="4"/>
  <c r="O26" i="4"/>
  <c r="R1" i="4"/>
  <c r="Q4" i="4"/>
  <c r="Q9" i="4"/>
  <c r="Q15" i="4" s="1"/>
  <c r="Q25" i="4" s="1"/>
  <c r="D5" i="4"/>
  <c r="D6" i="4"/>
  <c r="P4" i="4"/>
  <c r="I18" i="1"/>
  <c r="I19" i="1" s="1"/>
  <c r="E5" i="7"/>
  <c r="J20" i="1"/>
  <c r="J17" i="1"/>
  <c r="G2" i="7"/>
  <c r="I53" i="1"/>
  <c r="J16" i="1"/>
  <c r="J56" i="1"/>
  <c r="J57" i="1"/>
  <c r="K3" i="1"/>
  <c r="C106" i="1"/>
  <c r="C11" i="4"/>
  <c r="C13" i="4" s="1"/>
  <c r="C10" i="4"/>
  <c r="C16" i="4"/>
  <c r="C26" i="4"/>
  <c r="AA10" i="4"/>
  <c r="AA11" i="4"/>
  <c r="AA13" i="4" s="1"/>
  <c r="AA16" i="4"/>
  <c r="AA17" i="4"/>
  <c r="AA19" i="4" s="1"/>
  <c r="AA26" i="4"/>
  <c r="AA27" i="4"/>
  <c r="AA29" i="4" s="1"/>
  <c r="AN9" i="4"/>
  <c r="AN15" i="4" s="1"/>
  <c r="AN25" i="4" s="1"/>
  <c r="AN3" i="4"/>
  <c r="AO1" i="4"/>
  <c r="AN4" i="4"/>
  <c r="AM6" i="4"/>
  <c r="AM5" i="4"/>
  <c r="AB6" i="4"/>
  <c r="AB5" i="4"/>
  <c r="O18" i="4"/>
  <c r="O20" i="4" s="1"/>
  <c r="O27" i="4"/>
  <c r="O29" i="4" s="1"/>
  <c r="O11" i="4"/>
  <c r="O13" i="4" s="1"/>
  <c r="AZ1" i="4"/>
  <c r="AY4" i="4"/>
  <c r="AY9" i="4"/>
  <c r="AY15" i="4" s="1"/>
  <c r="AY25" i="4" s="1"/>
  <c r="BK1" i="4"/>
  <c r="AD1" i="4"/>
  <c r="AC4" i="4"/>
  <c r="AC9" i="4"/>
  <c r="AC15" i="4" s="1"/>
  <c r="AC25" i="4" s="1"/>
  <c r="F1" i="4"/>
  <c r="E4" i="4"/>
  <c r="E9" i="4"/>
  <c r="E15" i="4" s="1"/>
  <c r="E25" i="4" s="1"/>
  <c r="P5" i="4"/>
  <c r="P6" i="4"/>
  <c r="D26" i="4"/>
  <c r="D27" i="4" s="1"/>
  <c r="D10" i="4"/>
  <c r="D16" i="4"/>
  <c r="Q5" i="4"/>
  <c r="Q6" i="4"/>
  <c r="S1" i="4"/>
  <c r="R4" i="4"/>
  <c r="R9" i="4"/>
  <c r="R15" i="4" s="1"/>
  <c r="R25" i="4" s="1"/>
  <c r="E7" i="7" l="1"/>
  <c r="E10" i="7"/>
  <c r="E3" i="7"/>
  <c r="E12" i="7"/>
  <c r="D4" i="7"/>
  <c r="E4" i="7"/>
  <c r="E8" i="7"/>
  <c r="E14" i="7"/>
  <c r="D8" i="7"/>
  <c r="E6" i="7"/>
  <c r="E11" i="7"/>
  <c r="D5" i="7"/>
  <c r="D9" i="7"/>
  <c r="D13" i="7"/>
  <c r="D6" i="7"/>
  <c r="D10" i="7"/>
  <c r="D14" i="7"/>
  <c r="E9" i="7"/>
  <c r="D3" i="7"/>
  <c r="D7" i="7"/>
  <c r="B13" i="3"/>
  <c r="J18" i="1"/>
  <c r="J19" i="1" s="1"/>
  <c r="F14" i="7"/>
  <c r="F13" i="7"/>
  <c r="F12" i="7"/>
  <c r="F11" i="7"/>
  <c r="F10" i="7"/>
  <c r="F9" i="7"/>
  <c r="F8" i="7"/>
  <c r="F7" i="7"/>
  <c r="F6" i="7"/>
  <c r="F5" i="7"/>
  <c r="F4" i="7"/>
  <c r="F3" i="7"/>
  <c r="K20" i="1"/>
  <c r="K17" i="1"/>
  <c r="H2" i="7"/>
  <c r="K56" i="1"/>
  <c r="J53" i="1"/>
  <c r="L3" i="1"/>
  <c r="K57" i="1"/>
  <c r="K16" i="1"/>
  <c r="C107" i="1"/>
  <c r="BL1" i="4"/>
  <c r="BW1" i="4"/>
  <c r="BK9" i="4"/>
  <c r="BK15" i="4" s="1"/>
  <c r="BK25" i="4" s="1"/>
  <c r="BK4" i="4"/>
  <c r="AN5" i="4"/>
  <c r="AN6" i="4"/>
  <c r="AC5" i="4"/>
  <c r="AC6" i="4"/>
  <c r="AB16" i="4"/>
  <c r="AB27" i="4"/>
  <c r="AB29" i="4" s="1"/>
  <c r="AB10" i="4"/>
  <c r="AB11" i="4" s="1"/>
  <c r="AB13" i="4" s="1"/>
  <c r="AB26" i="4"/>
  <c r="AP1" i="4"/>
  <c r="AO4" i="4"/>
  <c r="AO9" i="4"/>
  <c r="AO15" i="4" s="1"/>
  <c r="AO25" i="4" s="1"/>
  <c r="AA28" i="4"/>
  <c r="AA12" i="4"/>
  <c r="E5" i="4"/>
  <c r="E6" i="4"/>
  <c r="AE1" i="4"/>
  <c r="AD4" i="4"/>
  <c r="AD9" i="4"/>
  <c r="AD15" i="4" s="1"/>
  <c r="AD25" i="4" s="1"/>
  <c r="AY6" i="4"/>
  <c r="AY5" i="4"/>
  <c r="O12" i="4"/>
  <c r="C17" i="4"/>
  <c r="C19" i="4" s="1"/>
  <c r="F9" i="4"/>
  <c r="F15" i="4" s="1"/>
  <c r="F25" i="4" s="1"/>
  <c r="G1" i="4"/>
  <c r="F4" i="4"/>
  <c r="AZ9" i="4"/>
  <c r="AZ15" i="4" s="1"/>
  <c r="AZ25" i="4" s="1"/>
  <c r="BA1" i="4"/>
  <c r="AZ3" i="4"/>
  <c r="O28" i="4"/>
  <c r="AM10" i="4"/>
  <c r="AM16" i="4"/>
  <c r="AM17" i="4" s="1"/>
  <c r="AM19" i="4" s="1"/>
  <c r="AM26" i="4"/>
  <c r="AM27" i="4" s="1"/>
  <c r="AM29" i="4" s="1"/>
  <c r="AA18" i="4"/>
  <c r="AA20" i="4" s="1"/>
  <c r="C27" i="4"/>
  <c r="C29" i="4" s="1"/>
  <c r="C12" i="4"/>
  <c r="T1" i="4"/>
  <c r="S4" i="4"/>
  <c r="S9" i="4"/>
  <c r="S15" i="4" s="1"/>
  <c r="S25" i="4" s="1"/>
  <c r="Q10" i="4"/>
  <c r="Q11" i="4" s="1"/>
  <c r="Q13" i="4" s="1"/>
  <c r="Q16" i="4"/>
  <c r="Q17" i="4"/>
  <c r="Q19" i="4" s="1"/>
  <c r="Q26" i="4"/>
  <c r="D28" i="4"/>
  <c r="D29" i="4"/>
  <c r="D17" i="4"/>
  <c r="P17" i="4"/>
  <c r="P19" i="4" s="1"/>
  <c r="P26" i="4"/>
  <c r="P10" i="4"/>
  <c r="P16" i="4"/>
  <c r="R5" i="4"/>
  <c r="R6" i="4"/>
  <c r="D11" i="4"/>
  <c r="D12" i="4" s="1"/>
  <c r="B14" i="3" l="1"/>
  <c r="G14" i="7"/>
  <c r="G13" i="7"/>
  <c r="G12" i="7"/>
  <c r="G11" i="7"/>
  <c r="G10" i="7"/>
  <c r="G9" i="7"/>
  <c r="G8" i="7"/>
  <c r="G7" i="7"/>
  <c r="G6" i="7"/>
  <c r="G5" i="7"/>
  <c r="G4" i="7"/>
  <c r="G3" i="7"/>
  <c r="K18" i="1"/>
  <c r="K19" i="1" s="1"/>
  <c r="L20" i="1"/>
  <c r="I2" i="7"/>
  <c r="L17" i="1"/>
  <c r="L16" i="1"/>
  <c r="L56" i="1"/>
  <c r="L57" i="1"/>
  <c r="M3" i="1"/>
  <c r="K53" i="1"/>
  <c r="C108" i="1"/>
  <c r="H1" i="4"/>
  <c r="G4" i="4"/>
  <c r="G9" i="4"/>
  <c r="G15" i="4" s="1"/>
  <c r="G25" i="4" s="1"/>
  <c r="G21" i="4"/>
  <c r="AF1" i="4"/>
  <c r="AE4" i="4"/>
  <c r="AE9" i="4"/>
  <c r="AE15" i="4" s="1"/>
  <c r="AE25" i="4" s="1"/>
  <c r="BL3" i="4"/>
  <c r="BL9" i="4"/>
  <c r="BL15" i="4" s="1"/>
  <c r="BL25" i="4" s="1"/>
  <c r="BM1" i="4"/>
  <c r="AM12" i="4"/>
  <c r="BB1" i="4"/>
  <c r="BA4" i="4"/>
  <c r="BA9" i="4"/>
  <c r="BA15" i="4" s="1"/>
  <c r="BA25" i="4" s="1"/>
  <c r="AY11" i="4"/>
  <c r="AY13" i="4" s="1"/>
  <c r="AY10" i="4"/>
  <c r="AY16" i="4"/>
  <c r="AY17" i="4"/>
  <c r="AY19" i="4" s="1"/>
  <c r="AY27" i="4"/>
  <c r="AY29" i="4" s="1"/>
  <c r="AY26" i="4"/>
  <c r="E26" i="4"/>
  <c r="E10" i="4"/>
  <c r="E11" i="4" s="1"/>
  <c r="E13" i="4" s="1"/>
  <c r="E16" i="4"/>
  <c r="AB28" i="4"/>
  <c r="C28" i="4"/>
  <c r="BK6" i="4"/>
  <c r="BK5" i="4"/>
  <c r="AM28" i="4"/>
  <c r="AQ1" i="4"/>
  <c r="AP4" i="4"/>
  <c r="AP9" i="4"/>
  <c r="AP15" i="4" s="1"/>
  <c r="AP25" i="4" s="1"/>
  <c r="AB12" i="4"/>
  <c r="AB18" i="4"/>
  <c r="AB20" i="4" s="1"/>
  <c r="AN26" i="4"/>
  <c r="AN27" i="4" s="1"/>
  <c r="AN29" i="4" s="1"/>
  <c r="AN16" i="4"/>
  <c r="AN10" i="4"/>
  <c r="AN11" i="4" s="1"/>
  <c r="AN13" i="4" s="1"/>
  <c r="AM18" i="4"/>
  <c r="AM20" i="4" s="1"/>
  <c r="AM11" i="4"/>
  <c r="AM13" i="4" s="1"/>
  <c r="AZ4" i="4"/>
  <c r="F6" i="4"/>
  <c r="F5" i="4"/>
  <c r="AD5" i="4"/>
  <c r="AD6" i="4"/>
  <c r="C18" i="4"/>
  <c r="C20" i="4" s="1"/>
  <c r="AO5" i="4"/>
  <c r="AO6" i="4"/>
  <c r="AB17" i="4"/>
  <c r="AB19" i="4" s="1"/>
  <c r="AC16" i="4"/>
  <c r="AC26" i="4"/>
  <c r="AC10" i="4"/>
  <c r="BX1" i="4"/>
  <c r="CI1" i="4"/>
  <c r="BW4" i="4"/>
  <c r="BW9" i="4"/>
  <c r="BW15" i="4" s="1"/>
  <c r="BW25" i="4" s="1"/>
  <c r="T4" i="4"/>
  <c r="U1" i="4"/>
  <c r="T9" i="4"/>
  <c r="T15" i="4" s="1"/>
  <c r="T25" i="4" s="1"/>
  <c r="D13" i="4"/>
  <c r="R10" i="4"/>
  <c r="R11" i="4" s="1"/>
  <c r="R13" i="4" s="1"/>
  <c r="R17" i="4"/>
  <c r="R19" i="4" s="1"/>
  <c r="R16" i="4"/>
  <c r="R26" i="4"/>
  <c r="R27" i="4" s="1"/>
  <c r="R29" i="4" s="1"/>
  <c r="P18" i="4"/>
  <c r="P20" i="4" s="1"/>
  <c r="P11" i="4"/>
  <c r="P13" i="4" s="1"/>
  <c r="Q18" i="4"/>
  <c r="Q20" i="4" s="1"/>
  <c r="S5" i="4"/>
  <c r="S6" i="4"/>
  <c r="Q27" i="4"/>
  <c r="Q29" i="4" s="1"/>
  <c r="AN12" i="4"/>
  <c r="D19" i="4"/>
  <c r="Q12" i="4"/>
  <c r="P27" i="4"/>
  <c r="P29" i="4" s="1"/>
  <c r="D18" i="4"/>
  <c r="B15" i="3" l="1"/>
  <c r="L18" i="1"/>
  <c r="L19" i="1" s="1"/>
  <c r="H14" i="7"/>
  <c r="H13" i="7"/>
  <c r="H12" i="7"/>
  <c r="H11" i="7"/>
  <c r="H10" i="7"/>
  <c r="H9" i="7"/>
  <c r="H8" i="7"/>
  <c r="H7" i="7"/>
  <c r="H6" i="7"/>
  <c r="H5" i="7"/>
  <c r="H4" i="7"/>
  <c r="H3" i="7"/>
  <c r="M20" i="1"/>
  <c r="M17" i="1"/>
  <c r="J2" i="7"/>
  <c r="M57" i="1"/>
  <c r="N3" i="1"/>
  <c r="M16" i="1"/>
  <c r="M56" i="1"/>
  <c r="L53" i="1"/>
  <c r="C109" i="1"/>
  <c r="F27" i="4"/>
  <c r="F29" i="4" s="1"/>
  <c r="F10" i="4"/>
  <c r="F16" i="4"/>
  <c r="F26" i="4"/>
  <c r="F17" i="4"/>
  <c r="F19" i="4" s="1"/>
  <c r="AC11" i="4"/>
  <c r="AC13" i="4" s="1"/>
  <c r="AD10" i="4"/>
  <c r="AD27" i="4"/>
  <c r="AD29" i="4" s="1"/>
  <c r="AD17" i="4"/>
  <c r="AD19" i="4" s="1"/>
  <c r="AD26" i="4"/>
  <c r="AD16" i="4"/>
  <c r="AZ5" i="4"/>
  <c r="AZ6" i="4"/>
  <c r="AN17" i="4"/>
  <c r="AN19" i="4" s="1"/>
  <c r="AN18" i="4"/>
  <c r="AN20" i="4" s="1"/>
  <c r="E28" i="4"/>
  <c r="BM9" i="4"/>
  <c r="BM15" i="4" s="1"/>
  <c r="BM25" i="4" s="1"/>
  <c r="BN1" i="4"/>
  <c r="BM4" i="4"/>
  <c r="AQ9" i="4"/>
  <c r="AQ15" i="4" s="1"/>
  <c r="AQ25" i="4" s="1"/>
  <c r="AR1" i="4"/>
  <c r="AQ4" i="4"/>
  <c r="AG1" i="4"/>
  <c r="AF4" i="4"/>
  <c r="AF9" i="4"/>
  <c r="AF15" i="4" s="1"/>
  <c r="AF25" i="4" s="1"/>
  <c r="BW5" i="4"/>
  <c r="BW6" i="4"/>
  <c r="AC27" i="4"/>
  <c r="AC29" i="4" s="1"/>
  <c r="AC28" i="4"/>
  <c r="AO26" i="4"/>
  <c r="AO10" i="4"/>
  <c r="AO16" i="4"/>
  <c r="AO17" i="4"/>
  <c r="AO19" i="4" s="1"/>
  <c r="AO27" i="4"/>
  <c r="AO29" i="4" s="1"/>
  <c r="E27" i="4"/>
  <c r="E29" i="4" s="1"/>
  <c r="AY18" i="4"/>
  <c r="AY20" i="4" s="1"/>
  <c r="BA5" i="4"/>
  <c r="BA6" i="4"/>
  <c r="BL4" i="4"/>
  <c r="BX3" i="4"/>
  <c r="BX9" i="4"/>
  <c r="BX15" i="4" s="1"/>
  <c r="BX25" i="4" s="1"/>
  <c r="BY1" i="4"/>
  <c r="E12" i="4"/>
  <c r="H4" i="4"/>
  <c r="I1" i="4"/>
  <c r="H9" i="4"/>
  <c r="H15" i="4" s="1"/>
  <c r="H25" i="4" s="1"/>
  <c r="CJ1" i="4"/>
  <c r="CI9" i="4"/>
  <c r="CI15" i="4" s="1"/>
  <c r="CI25" i="4" s="1"/>
  <c r="CU1" i="4"/>
  <c r="CI4" i="4"/>
  <c r="AC17" i="4"/>
  <c r="AC19" i="4" s="1"/>
  <c r="AN28" i="4"/>
  <c r="AP6" i="4"/>
  <c r="AP5" i="4"/>
  <c r="BK16" i="4"/>
  <c r="BK11" i="4"/>
  <c r="BK13" i="4" s="1"/>
  <c r="BK10" i="4"/>
  <c r="BK17" i="4"/>
  <c r="BK19" i="4" s="1"/>
  <c r="BK26" i="4"/>
  <c r="BK27" i="4"/>
  <c r="BK29" i="4" s="1"/>
  <c r="E17" i="4"/>
  <c r="E19" i="4" s="1"/>
  <c r="E18" i="4"/>
  <c r="E20" i="4" s="1"/>
  <c r="AY28" i="4"/>
  <c r="AY12" i="4"/>
  <c r="BB4" i="4"/>
  <c r="BB9" i="4"/>
  <c r="BB15" i="4" s="1"/>
  <c r="BB25" i="4" s="1"/>
  <c r="BC1" i="4"/>
  <c r="AE6" i="4"/>
  <c r="AE5" i="4"/>
  <c r="G6" i="4"/>
  <c r="G5" i="4"/>
  <c r="T5" i="4"/>
  <c r="T6" i="4"/>
  <c r="S10" i="4"/>
  <c r="S11" i="4" s="1"/>
  <c r="S13" i="4" s="1"/>
  <c r="S16" i="4"/>
  <c r="S17" i="4"/>
  <c r="S19" i="4" s="1"/>
  <c r="S26" i="4"/>
  <c r="S27" i="4" s="1"/>
  <c r="S29" i="4" s="1"/>
  <c r="R18" i="4"/>
  <c r="R20" i="4" s="1"/>
  <c r="P28" i="4"/>
  <c r="V1" i="4"/>
  <c r="U4" i="4"/>
  <c r="U9" i="4"/>
  <c r="U15" i="4" s="1"/>
  <c r="U25" i="4" s="1"/>
  <c r="D20" i="4"/>
  <c r="P12" i="4"/>
  <c r="R28" i="4"/>
  <c r="R12" i="4"/>
  <c r="Q28" i="4"/>
  <c r="B16" i="3" l="1"/>
  <c r="O3" i="1"/>
  <c r="I14" i="7"/>
  <c r="I13" i="7"/>
  <c r="I12" i="7"/>
  <c r="I11" i="7"/>
  <c r="I10" i="7"/>
  <c r="I9" i="7"/>
  <c r="I8" i="7"/>
  <c r="I7" i="7"/>
  <c r="I6" i="7"/>
  <c r="I5" i="7"/>
  <c r="I4" i="7"/>
  <c r="I3" i="7"/>
  <c r="M18" i="1"/>
  <c r="M19" i="1" s="1"/>
  <c r="N20" i="1"/>
  <c r="K2" i="7"/>
  <c r="N17" i="1"/>
  <c r="N16" i="1"/>
  <c r="N56" i="1"/>
  <c r="N57" i="1"/>
  <c r="M53" i="1"/>
  <c r="C110" i="1"/>
  <c r="O57" i="1"/>
  <c r="CV1" i="4"/>
  <c r="CU4" i="4"/>
  <c r="CU9" i="4"/>
  <c r="CU15" i="4" s="1"/>
  <c r="CU25" i="4" s="1"/>
  <c r="DG1" i="4"/>
  <c r="J1" i="4"/>
  <c r="I21" i="4"/>
  <c r="I22" i="4" s="1"/>
  <c r="I4" i="4"/>
  <c r="I9" i="4"/>
  <c r="I15" i="4" s="1"/>
  <c r="I25" i="4" s="1"/>
  <c r="BZ1" i="4"/>
  <c r="BY4" i="4"/>
  <c r="BY9" i="4"/>
  <c r="BY15" i="4" s="1"/>
  <c r="BY25" i="4" s="1"/>
  <c r="BA10" i="4"/>
  <c r="BA16" i="4"/>
  <c r="BA26" i="4"/>
  <c r="BA27" i="4" s="1"/>
  <c r="BA29" i="4" s="1"/>
  <c r="BW10" i="4"/>
  <c r="BW11" i="4" s="1"/>
  <c r="BW13" i="4" s="1"/>
  <c r="BW17" i="4"/>
  <c r="BW19" i="4" s="1"/>
  <c r="BW16" i="4"/>
  <c r="BW26" i="4"/>
  <c r="BW27" i="4" s="1"/>
  <c r="BW29" i="4" s="1"/>
  <c r="AH1" i="4"/>
  <c r="AG4" i="4"/>
  <c r="AG9" i="4"/>
  <c r="AG15" i="4" s="1"/>
  <c r="AG25" i="4" s="1"/>
  <c r="AZ11" i="4"/>
  <c r="AZ13" i="4" s="1"/>
  <c r="AZ10" i="4"/>
  <c r="AZ26" i="4"/>
  <c r="AZ16" i="4"/>
  <c r="BD1" i="4"/>
  <c r="BC4" i="4"/>
  <c r="BC9" i="4"/>
  <c r="BC15" i="4" s="1"/>
  <c r="BC25" i="4" s="1"/>
  <c r="BK28" i="4"/>
  <c r="BK18" i="4"/>
  <c r="BK20" i="4" s="1"/>
  <c r="H5" i="4"/>
  <c r="H6" i="4"/>
  <c r="AO11" i="4"/>
  <c r="AO13" i="4" s="1"/>
  <c r="AO28" i="4"/>
  <c r="AQ5" i="4"/>
  <c r="AQ6" i="4"/>
  <c r="AC18" i="4"/>
  <c r="AC20" i="4" s="1"/>
  <c r="F28" i="4"/>
  <c r="AE10" i="4"/>
  <c r="AE27" i="4"/>
  <c r="AE29" i="4" s="1"/>
  <c r="AE16" i="4"/>
  <c r="AE26" i="4"/>
  <c r="G11" i="4"/>
  <c r="G13" i="4" s="1"/>
  <c r="G16" i="4"/>
  <c r="G10" i="4"/>
  <c r="G26" i="4"/>
  <c r="G27" i="4" s="1"/>
  <c r="G28" i="4" s="1"/>
  <c r="CJ9" i="4"/>
  <c r="CJ15" i="4" s="1"/>
  <c r="CJ25" i="4" s="1"/>
  <c r="CJ3" i="4"/>
  <c r="CK1" i="4"/>
  <c r="AR9" i="4"/>
  <c r="AR15" i="4" s="1"/>
  <c r="AR25" i="4" s="1"/>
  <c r="AR4" i="4"/>
  <c r="AS1" i="4"/>
  <c r="BM5" i="4"/>
  <c r="BM6" i="4"/>
  <c r="AD18" i="4"/>
  <c r="AD20" i="4" s="1"/>
  <c r="AD11" i="4"/>
  <c r="AD13" i="4" s="1"/>
  <c r="AD12" i="4"/>
  <c r="F18" i="4"/>
  <c r="F20" i="4" s="1"/>
  <c r="BB5" i="4"/>
  <c r="BB6" i="4"/>
  <c r="BK12" i="4"/>
  <c r="AP26" i="4"/>
  <c r="AP10" i="4"/>
  <c r="AP11" i="4" s="1"/>
  <c r="AP13" i="4" s="1"/>
  <c r="AP16" i="4"/>
  <c r="AP17" i="4"/>
  <c r="AP19" i="4" s="1"/>
  <c r="CI6" i="4"/>
  <c r="CI5" i="4"/>
  <c r="BX4" i="4"/>
  <c r="BL6" i="4"/>
  <c r="BL5" i="4"/>
  <c r="AO18" i="4"/>
  <c r="AO20" i="4" s="1"/>
  <c r="AF5" i="4"/>
  <c r="AF6" i="4"/>
  <c r="BO1" i="4"/>
  <c r="BN9" i="4"/>
  <c r="BN15" i="4" s="1"/>
  <c r="BN25" i="4" s="1"/>
  <c r="BN4" i="4"/>
  <c r="AD28" i="4"/>
  <c r="AC12" i="4"/>
  <c r="F11" i="4"/>
  <c r="F13" i="4" s="1"/>
  <c r="F12" i="4"/>
  <c r="U5" i="4"/>
  <c r="U6" i="4"/>
  <c r="S18" i="4"/>
  <c r="S20" i="4" s="1"/>
  <c r="T10" i="4"/>
  <c r="T11" i="4" s="1"/>
  <c r="T13" i="4" s="1"/>
  <c r="T27" i="4"/>
  <c r="T29" i="4" s="1"/>
  <c r="T16" i="4"/>
  <c r="T26" i="4"/>
  <c r="G29" i="4"/>
  <c r="W1" i="4"/>
  <c r="V4" i="4"/>
  <c r="V9" i="4"/>
  <c r="V15" i="4" s="1"/>
  <c r="V25" i="4" s="1"/>
  <c r="S28" i="4"/>
  <c r="S12" i="4"/>
  <c r="B17" i="3" l="1"/>
  <c r="O20" i="1"/>
  <c r="O16" i="1"/>
  <c r="O56" i="1"/>
  <c r="P3" i="1"/>
  <c r="L2" i="7"/>
  <c r="O17" i="1"/>
  <c r="O18" i="1" s="1"/>
  <c r="O19" i="1" s="1"/>
  <c r="N18" i="1"/>
  <c r="N19" i="1" s="1"/>
  <c r="J14" i="7"/>
  <c r="J13" i="7"/>
  <c r="J12" i="7"/>
  <c r="J11" i="7"/>
  <c r="J10" i="7"/>
  <c r="J9" i="7"/>
  <c r="J8" i="7"/>
  <c r="J7" i="7"/>
  <c r="J6" i="7"/>
  <c r="J5" i="7"/>
  <c r="J4" i="7"/>
  <c r="J3" i="7"/>
  <c r="N53" i="1"/>
  <c r="P20" i="1"/>
  <c r="O53" i="1"/>
  <c r="C111" i="1"/>
  <c r="P16" i="1"/>
  <c r="BO9" i="4"/>
  <c r="BO15" i="4" s="1"/>
  <c r="BO25" i="4" s="1"/>
  <c r="BO4" i="4"/>
  <c r="BP1" i="4"/>
  <c r="CV9" i="4"/>
  <c r="CV15" i="4" s="1"/>
  <c r="CV25" i="4" s="1"/>
  <c r="CW1" i="4"/>
  <c r="CV3" i="4"/>
  <c r="AF10" i="4"/>
  <c r="AF26" i="4"/>
  <c r="AF17" i="4"/>
  <c r="AF19" i="4" s="1"/>
  <c r="AF16" i="4"/>
  <c r="BL11" i="4"/>
  <c r="BL13" i="4" s="1"/>
  <c r="BL10" i="4"/>
  <c r="BL26" i="4"/>
  <c r="BL16" i="4"/>
  <c r="AP27" i="4"/>
  <c r="AP29" i="4" s="1"/>
  <c r="BM10" i="4"/>
  <c r="BM26" i="4"/>
  <c r="BM16" i="4"/>
  <c r="BM11" i="4"/>
  <c r="BM13" i="4" s="1"/>
  <c r="CK9" i="4"/>
  <c r="CK15" i="4" s="1"/>
  <c r="CK25" i="4" s="1"/>
  <c r="CL1" i="4"/>
  <c r="CK4" i="4"/>
  <c r="AE28" i="4"/>
  <c r="AE11" i="4"/>
  <c r="AE13" i="4" s="1"/>
  <c r="AE12" i="4"/>
  <c r="BC5" i="4"/>
  <c r="BC6" i="4"/>
  <c r="AZ27" i="4"/>
  <c r="AZ29" i="4" s="1"/>
  <c r="AZ28" i="4"/>
  <c r="I6" i="4"/>
  <c r="I5" i="4"/>
  <c r="DH1" i="4"/>
  <c r="DS1" i="4"/>
  <c r="DG9" i="4"/>
  <c r="DG15" i="4" s="1"/>
  <c r="DG25" i="4" s="1"/>
  <c r="DG4" i="4"/>
  <c r="CI16" i="4"/>
  <c r="CI17" i="4" s="1"/>
  <c r="CI19" i="4" s="1"/>
  <c r="CI10" i="4"/>
  <c r="CI26" i="4"/>
  <c r="AR5" i="4"/>
  <c r="AR6" i="4"/>
  <c r="H27" i="4"/>
  <c r="H29" i="4" s="1"/>
  <c r="H10" i="4"/>
  <c r="H26" i="4"/>
  <c r="H11" i="4"/>
  <c r="H13" i="4" s="1"/>
  <c r="H16" i="4"/>
  <c r="H17" i="4" s="1"/>
  <c r="BA28" i="4"/>
  <c r="BN5" i="4"/>
  <c r="BN6" i="4"/>
  <c r="BX6" i="4"/>
  <c r="BX5" i="4"/>
  <c r="G12" i="4"/>
  <c r="AZ12" i="4"/>
  <c r="AG6" i="4"/>
  <c r="AG5" i="4"/>
  <c r="BW28" i="4"/>
  <c r="BW12" i="4"/>
  <c r="BA17" i="4"/>
  <c r="BA19" i="4" s="1"/>
  <c r="BA18" i="4"/>
  <c r="BA20" i="4" s="1"/>
  <c r="BY5" i="4"/>
  <c r="BY6" i="4"/>
  <c r="AP12" i="4"/>
  <c r="AQ16" i="4"/>
  <c r="AQ10" i="4"/>
  <c r="AQ26" i="4"/>
  <c r="AP18" i="4"/>
  <c r="AP20" i="4" s="1"/>
  <c r="BB26" i="4"/>
  <c r="BB27" i="4"/>
  <c r="BB29" i="4" s="1"/>
  <c r="BB16" i="4"/>
  <c r="BB10" i="4"/>
  <c r="AT1" i="4"/>
  <c r="AS4" i="4"/>
  <c r="AS9" i="4"/>
  <c r="AS15" i="4" s="1"/>
  <c r="AS25" i="4" s="1"/>
  <c r="CJ4" i="4"/>
  <c r="G17" i="4"/>
  <c r="G19" i="4" s="1"/>
  <c r="AE17" i="4"/>
  <c r="AE19" i="4" s="1"/>
  <c r="BD9" i="4"/>
  <c r="BD15" i="4" s="1"/>
  <c r="BD25" i="4" s="1"/>
  <c r="BE1" i="4"/>
  <c r="BD4" i="4"/>
  <c r="AZ17" i="4"/>
  <c r="AZ19" i="4" s="1"/>
  <c r="AH4" i="4"/>
  <c r="AH9" i="4"/>
  <c r="AH15" i="4" s="1"/>
  <c r="AH25" i="4" s="1"/>
  <c r="AI1" i="4"/>
  <c r="BW18" i="4"/>
  <c r="BW20" i="4" s="1"/>
  <c r="AO12" i="4"/>
  <c r="BA11" i="4"/>
  <c r="BA13" i="4" s="1"/>
  <c r="CA1" i="4"/>
  <c r="BZ4" i="4"/>
  <c r="BZ9" i="4"/>
  <c r="BZ15" i="4" s="1"/>
  <c r="BZ25" i="4" s="1"/>
  <c r="J9" i="4"/>
  <c r="J15" i="4" s="1"/>
  <c r="J25" i="4" s="1"/>
  <c r="K1" i="4"/>
  <c r="J4" i="4"/>
  <c r="CU6" i="4"/>
  <c r="CU5" i="4"/>
  <c r="X1" i="4"/>
  <c r="W4" i="4"/>
  <c r="W9" i="4"/>
  <c r="W15" i="4" s="1"/>
  <c r="W25" i="4" s="1"/>
  <c r="T28" i="4"/>
  <c r="T12" i="4"/>
  <c r="V5" i="4"/>
  <c r="V6" i="4"/>
  <c r="T17" i="4"/>
  <c r="T19" i="4" s="1"/>
  <c r="U11" i="4"/>
  <c r="U13" i="4" s="1"/>
  <c r="U10" i="4"/>
  <c r="U16" i="4"/>
  <c r="U26" i="4"/>
  <c r="U27" i="4" s="1"/>
  <c r="U29" i="4" s="1"/>
  <c r="B18" i="3" l="1"/>
  <c r="P56" i="1"/>
  <c r="P17" i="1"/>
  <c r="Q3" i="1"/>
  <c r="P57" i="1"/>
  <c r="M2" i="7"/>
  <c r="L14" i="7"/>
  <c r="L13" i="7"/>
  <c r="L12" i="7"/>
  <c r="L11" i="7"/>
  <c r="L10" i="7"/>
  <c r="L9" i="7"/>
  <c r="L8" i="7"/>
  <c r="L7" i="7"/>
  <c r="L6" i="7"/>
  <c r="L5" i="7"/>
  <c r="L4" i="7"/>
  <c r="L3" i="7"/>
  <c r="K14" i="7"/>
  <c r="K13" i="7"/>
  <c r="K12" i="7"/>
  <c r="K11" i="7"/>
  <c r="K10" i="7"/>
  <c r="K9" i="7"/>
  <c r="K8" i="7"/>
  <c r="K7" i="7"/>
  <c r="K6" i="7"/>
  <c r="K5" i="7"/>
  <c r="K4" i="7"/>
  <c r="K3" i="7"/>
  <c r="P18" i="1"/>
  <c r="P19" i="1" s="1"/>
  <c r="N2" i="7"/>
  <c r="P53" i="1"/>
  <c r="C112" i="1"/>
  <c r="Q16" i="1"/>
  <c r="Q57" i="1"/>
  <c r="H18" i="4"/>
  <c r="H20" i="4" s="1"/>
  <c r="H19" i="4"/>
  <c r="BE9" i="4"/>
  <c r="BE15" i="4" s="1"/>
  <c r="BE25" i="4" s="1"/>
  <c r="BF1" i="4"/>
  <c r="BE4" i="4"/>
  <c r="AQ17" i="4"/>
  <c r="AQ19" i="4" s="1"/>
  <c r="AQ18" i="4"/>
  <c r="AQ20" i="4" s="1"/>
  <c r="BX17" i="4"/>
  <c r="BX19" i="4" s="1"/>
  <c r="BX26" i="4"/>
  <c r="BX10" i="4"/>
  <c r="BX16" i="4"/>
  <c r="DT1" i="4"/>
  <c r="EE1" i="4"/>
  <c r="DS4" i="4"/>
  <c r="DS9" i="4"/>
  <c r="DS15" i="4" s="1"/>
  <c r="DS25" i="4" s="1"/>
  <c r="CM1" i="4"/>
  <c r="CL4" i="4"/>
  <c r="CL9" i="4"/>
  <c r="CL15" i="4" s="1"/>
  <c r="CL25" i="4" s="1"/>
  <c r="BM17" i="4"/>
  <c r="BM19" i="4" s="1"/>
  <c r="BM18" i="4"/>
  <c r="BM20" i="4" s="1"/>
  <c r="CU10" i="4"/>
  <c r="CU11" i="4"/>
  <c r="CU13" i="4" s="1"/>
  <c r="CU26" i="4"/>
  <c r="CU27" i="4"/>
  <c r="CU29" i="4" s="1"/>
  <c r="CU16" i="4"/>
  <c r="CU17" i="4"/>
  <c r="CU19" i="4" s="1"/>
  <c r="AH5" i="4"/>
  <c r="AH6" i="4"/>
  <c r="CJ6" i="4"/>
  <c r="CJ5" i="4"/>
  <c r="AT4" i="4"/>
  <c r="AT9" i="4"/>
  <c r="AT15" i="4" s="1"/>
  <c r="AT25" i="4" s="1"/>
  <c r="AU1" i="4"/>
  <c r="BB28" i="4"/>
  <c r="AZ18" i="4"/>
  <c r="AZ20" i="4" s="1"/>
  <c r="AG26" i="4"/>
  <c r="AG27" i="4" s="1"/>
  <c r="AG29" i="4" s="1"/>
  <c r="AG10" i="4"/>
  <c r="AG11" i="4" s="1"/>
  <c r="AG13" i="4" s="1"/>
  <c r="AG16" i="4"/>
  <c r="BN10" i="4"/>
  <c r="BN27" i="4"/>
  <c r="BN29" i="4" s="1"/>
  <c r="BN16" i="4"/>
  <c r="BN26" i="4"/>
  <c r="AR26" i="4"/>
  <c r="AR27" i="4" s="1"/>
  <c r="AR29" i="4" s="1"/>
  <c r="AR16" i="4"/>
  <c r="AR10" i="4"/>
  <c r="AR17" i="4"/>
  <c r="AR19" i="4" s="1"/>
  <c r="DH3" i="4"/>
  <c r="DH9" i="4"/>
  <c r="DH15" i="4" s="1"/>
  <c r="DH25" i="4" s="1"/>
  <c r="DI1" i="4"/>
  <c r="BL17" i="4"/>
  <c r="BL19" i="4" s="1"/>
  <c r="CX1" i="4"/>
  <c r="CW4" i="4"/>
  <c r="CW9" i="4"/>
  <c r="CW15" i="4" s="1"/>
  <c r="CW25" i="4" s="1"/>
  <c r="AS6" i="4"/>
  <c r="AS5" i="4"/>
  <c r="BA12" i="4"/>
  <c r="T18" i="4"/>
  <c r="T20" i="4" s="1"/>
  <c r="J6" i="4"/>
  <c r="J5" i="4"/>
  <c r="BZ5" i="4"/>
  <c r="BZ6" i="4"/>
  <c r="BB12" i="4"/>
  <c r="BB11" i="4"/>
  <c r="BB13" i="4" s="1"/>
  <c r="AQ27" i="4"/>
  <c r="AQ29" i="4" s="1"/>
  <c r="AQ28" i="4"/>
  <c r="BY10" i="4"/>
  <c r="BY26" i="4"/>
  <c r="BY16" i="4"/>
  <c r="BY27" i="4"/>
  <c r="BY29" i="4" s="1"/>
  <c r="H28" i="4"/>
  <c r="DG6" i="4"/>
  <c r="DG5" i="4"/>
  <c r="BC10" i="4"/>
  <c r="BC16" i="4"/>
  <c r="BC17" i="4"/>
  <c r="BC19" i="4" s="1"/>
  <c r="BC26" i="4"/>
  <c r="BM12" i="4"/>
  <c r="BL27" i="4"/>
  <c r="BL29" i="4" s="1"/>
  <c r="AF11" i="4"/>
  <c r="AF13" i="4" s="1"/>
  <c r="CV4" i="4"/>
  <c r="BO5" i="4"/>
  <c r="BO6" i="4"/>
  <c r="CI18" i="4"/>
  <c r="CI20" i="4" s="1"/>
  <c r="BP9" i="4"/>
  <c r="BP15" i="4" s="1"/>
  <c r="BP25" i="4" s="1"/>
  <c r="BQ1" i="4"/>
  <c r="BP4" i="4"/>
  <c r="K21" i="4"/>
  <c r="L1" i="4"/>
  <c r="K9" i="4"/>
  <c r="K15" i="4" s="1"/>
  <c r="K25" i="4" s="1"/>
  <c r="K4" i="4"/>
  <c r="CA4" i="4"/>
  <c r="CA9" i="4"/>
  <c r="CA15" i="4" s="1"/>
  <c r="CA25" i="4" s="1"/>
  <c r="CB1" i="4"/>
  <c r="AJ1" i="4"/>
  <c r="AI4" i="4"/>
  <c r="AI9" i="4"/>
  <c r="AI15" i="4" s="1"/>
  <c r="AI25" i="4" s="1"/>
  <c r="BD5" i="4"/>
  <c r="BD6" i="4"/>
  <c r="G18" i="4"/>
  <c r="G20" i="4" s="1"/>
  <c r="BB17" i="4"/>
  <c r="BB19" i="4" s="1"/>
  <c r="AQ11" i="4"/>
  <c r="AQ13" i="4" s="1"/>
  <c r="AQ12" i="4"/>
  <c r="AE18" i="4"/>
  <c r="AE20" i="4" s="1"/>
  <c r="H12" i="4"/>
  <c r="CI27" i="4"/>
  <c r="CI29" i="4" s="1"/>
  <c r="CI11" i="4"/>
  <c r="CI13" i="4" s="1"/>
  <c r="I10" i="4"/>
  <c r="I11" i="4" s="1"/>
  <c r="I12" i="4" s="1"/>
  <c r="I26" i="4"/>
  <c r="I16" i="4"/>
  <c r="I27" i="4"/>
  <c r="I29" i="4" s="1"/>
  <c r="I17" i="4"/>
  <c r="I19" i="4" s="1"/>
  <c r="CK6" i="4"/>
  <c r="CK5" i="4"/>
  <c r="BM27" i="4"/>
  <c r="BM29" i="4" s="1"/>
  <c r="AP28" i="4"/>
  <c r="BL12" i="4"/>
  <c r="AF18" i="4"/>
  <c r="AF20" i="4" s="1"/>
  <c r="AF27" i="4"/>
  <c r="AF29" i="4" s="1"/>
  <c r="U18" i="4"/>
  <c r="U20" i="4" s="1"/>
  <c r="W5" i="4"/>
  <c r="W6" i="4"/>
  <c r="U17" i="4"/>
  <c r="U19" i="4" s="1"/>
  <c r="U28" i="4"/>
  <c r="U12" i="4"/>
  <c r="X4" i="4"/>
  <c r="Y1" i="4"/>
  <c r="X9" i="4"/>
  <c r="X15" i="4" s="1"/>
  <c r="X25" i="4" s="1"/>
  <c r="V10" i="4"/>
  <c r="V11" i="4" s="1"/>
  <c r="V13" i="4" s="1"/>
  <c r="V16" i="4"/>
  <c r="V26" i="4"/>
  <c r="V27" i="4"/>
  <c r="V29" i="4" s="1"/>
  <c r="AG12" i="4"/>
  <c r="B19" i="3" l="1"/>
  <c r="Q56" i="1"/>
  <c r="Q53" i="1" s="1"/>
  <c r="Q17" i="1"/>
  <c r="Q18" i="1" s="1"/>
  <c r="Q19" i="1" s="1"/>
  <c r="E19" i="1" s="1"/>
  <c r="Q20" i="1"/>
  <c r="M14" i="7"/>
  <c r="M13" i="7"/>
  <c r="M12" i="7"/>
  <c r="M11" i="7"/>
  <c r="M10" i="7"/>
  <c r="M9" i="7"/>
  <c r="M8" i="7"/>
  <c r="M7" i="7"/>
  <c r="M6" i="7"/>
  <c r="M5" i="7"/>
  <c r="M4" i="7"/>
  <c r="M3" i="7"/>
  <c r="E16" i="1"/>
  <c r="CC1" i="4"/>
  <c r="CB9" i="4"/>
  <c r="CB15" i="4" s="1"/>
  <c r="CB25" i="4" s="1"/>
  <c r="CB4" i="4"/>
  <c r="BP6" i="4"/>
  <c r="BP5" i="4"/>
  <c r="BY11" i="4"/>
  <c r="BY13" i="4" s="1"/>
  <c r="BY12" i="4"/>
  <c r="DI9" i="4"/>
  <c r="DI15" i="4" s="1"/>
  <c r="DI25" i="4" s="1"/>
  <c r="DJ1" i="4"/>
  <c r="DI4" i="4"/>
  <c r="CM4" i="4"/>
  <c r="CM9" i="4"/>
  <c r="CM15" i="4" s="1"/>
  <c r="CM25" i="4" s="1"/>
  <c r="CN1" i="4"/>
  <c r="BG1" i="4"/>
  <c r="BF4" i="4"/>
  <c r="BF9" i="4"/>
  <c r="BF15" i="4" s="1"/>
  <c r="BF25" i="4" s="1"/>
  <c r="AG28" i="4"/>
  <c r="AI5" i="4"/>
  <c r="AI6" i="4"/>
  <c r="BR1" i="4"/>
  <c r="BQ4" i="4"/>
  <c r="BQ9" i="4"/>
  <c r="BQ15" i="4" s="1"/>
  <c r="BQ25" i="4" s="1"/>
  <c r="BZ10" i="4"/>
  <c r="BZ16" i="4"/>
  <c r="BZ26" i="4"/>
  <c r="CW6" i="4"/>
  <c r="CW5" i="4"/>
  <c r="BL18" i="4"/>
  <c r="BL20" i="4" s="1"/>
  <c r="BN28" i="4"/>
  <c r="BN12" i="4"/>
  <c r="AT6" i="4"/>
  <c r="AT5" i="4"/>
  <c r="CU28" i="4"/>
  <c r="DT3" i="4"/>
  <c r="DT9" i="4"/>
  <c r="DT15" i="4" s="1"/>
  <c r="DT25" i="4" s="1"/>
  <c r="DU1" i="4"/>
  <c r="BX28" i="4"/>
  <c r="K5" i="4"/>
  <c r="K6" i="4"/>
  <c r="J10" i="4"/>
  <c r="J26" i="4"/>
  <c r="J16" i="4"/>
  <c r="I18" i="4"/>
  <c r="I20" i="4" s="1"/>
  <c r="BD11" i="4"/>
  <c r="BD13" i="4" s="1"/>
  <c r="BD16" i="4"/>
  <c r="BD10" i="4"/>
  <c r="BD26" i="4"/>
  <c r="BD17" i="4"/>
  <c r="BD19" i="4" s="1"/>
  <c r="AJ4" i="4"/>
  <c r="AK1" i="4"/>
  <c r="AJ9" i="4"/>
  <c r="AJ15" i="4" s="1"/>
  <c r="AJ25" i="4" s="1"/>
  <c r="M1" i="4"/>
  <c r="L4" i="4"/>
  <c r="L9" i="4"/>
  <c r="L15" i="4" s="1"/>
  <c r="L25" i="4" s="1"/>
  <c r="CV6" i="4"/>
  <c r="CV5" i="4"/>
  <c r="BL28" i="4"/>
  <c r="BC18" i="4"/>
  <c r="BC20" i="4" s="1"/>
  <c r="DG10" i="4"/>
  <c r="DG11" i="4" s="1"/>
  <c r="DG13" i="4" s="1"/>
  <c r="DG16" i="4"/>
  <c r="DG17" i="4"/>
  <c r="DG19" i="4" s="1"/>
  <c r="DG26" i="4"/>
  <c r="BY17" i="4"/>
  <c r="BY19" i="4" s="1"/>
  <c r="CX9" i="4"/>
  <c r="CX15" i="4" s="1"/>
  <c r="CX25" i="4" s="1"/>
  <c r="CY1" i="4"/>
  <c r="CX4" i="4"/>
  <c r="BM28" i="4"/>
  <c r="BN17" i="4"/>
  <c r="BN19" i="4" s="1"/>
  <c r="AG18" i="4"/>
  <c r="AG20" i="4" s="1"/>
  <c r="AG17" i="4"/>
  <c r="AG19" i="4" s="1"/>
  <c r="CI28" i="4"/>
  <c r="BX11" i="4"/>
  <c r="BX13" i="4" s="1"/>
  <c r="BO16" i="4"/>
  <c r="BO26" i="4"/>
  <c r="BO10" i="4"/>
  <c r="BO11" i="4" s="1"/>
  <c r="BO13" i="4" s="1"/>
  <c r="BC11" i="4"/>
  <c r="BC13" i="4" s="1"/>
  <c r="BC12" i="4"/>
  <c r="AR28" i="4"/>
  <c r="AH17" i="4"/>
  <c r="AH19" i="4" s="1"/>
  <c r="AH16" i="4"/>
  <c r="AH10" i="4"/>
  <c r="AH26" i="4"/>
  <c r="EF1" i="4"/>
  <c r="EE9" i="4"/>
  <c r="EE15" i="4" s="1"/>
  <c r="EE25" i="4" s="1"/>
  <c r="EQ1" i="4"/>
  <c r="EE4" i="4"/>
  <c r="I13" i="4"/>
  <c r="CK26" i="4"/>
  <c r="CK10" i="4"/>
  <c r="CK16" i="4"/>
  <c r="CK17" i="4" s="1"/>
  <c r="CK19" i="4" s="1"/>
  <c r="CK11" i="4"/>
  <c r="CK13" i="4" s="1"/>
  <c r="I28" i="4"/>
  <c r="BB18" i="4"/>
  <c r="BB20" i="4" s="1"/>
  <c r="CA6" i="4"/>
  <c r="CA5" i="4"/>
  <c r="AF12" i="4"/>
  <c r="BC27" i="4"/>
  <c r="BC29" i="4" s="1"/>
  <c r="CI12" i="4"/>
  <c r="BY28" i="4"/>
  <c r="AS10" i="4"/>
  <c r="AS26" i="4"/>
  <c r="AS27" i="4" s="1"/>
  <c r="AS29" i="4" s="1"/>
  <c r="AS16" i="4"/>
  <c r="AS11" i="4"/>
  <c r="AS13" i="4" s="1"/>
  <c r="AF28" i="4"/>
  <c r="DH4" i="4"/>
  <c r="AR11" i="4"/>
  <c r="AR13" i="4" s="1"/>
  <c r="AR18" i="4"/>
  <c r="AR20" i="4" s="1"/>
  <c r="BN11" i="4"/>
  <c r="BN13" i="4" s="1"/>
  <c r="AU9" i="4"/>
  <c r="AU15" i="4" s="1"/>
  <c r="AU25" i="4" s="1"/>
  <c r="AU4" i="4"/>
  <c r="AV1" i="4"/>
  <c r="CJ26" i="4"/>
  <c r="CJ16" i="4"/>
  <c r="CJ17" i="4" s="1"/>
  <c r="CJ19" i="4" s="1"/>
  <c r="CJ10" i="4"/>
  <c r="CU18" i="4"/>
  <c r="CU20" i="4" s="1"/>
  <c r="CU12" i="4"/>
  <c r="CL5" i="4"/>
  <c r="CL6" i="4"/>
  <c r="DS5" i="4"/>
  <c r="DS6" i="4"/>
  <c r="BX18" i="4"/>
  <c r="BX20" i="4" s="1"/>
  <c r="BX27" i="4"/>
  <c r="BX29" i="4" s="1"/>
  <c r="BE6" i="4"/>
  <c r="BE5" i="4"/>
  <c r="V28" i="4"/>
  <c r="V12" i="4"/>
  <c r="V17" i="4"/>
  <c r="V19" i="4" s="1"/>
  <c r="X5" i="4"/>
  <c r="X6" i="4"/>
  <c r="Z1" i="4"/>
  <c r="Y4" i="4"/>
  <c r="Y9" i="4"/>
  <c r="Y15" i="4" s="1"/>
  <c r="Y25" i="4" s="1"/>
  <c r="W10" i="4"/>
  <c r="W11" i="4"/>
  <c r="W13" i="4" s="1"/>
  <c r="W16" i="4"/>
  <c r="W26" i="4"/>
  <c r="W27" i="4" s="1"/>
  <c r="W29" i="4" s="1"/>
  <c r="B20" i="3" l="1"/>
  <c r="E18" i="1"/>
  <c r="N14" i="7"/>
  <c r="O14" i="7" s="1"/>
  <c r="S14" i="7" s="1"/>
  <c r="N13" i="7"/>
  <c r="O13" i="7" s="1"/>
  <c r="S13" i="7" s="1"/>
  <c r="N12" i="7"/>
  <c r="O12" i="7" s="1"/>
  <c r="S12" i="7" s="1"/>
  <c r="N11" i="7"/>
  <c r="O11" i="7" s="1"/>
  <c r="S11" i="7" s="1"/>
  <c r="N10" i="7"/>
  <c r="O10" i="7" s="1"/>
  <c r="S10" i="7" s="1"/>
  <c r="N9" i="7"/>
  <c r="O9" i="7" s="1"/>
  <c r="S9" i="7" s="1"/>
  <c r="N8" i="7"/>
  <c r="O8" i="7" s="1"/>
  <c r="S8" i="7" s="1"/>
  <c r="N7" i="7"/>
  <c r="O7" i="7" s="1"/>
  <c r="S7" i="7" s="1"/>
  <c r="N6" i="7"/>
  <c r="O6" i="7" s="1"/>
  <c r="S6" i="7" s="1"/>
  <c r="N5" i="7"/>
  <c r="O5" i="7" s="1"/>
  <c r="S5" i="7" s="1"/>
  <c r="N4" i="7"/>
  <c r="O4" i="7" s="1"/>
  <c r="S4" i="7" s="1"/>
  <c r="N3" i="7"/>
  <c r="O3" i="7" s="1"/>
  <c r="S3" i="7" s="1"/>
  <c r="DH5" i="4"/>
  <c r="DH6" i="4"/>
  <c r="CK27" i="4"/>
  <c r="CK29" i="4" s="1"/>
  <c r="CV17" i="4"/>
  <c r="CV19" i="4" s="1"/>
  <c r="CV27" i="4"/>
  <c r="CV29" i="4" s="1"/>
  <c r="CV26" i="4"/>
  <c r="CV16" i="4"/>
  <c r="CV10" i="4"/>
  <c r="CW27" i="4"/>
  <c r="CW29" i="4" s="1"/>
  <c r="CW26" i="4"/>
  <c r="CW16" i="4"/>
  <c r="CW10" i="4"/>
  <c r="CW11" i="4" s="1"/>
  <c r="CW13" i="4" s="1"/>
  <c r="BQ5" i="4"/>
  <c r="BQ6" i="4"/>
  <c r="BH1" i="4"/>
  <c r="BG4" i="4"/>
  <c r="BG9" i="4"/>
  <c r="BG15" i="4" s="1"/>
  <c r="BG25" i="4" s="1"/>
  <c r="CD1" i="4"/>
  <c r="CC4" i="4"/>
  <c r="CC9" i="4"/>
  <c r="CC15" i="4" s="1"/>
  <c r="CC25" i="4" s="1"/>
  <c r="DS10" i="4"/>
  <c r="DS11" i="4" s="1"/>
  <c r="DS13" i="4" s="1"/>
  <c r="DS16" i="4"/>
  <c r="DS17" i="4"/>
  <c r="DS19" i="4" s="1"/>
  <c r="DS26" i="4"/>
  <c r="DS27" i="4" s="1"/>
  <c r="DS29" i="4" s="1"/>
  <c r="AW1" i="4"/>
  <c r="AV9" i="4"/>
  <c r="AV15" i="4" s="1"/>
  <c r="AV25" i="4" s="1"/>
  <c r="AV4" i="4"/>
  <c r="CA16" i="4"/>
  <c r="CA26" i="4"/>
  <c r="CA10" i="4"/>
  <c r="CA17" i="4"/>
  <c r="CA19" i="4" s="1"/>
  <c r="AH18" i="4"/>
  <c r="AH20" i="4" s="1"/>
  <c r="BO27" i="4"/>
  <c r="BO29" i="4" s="1"/>
  <c r="AR12" i="4"/>
  <c r="BY18" i="4"/>
  <c r="BY20" i="4" s="1"/>
  <c r="AL1" i="4"/>
  <c r="AK4" i="4"/>
  <c r="AK9" i="4"/>
  <c r="AK15" i="4" s="1"/>
  <c r="AK25" i="4" s="1"/>
  <c r="BD27" i="4"/>
  <c r="BD29" i="4" s="1"/>
  <c r="J11" i="4"/>
  <c r="J13" i="4" s="1"/>
  <c r="DT4" i="4"/>
  <c r="BZ17" i="4"/>
  <c r="BZ19" i="4" s="1"/>
  <c r="BX12" i="4"/>
  <c r="CM5" i="4"/>
  <c r="CM6" i="4"/>
  <c r="BP17" i="4"/>
  <c r="BP19" i="4" s="1"/>
  <c r="BP16" i="4"/>
  <c r="BP10" i="4"/>
  <c r="BP26" i="4"/>
  <c r="CJ18" i="4"/>
  <c r="CJ20" i="4" s="1"/>
  <c r="ER1" i="4"/>
  <c r="EQ4" i="4"/>
  <c r="EQ9" i="4"/>
  <c r="EQ15" i="4" s="1"/>
  <c r="EQ25" i="4" s="1"/>
  <c r="FC1" i="4"/>
  <c r="BE10" i="4"/>
  <c r="BE26" i="4"/>
  <c r="BE11" i="4"/>
  <c r="BE13" i="4" s="1"/>
  <c r="BE16" i="4"/>
  <c r="CJ27" i="4"/>
  <c r="CJ29" i="4" s="1"/>
  <c r="AU5" i="4"/>
  <c r="AU6" i="4"/>
  <c r="AS28" i="4"/>
  <c r="CK18" i="4"/>
  <c r="CK20" i="4" s="1"/>
  <c r="EF9" i="4"/>
  <c r="EF15" i="4" s="1"/>
  <c r="EF25" i="4" s="1"/>
  <c r="EG1" i="4"/>
  <c r="EF3" i="4"/>
  <c r="CX5" i="4"/>
  <c r="CX6" i="4"/>
  <c r="L5" i="4"/>
  <c r="L6" i="4"/>
  <c r="AJ5" i="4"/>
  <c r="AJ6" i="4"/>
  <c r="BD12" i="4"/>
  <c r="K11" i="4"/>
  <c r="K13" i="4" s="1"/>
  <c r="K16" i="4"/>
  <c r="K17" i="4" s="1"/>
  <c r="K19" i="4" s="1"/>
  <c r="K10" i="4"/>
  <c r="K26" i="4"/>
  <c r="DV1" i="4"/>
  <c r="DU4" i="4"/>
  <c r="DU9" i="4"/>
  <c r="DU15" i="4" s="1"/>
  <c r="DU25" i="4" s="1"/>
  <c r="BZ28" i="4"/>
  <c r="BZ11" i="4"/>
  <c r="BZ13" i="4" s="1"/>
  <c r="BS1" i="4"/>
  <c r="BR4" i="4"/>
  <c r="BR9" i="4"/>
  <c r="BR15" i="4" s="1"/>
  <c r="BR25" i="4" s="1"/>
  <c r="CN4" i="4"/>
  <c r="CO1" i="4"/>
  <c r="CN9" i="4"/>
  <c r="CN15" i="4" s="1"/>
  <c r="CN25" i="4" s="1"/>
  <c r="DI5" i="4"/>
  <c r="DI6" i="4"/>
  <c r="CB5" i="4"/>
  <c r="CB6" i="4"/>
  <c r="AH11" i="4"/>
  <c r="AH13" i="4" s="1"/>
  <c r="BO12" i="4"/>
  <c r="DG28" i="4"/>
  <c r="DG12" i="4"/>
  <c r="J27" i="4"/>
  <c r="J29" i="4" s="1"/>
  <c r="J28" i="4"/>
  <c r="CL16" i="4"/>
  <c r="CL10" i="4"/>
  <c r="CL26" i="4"/>
  <c r="CL11" i="4"/>
  <c r="CL13" i="4" s="1"/>
  <c r="CJ11" i="4"/>
  <c r="CJ13" i="4" s="1"/>
  <c r="AS17" i="4"/>
  <c r="AS19" i="4" s="1"/>
  <c r="AS12" i="4"/>
  <c r="CK12" i="4"/>
  <c r="EE6" i="4"/>
  <c r="EE5" i="4"/>
  <c r="AH27" i="4"/>
  <c r="AH29" i="4" s="1"/>
  <c r="BO17" i="4"/>
  <c r="BO19" i="4" s="1"/>
  <c r="BN18" i="4"/>
  <c r="BN20" i="4" s="1"/>
  <c r="CY4" i="4"/>
  <c r="CZ1" i="4"/>
  <c r="CY9" i="4"/>
  <c r="CY15" i="4" s="1"/>
  <c r="CY25" i="4" s="1"/>
  <c r="DG27" i="4"/>
  <c r="DG29" i="4" s="1"/>
  <c r="DG18" i="4"/>
  <c r="DG20" i="4" s="1"/>
  <c r="M9" i="4"/>
  <c r="M15" i="4" s="1"/>
  <c r="M25" i="4" s="1"/>
  <c r="M21" i="4"/>
  <c r="N1" i="4"/>
  <c r="M4" i="4"/>
  <c r="BD18" i="4"/>
  <c r="BD20" i="4" s="1"/>
  <c r="J17" i="4"/>
  <c r="J19" i="4" s="1"/>
  <c r="AT10" i="4"/>
  <c r="AT16" i="4"/>
  <c r="AT26" i="4"/>
  <c r="BZ27" i="4"/>
  <c r="BZ29" i="4" s="1"/>
  <c r="AI11" i="4"/>
  <c r="AI13" i="4" s="1"/>
  <c r="AI16" i="4"/>
  <c r="AI26" i="4"/>
  <c r="AI17" i="4"/>
  <c r="AI19" i="4" s="1"/>
  <c r="AI10" i="4"/>
  <c r="BF5" i="4"/>
  <c r="BF6" i="4"/>
  <c r="DJ4" i="4"/>
  <c r="DJ9" i="4"/>
  <c r="DJ15" i="4" s="1"/>
  <c r="DJ25" i="4" s="1"/>
  <c r="DK1" i="4"/>
  <c r="BC28" i="4"/>
  <c r="W12" i="4"/>
  <c r="V18" i="4"/>
  <c r="V20" i="4" s="1"/>
  <c r="Z4" i="4"/>
  <c r="Z9" i="4"/>
  <c r="Z15" i="4" s="1"/>
  <c r="Z25" i="4" s="1"/>
  <c r="W28" i="4"/>
  <c r="W17" i="4"/>
  <c r="W19" i="4" s="1"/>
  <c r="Y5" i="4"/>
  <c r="Y6" i="4"/>
  <c r="X10" i="4"/>
  <c r="X11" i="4"/>
  <c r="X13" i="4" s="1"/>
  <c r="X16" i="4"/>
  <c r="X17" i="4" s="1"/>
  <c r="X19" i="4" s="1"/>
  <c r="X26" i="4"/>
  <c r="X27" i="4" s="1"/>
  <c r="X29" i="4" s="1"/>
  <c r="B21" i="3" l="1"/>
  <c r="AT18" i="4"/>
  <c r="AT20" i="4" s="1"/>
  <c r="ER9" i="4"/>
  <c r="ER15" i="4" s="1"/>
  <c r="ER25" i="4" s="1"/>
  <c r="ER3" i="4"/>
  <c r="ES1" i="4"/>
  <c r="CA11" i="4"/>
  <c r="CA13" i="4" s="1"/>
  <c r="BD28" i="4"/>
  <c r="BF16" i="4"/>
  <c r="BF26" i="4"/>
  <c r="BF10" i="4"/>
  <c r="AT12" i="4"/>
  <c r="EE10" i="4"/>
  <c r="EE16" i="4"/>
  <c r="EE11" i="4"/>
  <c r="EE13" i="4" s="1"/>
  <c r="EE17" i="4"/>
  <c r="EE19" i="4" s="1"/>
  <c r="EE26" i="4"/>
  <c r="EE27" i="4"/>
  <c r="EE29" i="4" s="1"/>
  <c r="CB17" i="4"/>
  <c r="CB19" i="4" s="1"/>
  <c r="CB16" i="4"/>
  <c r="CB11" i="4"/>
  <c r="CB13" i="4" s="1"/>
  <c r="CB10" i="4"/>
  <c r="CB26" i="4"/>
  <c r="BR6" i="4"/>
  <c r="BR5" i="4"/>
  <c r="K12" i="4"/>
  <c r="J18" i="4"/>
  <c r="J20" i="4" s="1"/>
  <c r="L27" i="4"/>
  <c r="L29" i="4" s="1"/>
  <c r="L16" i="4"/>
  <c r="L17" i="4" s="1"/>
  <c r="L19" i="4" s="1"/>
  <c r="L11" i="4"/>
  <c r="L13" i="4" s="1"/>
  <c r="L26" i="4"/>
  <c r="L10" i="4"/>
  <c r="BO18" i="4"/>
  <c r="BO20" i="4" s="1"/>
  <c r="BE28" i="4"/>
  <c r="FD1" i="4"/>
  <c r="FO1" i="4"/>
  <c r="FC9" i="4"/>
  <c r="FC15" i="4" s="1"/>
  <c r="FC25" i="4" s="1"/>
  <c r="FC4" i="4"/>
  <c r="DT6" i="4"/>
  <c r="DT5" i="4"/>
  <c r="AX1" i="4"/>
  <c r="AW4" i="4"/>
  <c r="AW9" i="4"/>
  <c r="AW15" i="4" s="1"/>
  <c r="AW25" i="4" s="1"/>
  <c r="DS18" i="4"/>
  <c r="DS20" i="4" s="1"/>
  <c r="BG6" i="4"/>
  <c r="BG5" i="4"/>
  <c r="DH27" i="4"/>
  <c r="DH29" i="4" s="1"/>
  <c r="DH11" i="4"/>
  <c r="DH13" i="4" s="1"/>
  <c r="DH10" i="4"/>
  <c r="DH26" i="4"/>
  <c r="DH16" i="4"/>
  <c r="AS18" i="4"/>
  <c r="AS20" i="4" s="1"/>
  <c r="CM16" i="4"/>
  <c r="CM17" i="4"/>
  <c r="CM19" i="4" s="1"/>
  <c r="CM10" i="4"/>
  <c r="CM26" i="4"/>
  <c r="BQ11" i="4"/>
  <c r="BQ13" i="4" s="1"/>
  <c r="BQ27" i="4"/>
  <c r="BQ29" i="4" s="1"/>
  <c r="BQ10" i="4"/>
  <c r="BQ26" i="4"/>
  <c r="BQ16" i="4"/>
  <c r="BQ17" i="4" s="1"/>
  <c r="BQ19" i="4" s="1"/>
  <c r="DK4" i="4"/>
  <c r="DL1" i="4"/>
  <c r="DK9" i="4"/>
  <c r="DK15" i="4" s="1"/>
  <c r="DK25" i="4" s="1"/>
  <c r="AI18" i="4"/>
  <c r="AI20" i="4" s="1"/>
  <c r="AT27" i="4"/>
  <c r="AT29" i="4" s="1"/>
  <c r="M5" i="4"/>
  <c r="M6" i="4"/>
  <c r="DA1" i="4"/>
  <c r="CZ9" i="4"/>
  <c r="CZ15" i="4" s="1"/>
  <c r="CZ25" i="4" s="1"/>
  <c r="CZ4" i="4"/>
  <c r="AH28" i="4"/>
  <c r="CJ12" i="4"/>
  <c r="CL12" i="4"/>
  <c r="AH12" i="4"/>
  <c r="CP1" i="4"/>
  <c r="CO9" i="4"/>
  <c r="CO15" i="4" s="1"/>
  <c r="CO25" i="4" s="1"/>
  <c r="CO4" i="4"/>
  <c r="BS4" i="4"/>
  <c r="BS9" i="4"/>
  <c r="BS15" i="4" s="1"/>
  <c r="BS25" i="4" s="1"/>
  <c r="BT1" i="4"/>
  <c r="DU6" i="4"/>
  <c r="DU5" i="4"/>
  <c r="EF4" i="4"/>
  <c r="BE17" i="4"/>
  <c r="BE19" i="4" s="1"/>
  <c r="BP11" i="4"/>
  <c r="BP13" i="4" s="1"/>
  <c r="BP18" i="4"/>
  <c r="BP20" i="4" s="1"/>
  <c r="J12" i="4"/>
  <c r="AK5" i="4"/>
  <c r="AK6" i="4"/>
  <c r="CA27" i="4"/>
  <c r="CA29" i="4" s="1"/>
  <c r="CA18" i="4"/>
  <c r="CA20" i="4" s="1"/>
  <c r="CC5" i="4"/>
  <c r="CC6" i="4"/>
  <c r="BH9" i="4"/>
  <c r="BH15" i="4" s="1"/>
  <c r="BH25" i="4" s="1"/>
  <c r="BI1" i="4"/>
  <c r="BH4" i="4"/>
  <c r="BZ18" i="4"/>
  <c r="BZ20" i="4" s="1"/>
  <c r="CV18" i="4"/>
  <c r="CV20" i="4" s="1"/>
  <c r="CV11" i="4"/>
  <c r="CV13" i="4" s="1"/>
  <c r="DJ5" i="4"/>
  <c r="DJ6" i="4"/>
  <c r="K27" i="4"/>
  <c r="K29" i="4" s="1"/>
  <c r="K28" i="4"/>
  <c r="CW12" i="4"/>
  <c r="AI12" i="4"/>
  <c r="AI27" i="4"/>
  <c r="AI29" i="4" s="1"/>
  <c r="AT11" i="4"/>
  <c r="AT13" i="4" s="1"/>
  <c r="AT17" i="4"/>
  <c r="AT19" i="4" s="1"/>
  <c r="N4" i="4"/>
  <c r="N9" i="4"/>
  <c r="N15" i="4" s="1"/>
  <c r="N25" i="4" s="1"/>
  <c r="N21" i="4"/>
  <c r="N22" i="4" s="1"/>
  <c r="CY5" i="4"/>
  <c r="CY6" i="4"/>
  <c r="CL27" i="4"/>
  <c r="CL29" i="4" s="1"/>
  <c r="CL17" i="4"/>
  <c r="CL19" i="4" s="1"/>
  <c r="DI16" i="4"/>
  <c r="DI10" i="4"/>
  <c r="DI17" i="4"/>
  <c r="DI19" i="4" s="1"/>
  <c r="DI26" i="4"/>
  <c r="CN5" i="4"/>
  <c r="CN6" i="4"/>
  <c r="DV4" i="4"/>
  <c r="DW1" i="4"/>
  <c r="DV9" i="4"/>
  <c r="DV15" i="4" s="1"/>
  <c r="DV25" i="4" s="1"/>
  <c r="K18" i="4"/>
  <c r="K20" i="4" s="1"/>
  <c r="AJ27" i="4"/>
  <c r="AJ29" i="4" s="1"/>
  <c r="AJ26" i="4"/>
  <c r="AJ16" i="4"/>
  <c r="AJ17" i="4" s="1"/>
  <c r="AJ19" i="4" s="1"/>
  <c r="AJ10" i="4"/>
  <c r="AJ11" i="4" s="1"/>
  <c r="AJ13" i="4" s="1"/>
  <c r="CX10" i="4"/>
  <c r="CX16" i="4"/>
  <c r="CX17" i="4" s="1"/>
  <c r="CX19" i="4" s="1"/>
  <c r="CX26" i="4"/>
  <c r="CX27" i="4" s="1"/>
  <c r="CX29" i="4" s="1"/>
  <c r="EG4" i="4"/>
  <c r="EG9" i="4"/>
  <c r="EG15" i="4" s="1"/>
  <c r="EG25" i="4" s="1"/>
  <c r="EH1" i="4"/>
  <c r="AU10" i="4"/>
  <c r="AU16" i="4"/>
  <c r="AU26" i="4"/>
  <c r="BE27" i="4"/>
  <c r="BE29" i="4" s="1"/>
  <c r="BE12" i="4"/>
  <c r="EQ6" i="4"/>
  <c r="EQ5" i="4"/>
  <c r="BP27" i="4"/>
  <c r="BP29" i="4" s="1"/>
  <c r="BZ12" i="4"/>
  <c r="AL4" i="4"/>
  <c r="AL9" i="4"/>
  <c r="AL15" i="4" s="1"/>
  <c r="AL25" i="4" s="1"/>
  <c r="BO28" i="4"/>
  <c r="AV6" i="4"/>
  <c r="AV5" i="4"/>
  <c r="DS28" i="4"/>
  <c r="DS12" i="4"/>
  <c r="CD9" i="4"/>
  <c r="CD15" i="4" s="1"/>
  <c r="CD25" i="4" s="1"/>
  <c r="CD4" i="4"/>
  <c r="CE1" i="4"/>
  <c r="CW17" i="4"/>
  <c r="CW19" i="4" s="1"/>
  <c r="CW28" i="4"/>
  <c r="CV28" i="4"/>
  <c r="CK28" i="4"/>
  <c r="CJ28" i="4"/>
  <c r="L18" i="4"/>
  <c r="L20" i="4" s="1"/>
  <c r="AJ18" i="4"/>
  <c r="AJ20" i="4" s="1"/>
  <c r="Y10" i="4"/>
  <c r="Y11" i="4" s="1"/>
  <c r="Y13" i="4" s="1"/>
  <c r="Y16" i="4"/>
  <c r="Y17" i="4"/>
  <c r="Y19" i="4" s="1"/>
  <c r="Y26" i="4"/>
  <c r="Y27" i="4" s="1"/>
  <c r="Y29" i="4" s="1"/>
  <c r="X12" i="4"/>
  <c r="W18" i="4"/>
  <c r="W20" i="4" s="1"/>
  <c r="X28" i="4"/>
  <c r="Z5" i="4"/>
  <c r="Z6" i="4"/>
  <c r="X18" i="4"/>
  <c r="X20" i="4" s="1"/>
  <c r="AJ12" i="4"/>
  <c r="B22" i="3" l="1"/>
  <c r="M27" i="4"/>
  <c r="M29" i="4" s="1"/>
  <c r="DV6" i="4"/>
  <c r="DV5" i="4"/>
  <c r="AW6" i="4"/>
  <c r="AW5" i="4"/>
  <c r="FC6" i="4"/>
  <c r="FC5" i="4"/>
  <c r="BF27" i="4"/>
  <c r="BF29" i="4" s="1"/>
  <c r="BF28" i="4"/>
  <c r="CE9" i="4"/>
  <c r="CE15" i="4" s="1"/>
  <c r="CE25" i="4" s="1"/>
  <c r="CE4" i="4"/>
  <c r="CF1" i="4"/>
  <c r="EH4" i="4"/>
  <c r="EI1" i="4"/>
  <c r="EH9" i="4"/>
  <c r="EH15" i="4" s="1"/>
  <c r="EH25" i="4" s="1"/>
  <c r="CN27" i="4"/>
  <c r="CN29" i="4" s="1"/>
  <c r="CN26" i="4"/>
  <c r="CN16" i="4"/>
  <c r="CN10" i="4"/>
  <c r="DI11" i="4"/>
  <c r="DI13" i="4" s="1"/>
  <c r="CY16" i="4"/>
  <c r="CY26" i="4"/>
  <c r="CY10" i="4"/>
  <c r="CY11" i="4" s="1"/>
  <c r="CY13" i="4" s="1"/>
  <c r="CY27" i="4"/>
  <c r="CY29" i="4" s="1"/>
  <c r="N5" i="4"/>
  <c r="N6" i="4"/>
  <c r="BI9" i="4"/>
  <c r="BI15" i="4" s="1"/>
  <c r="BI25" i="4" s="1"/>
  <c r="BI4" i="4"/>
  <c r="BJ1" i="4"/>
  <c r="BE18" i="4"/>
  <c r="BE20" i="4" s="1"/>
  <c r="EF6" i="4"/>
  <c r="EF5" i="4"/>
  <c r="BT4" i="4"/>
  <c r="BU1" i="4"/>
  <c r="BT9" i="4"/>
  <c r="BT15" i="4" s="1"/>
  <c r="BT25" i="4" s="1"/>
  <c r="CO6" i="4"/>
  <c r="CO5" i="4"/>
  <c r="CM18" i="4"/>
  <c r="CM20" i="4" s="1"/>
  <c r="DH17" i="4"/>
  <c r="DH19" i="4" s="1"/>
  <c r="BG10" i="4"/>
  <c r="BG26" i="4"/>
  <c r="BG16" i="4"/>
  <c r="BG17" i="4" s="1"/>
  <c r="BG19" i="4" s="1"/>
  <c r="BG27" i="4"/>
  <c r="BG29" i="4" s="1"/>
  <c r="BG11" i="4"/>
  <c r="BG13" i="4" s="1"/>
  <c r="DT17" i="4"/>
  <c r="DT19" i="4" s="1"/>
  <c r="DT16" i="4"/>
  <c r="DT26" i="4"/>
  <c r="DT10" i="4"/>
  <c r="CB12" i="4"/>
  <c r="CL28" i="4"/>
  <c r="AI28" i="4"/>
  <c r="ET1" i="4"/>
  <c r="ES4" i="4"/>
  <c r="ES9" i="4"/>
  <c r="ES15" i="4" s="1"/>
  <c r="ES25" i="4" s="1"/>
  <c r="CX28" i="4"/>
  <c r="CZ5" i="4"/>
  <c r="CZ6" i="4"/>
  <c r="BQ18" i="4"/>
  <c r="BQ20" i="4" s="1"/>
  <c r="CD5" i="4"/>
  <c r="CD6" i="4"/>
  <c r="AU27" i="4"/>
  <c r="AU29" i="4" s="1"/>
  <c r="CX18" i="4"/>
  <c r="CX20" i="4" s="1"/>
  <c r="DI18" i="4"/>
  <c r="DI20" i="4" s="1"/>
  <c r="CL18" i="4"/>
  <c r="CL20" i="4" s="1"/>
  <c r="DA4" i="4"/>
  <c r="DB1" i="4"/>
  <c r="DA9" i="4"/>
  <c r="DA15" i="4" s="1"/>
  <c r="DA25" i="4" s="1"/>
  <c r="AT28" i="4"/>
  <c r="DL9" i="4"/>
  <c r="DL15" i="4" s="1"/>
  <c r="DL25" i="4" s="1"/>
  <c r="DM1" i="4"/>
  <c r="DL4" i="4"/>
  <c r="BQ28" i="4"/>
  <c r="CM28" i="4"/>
  <c r="CM27" i="4"/>
  <c r="CM29" i="4" s="1"/>
  <c r="DH28" i="4"/>
  <c r="CV12" i="4"/>
  <c r="AX4" i="4"/>
  <c r="AX9" i="4"/>
  <c r="AX15" i="4" s="1"/>
  <c r="AX25" i="4" s="1"/>
  <c r="BP12" i="4"/>
  <c r="FP1" i="4"/>
  <c r="GA1" i="4"/>
  <c r="FO4" i="4"/>
  <c r="FO9" i="4"/>
  <c r="FO15" i="4" s="1"/>
  <c r="FO25" i="4" s="1"/>
  <c r="L12" i="4"/>
  <c r="BR17" i="4"/>
  <c r="BR19" i="4" s="1"/>
  <c r="BR10" i="4"/>
  <c r="BR16" i="4"/>
  <c r="BR26" i="4"/>
  <c r="EE18" i="4"/>
  <c r="EE20" i="4" s="1"/>
  <c r="BF11" i="4"/>
  <c r="BF13" i="4" s="1"/>
  <c r="BF12" i="4"/>
  <c r="ER4" i="4"/>
  <c r="AU11" i="4"/>
  <c r="AU13" i="4" s="1"/>
  <c r="BH5" i="4"/>
  <c r="BH6" i="4"/>
  <c r="AV16" i="4"/>
  <c r="AV10" i="4"/>
  <c r="AV11" i="4" s="1"/>
  <c r="AV13" i="4" s="1"/>
  <c r="AV26" i="4"/>
  <c r="AV17" i="4"/>
  <c r="AV19" i="4" s="1"/>
  <c r="AV27" i="4"/>
  <c r="AV29" i="4" s="1"/>
  <c r="AL5" i="4"/>
  <c r="AL6" i="4"/>
  <c r="EQ10" i="4"/>
  <c r="EQ11" i="4" s="1"/>
  <c r="EQ13" i="4" s="1"/>
  <c r="EQ16" i="4"/>
  <c r="EQ26" i="4"/>
  <c r="EQ27" i="4" s="1"/>
  <c r="EQ29" i="4" s="1"/>
  <c r="AU17" i="4"/>
  <c r="AU19" i="4" s="1"/>
  <c r="EG5" i="4"/>
  <c r="EG6" i="4"/>
  <c r="CX11" i="4"/>
  <c r="CX13" i="4" s="1"/>
  <c r="AJ28" i="4"/>
  <c r="DW4" i="4"/>
  <c r="DW9" i="4"/>
  <c r="DW15" i="4" s="1"/>
  <c r="DW25" i="4" s="1"/>
  <c r="DX1" i="4"/>
  <c r="DI27" i="4"/>
  <c r="DI29" i="4" s="1"/>
  <c r="DI28" i="4"/>
  <c r="BP28" i="4"/>
  <c r="DJ17" i="4"/>
  <c r="DJ19" i="4" s="1"/>
  <c r="DJ16" i="4"/>
  <c r="DJ10" i="4"/>
  <c r="DJ26" i="4"/>
  <c r="CC27" i="4"/>
  <c r="CC29" i="4" s="1"/>
  <c r="CC26" i="4"/>
  <c r="CC17" i="4"/>
  <c r="CC19" i="4" s="1"/>
  <c r="CC10" i="4"/>
  <c r="CC16" i="4"/>
  <c r="CC11" i="4"/>
  <c r="CC13" i="4" s="1"/>
  <c r="AK17" i="4"/>
  <c r="AK19" i="4" s="1"/>
  <c r="AK16" i="4"/>
  <c r="AK26" i="4"/>
  <c r="AK10" i="4"/>
  <c r="DU10" i="4"/>
  <c r="DU16" i="4"/>
  <c r="DU27" i="4"/>
  <c r="DU29" i="4" s="1"/>
  <c r="DU26" i="4"/>
  <c r="BS6" i="4"/>
  <c r="BS5" i="4"/>
  <c r="CP4" i="4"/>
  <c r="CP9" i="4"/>
  <c r="CP15" i="4" s="1"/>
  <c r="CP25" i="4" s="1"/>
  <c r="CQ1" i="4"/>
  <c r="M16" i="4"/>
  <c r="M26" i="4"/>
  <c r="M10" i="4"/>
  <c r="M11" i="4" s="1"/>
  <c r="M13" i="4" s="1"/>
  <c r="DK5" i="4"/>
  <c r="DK6" i="4"/>
  <c r="BQ12" i="4"/>
  <c r="CM11" i="4"/>
  <c r="CM13" i="4" s="1"/>
  <c r="DH12" i="4"/>
  <c r="CW18" i="4"/>
  <c r="CW20" i="4" s="1"/>
  <c r="CA28" i="4"/>
  <c r="FD3" i="4"/>
  <c r="FD4" i="4" s="1"/>
  <c r="FD9" i="4"/>
  <c r="FD15" i="4" s="1"/>
  <c r="FD25" i="4" s="1"/>
  <c r="FE1" i="4"/>
  <c r="L28" i="4"/>
  <c r="CB27" i="4"/>
  <c r="CB29" i="4" s="1"/>
  <c r="CB18" i="4"/>
  <c r="CB20" i="4" s="1"/>
  <c r="EE28" i="4"/>
  <c r="EE12" i="4"/>
  <c r="BF17" i="4"/>
  <c r="BF19" i="4" s="1"/>
  <c r="CA12" i="4"/>
  <c r="Z10" i="4"/>
  <c r="Z11" i="4" s="1"/>
  <c r="Z13" i="4" s="1"/>
  <c r="Z17" i="4"/>
  <c r="Z19" i="4" s="1"/>
  <c r="Z16" i="4"/>
  <c r="Z26" i="4"/>
  <c r="Z27" i="4" s="1"/>
  <c r="Z29" i="4" s="1"/>
  <c r="M12" i="4"/>
  <c r="Y18" i="4"/>
  <c r="Y20" i="4" s="1"/>
  <c r="Y28" i="4"/>
  <c r="Y12" i="4"/>
  <c r="B23" i="3" l="1"/>
  <c r="FD5" i="4"/>
  <c r="FD6" i="4"/>
  <c r="BS10" i="4"/>
  <c r="BS26" i="4"/>
  <c r="BS16" i="4"/>
  <c r="DJ11" i="4"/>
  <c r="DJ13" i="4" s="1"/>
  <c r="DJ12" i="4"/>
  <c r="EF17" i="4"/>
  <c r="EF19" i="4" s="1"/>
  <c r="EF16" i="4"/>
  <c r="EF10" i="4"/>
  <c r="EF26" i="4"/>
  <c r="BI6" i="4"/>
  <c r="BI5" i="4"/>
  <c r="CY17" i="4"/>
  <c r="CY19" i="4" s="1"/>
  <c r="CY18" i="4"/>
  <c r="CY20" i="4" s="1"/>
  <c r="CF4" i="4"/>
  <c r="CG1" i="4"/>
  <c r="CF9" i="4"/>
  <c r="CF15" i="4" s="1"/>
  <c r="CF25" i="4" s="1"/>
  <c r="CM12" i="4"/>
  <c r="DU28" i="4"/>
  <c r="AK11" i="4"/>
  <c r="AK13" i="4" s="1"/>
  <c r="AK12" i="4"/>
  <c r="CC28" i="4"/>
  <c r="DJ18" i="4"/>
  <c r="DJ20" i="4" s="1"/>
  <c r="DW6" i="4"/>
  <c r="DW5" i="4"/>
  <c r="EG26" i="4"/>
  <c r="EG10" i="4"/>
  <c r="EG11" i="4" s="1"/>
  <c r="EG13" i="4" s="1"/>
  <c r="EG16" i="4"/>
  <c r="EG17" i="4" s="1"/>
  <c r="EG19" i="4" s="1"/>
  <c r="AV18" i="4"/>
  <c r="AV20" i="4" s="1"/>
  <c r="AU12" i="4"/>
  <c r="ER5" i="4"/>
  <c r="ER26" i="4" s="1"/>
  <c r="ER6" i="4"/>
  <c r="BR27" i="4"/>
  <c r="BR29" i="4" s="1"/>
  <c r="BR28" i="4"/>
  <c r="GB1" i="4"/>
  <c r="GA9" i="4"/>
  <c r="GA15" i="4" s="1"/>
  <c r="GA25" i="4" s="1"/>
  <c r="GM1" i="4"/>
  <c r="GA4" i="4"/>
  <c r="DM4" i="4"/>
  <c r="DM9" i="4"/>
  <c r="DM15" i="4" s="1"/>
  <c r="DM25" i="4" s="1"/>
  <c r="DN1" i="4"/>
  <c r="CD26" i="4"/>
  <c r="CD17" i="4"/>
  <c r="CD19" i="4" s="1"/>
  <c r="CD27" i="4"/>
  <c r="CD29" i="4" s="1"/>
  <c r="CD10" i="4"/>
  <c r="CD11" i="4" s="1"/>
  <c r="CD13" i="4" s="1"/>
  <c r="CD16" i="4"/>
  <c r="CZ10" i="4"/>
  <c r="CZ26" i="4"/>
  <c r="CZ16" i="4"/>
  <c r="CZ27" i="4"/>
  <c r="CZ29" i="4" s="1"/>
  <c r="CZ17" i="4"/>
  <c r="CZ19" i="4" s="1"/>
  <c r="ES5" i="4"/>
  <c r="ES6" i="4"/>
  <c r="DT18" i="4"/>
  <c r="DT20" i="4" s="1"/>
  <c r="BG28" i="4"/>
  <c r="BU9" i="4"/>
  <c r="BU15" i="4" s="1"/>
  <c r="BU25" i="4" s="1"/>
  <c r="BU4" i="4"/>
  <c r="BV1" i="4"/>
  <c r="DI12" i="4"/>
  <c r="CE6" i="4"/>
  <c r="CE5" i="4"/>
  <c r="AW16" i="4"/>
  <c r="AW17" i="4"/>
  <c r="AW19" i="4" s="1"/>
  <c r="AW10" i="4"/>
  <c r="AW26" i="4"/>
  <c r="FD16" i="4"/>
  <c r="FD10" i="4"/>
  <c r="FD26" i="4"/>
  <c r="FO5" i="4"/>
  <c r="FO6" i="4"/>
  <c r="BG18" i="4"/>
  <c r="BG20" i="4" s="1"/>
  <c r="FE4" i="4"/>
  <c r="FE9" i="4"/>
  <c r="FE15" i="4" s="1"/>
  <c r="FE25" i="4" s="1"/>
  <c r="FF1" i="4"/>
  <c r="CP6" i="4"/>
  <c r="CP5" i="4"/>
  <c r="AK27" i="4"/>
  <c r="AK29" i="4" s="1"/>
  <c r="DX4" i="4"/>
  <c r="DY1" i="4"/>
  <c r="DX9" i="4"/>
  <c r="DX15" i="4" s="1"/>
  <c r="DX25" i="4" s="1"/>
  <c r="EQ28" i="4"/>
  <c r="EQ12" i="4"/>
  <c r="BR18" i="4"/>
  <c r="BR20" i="4" s="1"/>
  <c r="FP3" i="4"/>
  <c r="FP4" i="4" s="1"/>
  <c r="FP9" i="4"/>
  <c r="FP15" i="4" s="1"/>
  <c r="FP25" i="4" s="1"/>
  <c r="FQ1" i="4"/>
  <c r="AX5" i="4"/>
  <c r="AX6" i="4"/>
  <c r="DB4" i="4"/>
  <c r="DB9" i="4"/>
  <c r="DB15" i="4" s="1"/>
  <c r="DB25" i="4" s="1"/>
  <c r="DC1" i="4"/>
  <c r="ET4" i="4"/>
  <c r="ET9" i="4"/>
  <c r="ET15" i="4" s="1"/>
  <c r="ET25" i="4" s="1"/>
  <c r="EU1" i="4"/>
  <c r="DT27" i="4"/>
  <c r="DT29" i="4" s="1"/>
  <c r="BG12" i="4"/>
  <c r="BT6" i="4"/>
  <c r="BT5" i="4"/>
  <c r="BJ4" i="4"/>
  <c r="BJ9" i="4"/>
  <c r="BJ15" i="4" s="1"/>
  <c r="BJ25" i="4" s="1"/>
  <c r="N26" i="4"/>
  <c r="N10" i="4"/>
  <c r="N16" i="4"/>
  <c r="N17" i="4"/>
  <c r="N19" i="4" s="1"/>
  <c r="CY12" i="4"/>
  <c r="CN28" i="4"/>
  <c r="EJ1" i="4"/>
  <c r="EI4" i="4"/>
  <c r="EI9" i="4"/>
  <c r="EI15" i="4" s="1"/>
  <c r="EI25" i="4" s="1"/>
  <c r="CR1" i="4"/>
  <c r="CQ4" i="4"/>
  <c r="CQ9" i="4"/>
  <c r="CQ15" i="4" s="1"/>
  <c r="CQ25" i="4" s="1"/>
  <c r="DU11" i="4"/>
  <c r="DU13" i="4" s="1"/>
  <c r="DU12" i="4"/>
  <c r="AV12" i="4"/>
  <c r="DL5" i="4"/>
  <c r="DL6" i="4"/>
  <c r="M28" i="4"/>
  <c r="CC18" i="4"/>
  <c r="CC20" i="4" s="1"/>
  <c r="DK26" i="4"/>
  <c r="DK10" i="4"/>
  <c r="DK16" i="4"/>
  <c r="DK17" i="4" s="1"/>
  <c r="DK19" i="4" s="1"/>
  <c r="DK27" i="4"/>
  <c r="DK29" i="4" s="1"/>
  <c r="M17" i="4"/>
  <c r="DU17" i="4"/>
  <c r="DU19" i="4" s="1"/>
  <c r="DU18" i="4"/>
  <c r="DU20" i="4" s="1"/>
  <c r="AK18" i="4"/>
  <c r="AK20" i="4" s="1"/>
  <c r="CC12" i="4"/>
  <c r="DJ27" i="4"/>
  <c r="DJ29" i="4" s="1"/>
  <c r="DJ28" i="4"/>
  <c r="CX12" i="4"/>
  <c r="AU18" i="4"/>
  <c r="AU20" i="4" s="1"/>
  <c r="EQ17" i="4"/>
  <c r="EQ19" i="4" s="1"/>
  <c r="AL11" i="4"/>
  <c r="AL13" i="4" s="1"/>
  <c r="AL26" i="4"/>
  <c r="AL27" i="4" s="1"/>
  <c r="AL29" i="4" s="1"/>
  <c r="AL10" i="4"/>
  <c r="AL16" i="4"/>
  <c r="AV28" i="4"/>
  <c r="BH16" i="4"/>
  <c r="BH26" i="4"/>
  <c r="BH10" i="4"/>
  <c r="BH11" i="4"/>
  <c r="BH13" i="4" s="1"/>
  <c r="BH17" i="4"/>
  <c r="BH19" i="4" s="1"/>
  <c r="BR11" i="4"/>
  <c r="BR13" i="4" s="1"/>
  <c r="DA5" i="4"/>
  <c r="DA6" i="4"/>
  <c r="AU28" i="4"/>
  <c r="CB28" i="4"/>
  <c r="BF18" i="4"/>
  <c r="BF20" i="4" s="1"/>
  <c r="DT12" i="4"/>
  <c r="DT11" i="4"/>
  <c r="DT13" i="4" s="1"/>
  <c r="DH18" i="4"/>
  <c r="DH20" i="4" s="1"/>
  <c r="CO10" i="4"/>
  <c r="CO26" i="4"/>
  <c r="CO16" i="4"/>
  <c r="CO17" i="4"/>
  <c r="CO19" i="4" s="1"/>
  <c r="CO27" i="4"/>
  <c r="CO29" i="4" s="1"/>
  <c r="CY28" i="4"/>
  <c r="CN17" i="4"/>
  <c r="CN19" i="4" s="1"/>
  <c r="CN11" i="4"/>
  <c r="CN13" i="4" s="1"/>
  <c r="EH5" i="4"/>
  <c r="EH6" i="4"/>
  <c r="FC10" i="4"/>
  <c r="FC16" i="4"/>
  <c r="FC18" i="4" s="1"/>
  <c r="FC20" i="4" s="1"/>
  <c r="FC11" i="4"/>
  <c r="FC13" i="4" s="1"/>
  <c r="FC17" i="4"/>
  <c r="FC19" i="4" s="1"/>
  <c r="FC26" i="4"/>
  <c r="FC27" i="4"/>
  <c r="FC29" i="4" s="1"/>
  <c r="DV16" i="4"/>
  <c r="DV26" i="4"/>
  <c r="DV10" i="4"/>
  <c r="DV11" i="4"/>
  <c r="DV13" i="4" s="1"/>
  <c r="Z28" i="4"/>
  <c r="Z12" i="4"/>
  <c r="Z18" i="4"/>
  <c r="Z20" i="4" s="1"/>
  <c r="B24" i="3" l="1"/>
  <c r="FP6" i="4"/>
  <c r="FP5" i="4"/>
  <c r="DA16" i="4"/>
  <c r="DA26" i="4"/>
  <c r="DA10" i="4"/>
  <c r="DA11" i="4" s="1"/>
  <c r="DA13" i="4" s="1"/>
  <c r="DA27" i="4"/>
  <c r="DA29" i="4" s="1"/>
  <c r="FD28" i="4"/>
  <c r="AW11" i="4"/>
  <c r="AW13" i="4" s="1"/>
  <c r="AW12" i="4"/>
  <c r="DO1" i="4"/>
  <c r="DN4" i="4"/>
  <c r="DN9" i="4"/>
  <c r="DN15" i="4" s="1"/>
  <c r="DN25" i="4" s="1"/>
  <c r="DK28" i="4"/>
  <c r="DL10" i="4"/>
  <c r="DL26" i="4"/>
  <c r="DL16" i="4"/>
  <c r="CR9" i="4"/>
  <c r="CR15" i="4" s="1"/>
  <c r="CR25" i="4" s="1"/>
  <c r="CS1" i="4"/>
  <c r="CR4" i="4"/>
  <c r="EJ4" i="4"/>
  <c r="EJ9" i="4"/>
  <c r="EJ15" i="4" s="1"/>
  <c r="EJ25" i="4" s="1"/>
  <c r="EK1" i="4"/>
  <c r="B16" i="4"/>
  <c r="N18" i="4"/>
  <c r="N20" i="4" s="1"/>
  <c r="BT10" i="4"/>
  <c r="BT26" i="4"/>
  <c r="BT16" i="4"/>
  <c r="BT27" i="4"/>
  <c r="BT29" i="4" s="1"/>
  <c r="BT17" i="4"/>
  <c r="BT19" i="4" s="1"/>
  <c r="DB6" i="4"/>
  <c r="DB5" i="4"/>
  <c r="DX5" i="4"/>
  <c r="DX6" i="4"/>
  <c r="CP27" i="4"/>
  <c r="CP29" i="4" s="1"/>
  <c r="CP16" i="4"/>
  <c r="CP17" i="4" s="1"/>
  <c r="CP19" i="4" s="1"/>
  <c r="CP26" i="4"/>
  <c r="CP11" i="4"/>
  <c r="CP13" i="4" s="1"/>
  <c r="CP10" i="4"/>
  <c r="FD11" i="4"/>
  <c r="FD13" i="4" s="1"/>
  <c r="CN18" i="4"/>
  <c r="CN20" i="4" s="1"/>
  <c r="BU6" i="4"/>
  <c r="BU5" i="4"/>
  <c r="ES16" i="4"/>
  <c r="ES27" i="4"/>
  <c r="ES29" i="4" s="1"/>
  <c r="ES10" i="4"/>
  <c r="ES11" i="4"/>
  <c r="ES13" i="4" s="1"/>
  <c r="ES26" i="4"/>
  <c r="ES17" i="4"/>
  <c r="ES19" i="4" s="1"/>
  <c r="CZ18" i="4"/>
  <c r="CZ20" i="4" s="1"/>
  <c r="GN1" i="4"/>
  <c r="GM4" i="4"/>
  <c r="GM9" i="4"/>
  <c r="GM15" i="4" s="1"/>
  <c r="GM25" i="4" s="1"/>
  <c r="GY1" i="4"/>
  <c r="DW26" i="4"/>
  <c r="DW16" i="4"/>
  <c r="DW10" i="4"/>
  <c r="DW17" i="4"/>
  <c r="DW19" i="4" s="1"/>
  <c r="CG4" i="4"/>
  <c r="CG9" i="4"/>
  <c r="CG15" i="4" s="1"/>
  <c r="CG25" i="4" s="1"/>
  <c r="CH1" i="4"/>
  <c r="EF12" i="4"/>
  <c r="EF11" i="4"/>
  <c r="EF13" i="4" s="1"/>
  <c r="DV17" i="4"/>
  <c r="DV19" i="4" s="1"/>
  <c r="BH18" i="4"/>
  <c r="BH20" i="4" s="1"/>
  <c r="DK11" i="4"/>
  <c r="DK13" i="4" s="1"/>
  <c r="DK12" i="4"/>
  <c r="EI6" i="4"/>
  <c r="EI5" i="4"/>
  <c r="EU9" i="4"/>
  <c r="EU15" i="4" s="1"/>
  <c r="EU25" i="4" s="1"/>
  <c r="EV1" i="4"/>
  <c r="EU4" i="4"/>
  <c r="FR1" i="4"/>
  <c r="FQ4" i="4"/>
  <c r="FQ9" i="4"/>
  <c r="FQ15" i="4" s="1"/>
  <c r="FQ25" i="4" s="1"/>
  <c r="FE5" i="4"/>
  <c r="FE6" i="4"/>
  <c r="EF28" i="4"/>
  <c r="BS11" i="4"/>
  <c r="BS13" i="4" s="1"/>
  <c r="BS12" i="4"/>
  <c r="DV12" i="4"/>
  <c r="FC28" i="4"/>
  <c r="FC12" i="4"/>
  <c r="CO18" i="4"/>
  <c r="CO20" i="4" s="1"/>
  <c r="BR12" i="4"/>
  <c r="BH12" i="4"/>
  <c r="AL17" i="4"/>
  <c r="AL19" i="4" s="1"/>
  <c r="B26" i="4"/>
  <c r="N27" i="4"/>
  <c r="ET5" i="4"/>
  <c r="ET6" i="4"/>
  <c r="AX17" i="4"/>
  <c r="AX19" i="4" s="1"/>
  <c r="AX16" i="4"/>
  <c r="AX10" i="4"/>
  <c r="AX26" i="4"/>
  <c r="AK28" i="4"/>
  <c r="FG1" i="4"/>
  <c r="FF9" i="4"/>
  <c r="FF15" i="4" s="1"/>
  <c r="FF25" i="4" s="1"/>
  <c r="FF4" i="4"/>
  <c r="FO10" i="4"/>
  <c r="FO11" i="4" s="1"/>
  <c r="FO13" i="4" s="1"/>
  <c r="FO17" i="4"/>
  <c r="FO19" i="4" s="1"/>
  <c r="FO16" i="4"/>
  <c r="FO26" i="4"/>
  <c r="FO27" i="4" s="1"/>
  <c r="FO29" i="4" s="1"/>
  <c r="FD17" i="4"/>
  <c r="FD19" i="4" s="1"/>
  <c r="AW18" i="4"/>
  <c r="AW20" i="4" s="1"/>
  <c r="CZ11" i="4"/>
  <c r="CZ13" i="4" s="1"/>
  <c r="CD18" i="4"/>
  <c r="CD20" i="4" s="1"/>
  <c r="CD28" i="4"/>
  <c r="DM5" i="4"/>
  <c r="DM6" i="4"/>
  <c r="ER27" i="4"/>
  <c r="ER29" i="4" s="1"/>
  <c r="ER16" i="4"/>
  <c r="ER10" i="4"/>
  <c r="CF5" i="4"/>
  <c r="CF6" i="4"/>
  <c r="EF18" i="4"/>
  <c r="EF20" i="4" s="1"/>
  <c r="DT28" i="4"/>
  <c r="BS17" i="4"/>
  <c r="BS19" i="4" s="1"/>
  <c r="BS18" i="4"/>
  <c r="BS20" i="4" s="1"/>
  <c r="FD27" i="4"/>
  <c r="FD29" i="4" s="1"/>
  <c r="CO28" i="4"/>
  <c r="AL28" i="4"/>
  <c r="M19" i="4"/>
  <c r="B17" i="4"/>
  <c r="CQ6" i="4"/>
  <c r="CQ5" i="4"/>
  <c r="DZ1" i="4"/>
  <c r="DY9" i="4"/>
  <c r="DY15" i="4" s="1"/>
  <c r="DY25" i="4" s="1"/>
  <c r="DY4" i="4"/>
  <c r="CE16" i="4"/>
  <c r="CE26" i="4"/>
  <c r="CE10" i="4"/>
  <c r="GA6" i="4"/>
  <c r="GA5" i="4"/>
  <c r="EG12" i="4"/>
  <c r="DV27" i="4"/>
  <c r="DV29" i="4" s="1"/>
  <c r="EH26" i="4"/>
  <c r="EH10" i="4"/>
  <c r="EH27" i="4"/>
  <c r="EH29" i="4" s="1"/>
  <c r="EH16" i="4"/>
  <c r="EH11" i="4"/>
  <c r="EH13" i="4" s="1"/>
  <c r="CO11" i="4"/>
  <c r="CO13" i="4" s="1"/>
  <c r="BH27" i="4"/>
  <c r="BH29" i="4" s="1"/>
  <c r="AL12" i="4"/>
  <c r="M18" i="4"/>
  <c r="DK18" i="4"/>
  <c r="DK20" i="4" s="1"/>
  <c r="N11" i="4"/>
  <c r="N12" i="4"/>
  <c r="B12" i="4" s="1"/>
  <c r="B10" i="4"/>
  <c r="BJ6" i="4"/>
  <c r="BJ5" i="4"/>
  <c r="DC9" i="4"/>
  <c r="DC15" i="4" s="1"/>
  <c r="DC25" i="4" s="1"/>
  <c r="DC4" i="4"/>
  <c r="DD1" i="4"/>
  <c r="FP26" i="4"/>
  <c r="AW27" i="4"/>
  <c r="AW29" i="4" s="1"/>
  <c r="AW28" i="4"/>
  <c r="BV9" i="4"/>
  <c r="BV15" i="4" s="1"/>
  <c r="BV25" i="4" s="1"/>
  <c r="BV4" i="4"/>
  <c r="CZ28" i="4"/>
  <c r="CD12" i="4"/>
  <c r="GB9" i="4"/>
  <c r="GB15" i="4" s="1"/>
  <c r="GB25" i="4" s="1"/>
  <c r="GC1" i="4"/>
  <c r="GB3" i="4"/>
  <c r="GB4" i="4" s="1"/>
  <c r="ER28" i="4"/>
  <c r="EG18" i="4"/>
  <c r="EG20" i="4" s="1"/>
  <c r="EG27" i="4"/>
  <c r="EG29" i="4" s="1"/>
  <c r="CN12" i="4"/>
  <c r="BI16" i="4"/>
  <c r="BI26" i="4"/>
  <c r="BI10" i="4"/>
  <c r="BI27" i="4"/>
  <c r="BI29" i="4" s="1"/>
  <c r="EF27" i="4"/>
  <c r="EF29" i="4" s="1"/>
  <c r="EQ18" i="4"/>
  <c r="EQ20" i="4" s="1"/>
  <c r="BS27" i="4"/>
  <c r="BS29" i="4" s="1"/>
  <c r="B25" i="3" l="1"/>
  <c r="GB5" i="4"/>
  <c r="GB26" i="4" s="1"/>
  <c r="GB6" i="4"/>
  <c r="DY6" i="4"/>
  <c r="DY5" i="4"/>
  <c r="GN9" i="4"/>
  <c r="GN15" i="4" s="1"/>
  <c r="GN25" i="4" s="1"/>
  <c r="GN3" i="4"/>
  <c r="GO1" i="4"/>
  <c r="DN5" i="4"/>
  <c r="DN6" i="4"/>
  <c r="FP27" i="4"/>
  <c r="FP29" i="4" s="1"/>
  <c r="BI12" i="4"/>
  <c r="FP10" i="4"/>
  <c r="DC5" i="4"/>
  <c r="DC6" i="4"/>
  <c r="M20" i="4"/>
  <c r="B18" i="4"/>
  <c r="EH12" i="4"/>
  <c r="CE27" i="4"/>
  <c r="CE29" i="4" s="1"/>
  <c r="CE28" i="4"/>
  <c r="DM26" i="4"/>
  <c r="DM11" i="4"/>
  <c r="DM13" i="4" s="1"/>
  <c r="DM10" i="4"/>
  <c r="DM16" i="4"/>
  <c r="FH1" i="4"/>
  <c r="FG4" i="4"/>
  <c r="FG9" i="4"/>
  <c r="FG15" i="4" s="1"/>
  <c r="FG25" i="4" s="1"/>
  <c r="ET26" i="4"/>
  <c r="ET16" i="4"/>
  <c r="ET10" i="4"/>
  <c r="ET27" i="4"/>
  <c r="ET29" i="4" s="1"/>
  <c r="AL18" i="4"/>
  <c r="AL20" i="4" s="1"/>
  <c r="CO12" i="4"/>
  <c r="CZ12" i="4"/>
  <c r="FQ5" i="4"/>
  <c r="FQ6" i="4"/>
  <c r="EI10" i="4"/>
  <c r="EI16" i="4"/>
  <c r="EI26" i="4"/>
  <c r="DV18" i="4"/>
  <c r="DV20" i="4" s="1"/>
  <c r="CH9" i="4"/>
  <c r="CH15" i="4" s="1"/>
  <c r="CH25" i="4" s="1"/>
  <c r="CH4" i="4"/>
  <c r="DW18" i="4"/>
  <c r="DW20" i="4" s="1"/>
  <c r="GZ1" i="4"/>
  <c r="HK1" i="4"/>
  <c r="GY9" i="4"/>
  <c r="GY15" i="4" s="1"/>
  <c r="GY25" i="4" s="1"/>
  <c r="GY4" i="4"/>
  <c r="ES12" i="4"/>
  <c r="BU16" i="4"/>
  <c r="BU10" i="4"/>
  <c r="BU26" i="4"/>
  <c r="CP12" i="4"/>
  <c r="EJ6" i="4"/>
  <c r="EJ5" i="4"/>
  <c r="DL11" i="4"/>
  <c r="DL13" i="4" s="1"/>
  <c r="DP1" i="4"/>
  <c r="DO4" i="4"/>
  <c r="DO9" i="4"/>
  <c r="DO15" i="4" s="1"/>
  <c r="DO25" i="4" s="1"/>
  <c r="DA28" i="4"/>
  <c r="BJ11" i="4"/>
  <c r="BJ13" i="4" s="1"/>
  <c r="BJ27" i="4"/>
  <c r="BJ29" i="4" s="1"/>
  <c r="BJ10" i="4"/>
  <c r="BJ26" i="4"/>
  <c r="BJ16" i="4"/>
  <c r="CE11" i="4"/>
  <c r="CE13" i="4" s="1"/>
  <c r="CE12" i="4"/>
  <c r="ER11" i="4"/>
  <c r="ER13" i="4" s="1"/>
  <c r="EV9" i="4"/>
  <c r="EV15" i="4" s="1"/>
  <c r="EV25" i="4" s="1"/>
  <c r="EW1" i="4"/>
  <c r="EV4" i="4"/>
  <c r="DL28" i="4"/>
  <c r="GB16" i="4"/>
  <c r="GB10" i="4"/>
  <c r="FP16" i="4"/>
  <c r="FP17" i="4" s="1"/>
  <c r="FP19" i="4" s="1"/>
  <c r="CE17" i="4"/>
  <c r="CE19" i="4" s="1"/>
  <c r="CE18" i="4"/>
  <c r="CE20" i="4" s="1"/>
  <c r="EA1" i="4"/>
  <c r="DZ4" i="4"/>
  <c r="DZ9" i="4"/>
  <c r="DZ15" i="4" s="1"/>
  <c r="DZ25" i="4" s="1"/>
  <c r="CF27" i="4"/>
  <c r="CF29" i="4" s="1"/>
  <c r="CF26" i="4"/>
  <c r="CF11" i="4"/>
  <c r="CF13" i="4" s="1"/>
  <c r="CF16" i="4"/>
  <c r="CF10" i="4"/>
  <c r="CF17" i="4"/>
  <c r="CF19" i="4" s="1"/>
  <c r="FO28" i="4"/>
  <c r="FO12" i="4"/>
  <c r="AX18" i="4"/>
  <c r="AX20" i="4" s="1"/>
  <c r="FE17" i="4"/>
  <c r="FE19" i="4" s="1"/>
  <c r="FE26" i="4"/>
  <c r="FE16" i="4"/>
  <c r="FE10" i="4"/>
  <c r="FE11" i="4" s="1"/>
  <c r="FE13" i="4" s="1"/>
  <c r="FR9" i="4"/>
  <c r="FR15" i="4" s="1"/>
  <c r="FR25" i="4" s="1"/>
  <c r="FS1" i="4"/>
  <c r="FR4" i="4"/>
  <c r="DW11" i="4"/>
  <c r="DW13" i="4" s="1"/>
  <c r="DW28" i="4"/>
  <c r="DB10" i="4"/>
  <c r="DB27" i="4"/>
  <c r="DB29" i="4" s="1"/>
  <c r="DB11" i="4"/>
  <c r="DB13" i="4" s="1"/>
  <c r="DB16" i="4"/>
  <c r="DB26" i="4"/>
  <c r="BT18" i="4"/>
  <c r="BT20" i="4" s="1"/>
  <c r="CR6" i="4"/>
  <c r="CR5" i="4"/>
  <c r="DL27" i="4"/>
  <c r="DL29" i="4" s="1"/>
  <c r="DA18" i="4"/>
  <c r="DA20" i="4" s="1"/>
  <c r="CQ16" i="4"/>
  <c r="CQ26" i="4"/>
  <c r="CQ10" i="4"/>
  <c r="CG5" i="4"/>
  <c r="CG6" i="4"/>
  <c r="CP18" i="4"/>
  <c r="CP20" i="4" s="1"/>
  <c r="DA12" i="4"/>
  <c r="BI28" i="4"/>
  <c r="EH28" i="4"/>
  <c r="BS28" i="4"/>
  <c r="BI11" i="4"/>
  <c r="BI13" i="4" s="1"/>
  <c r="BI17" i="4"/>
  <c r="BI19" i="4" s="1"/>
  <c r="GC9" i="4"/>
  <c r="GC15" i="4" s="1"/>
  <c r="GC25" i="4" s="1"/>
  <c r="GD1" i="4"/>
  <c r="GC4" i="4"/>
  <c r="BV5" i="4"/>
  <c r="BV6" i="4"/>
  <c r="DE1" i="4"/>
  <c r="DD9" i="4"/>
  <c r="DD15" i="4" s="1"/>
  <c r="DD25" i="4" s="1"/>
  <c r="DD4" i="4"/>
  <c r="N13" i="4"/>
  <c r="B11" i="4"/>
  <c r="BH28" i="4"/>
  <c r="EH17" i="4"/>
  <c r="EH19" i="4" s="1"/>
  <c r="DV28" i="4"/>
  <c r="GA16" i="4"/>
  <c r="GA17" i="4"/>
  <c r="GA19" i="4" s="1"/>
  <c r="GA10" i="4"/>
  <c r="GA11" i="4"/>
  <c r="GA13" i="4" s="1"/>
  <c r="GA26" i="4"/>
  <c r="GA27" i="4"/>
  <c r="GA29" i="4" s="1"/>
  <c r="ER17" i="4"/>
  <c r="ER19" i="4" s="1"/>
  <c r="FD18" i="4"/>
  <c r="FD20" i="4" s="1"/>
  <c r="FO18" i="4"/>
  <c r="FO20" i="4" s="1"/>
  <c r="FF5" i="4"/>
  <c r="FF6" i="4"/>
  <c r="AX11" i="4"/>
  <c r="AX13" i="4" s="1"/>
  <c r="AX27" i="4"/>
  <c r="AX29" i="4" s="1"/>
  <c r="B27" i="4"/>
  <c r="N29" i="4"/>
  <c r="EU6" i="4"/>
  <c r="EU5" i="4"/>
  <c r="N28" i="4"/>
  <c r="B28" i="4" s="1"/>
  <c r="DW27" i="4"/>
  <c r="DW29" i="4" s="1"/>
  <c r="EG28" i="4"/>
  <c r="GM6" i="4"/>
  <c r="GM5" i="4"/>
  <c r="ES28" i="4"/>
  <c r="ES18" i="4"/>
  <c r="ES20" i="4" s="1"/>
  <c r="FD12" i="4"/>
  <c r="CP28" i="4"/>
  <c r="DX16" i="4"/>
  <c r="DX10" i="4"/>
  <c r="DX26" i="4"/>
  <c r="DX17" i="4"/>
  <c r="DX19" i="4" s="1"/>
  <c r="BT11" i="4"/>
  <c r="BT13" i="4" s="1"/>
  <c r="BT28" i="4"/>
  <c r="EK4" i="4"/>
  <c r="EK9" i="4"/>
  <c r="EK15" i="4" s="1"/>
  <c r="EK25" i="4" s="1"/>
  <c r="EL1" i="4"/>
  <c r="CS9" i="4"/>
  <c r="CS15" i="4" s="1"/>
  <c r="CS25" i="4" s="1"/>
  <c r="CT1" i="4"/>
  <c r="CS4" i="4"/>
  <c r="DL17" i="4"/>
  <c r="DL19" i="4" s="1"/>
  <c r="DA17" i="4"/>
  <c r="DA19" i="4" s="1"/>
  <c r="B26" i="3" l="1"/>
  <c r="EK6" i="4"/>
  <c r="EK5" i="4"/>
  <c r="DD6" i="4"/>
  <c r="DD5" i="4"/>
  <c r="CQ17" i="4"/>
  <c r="CQ19" i="4" s="1"/>
  <c r="CQ18" i="4"/>
  <c r="CQ20" i="4" s="1"/>
  <c r="DB17" i="4"/>
  <c r="DB19" i="4" s="1"/>
  <c r="DB18" i="4"/>
  <c r="DB20" i="4" s="1"/>
  <c r="DZ5" i="4"/>
  <c r="DZ6" i="4"/>
  <c r="DN10" i="4"/>
  <c r="DN17" i="4"/>
  <c r="DN19" i="4" s="1"/>
  <c r="DN26" i="4"/>
  <c r="DN16" i="4"/>
  <c r="DN11" i="4"/>
  <c r="DN13" i="4" s="1"/>
  <c r="GM10" i="4"/>
  <c r="GM17" i="4"/>
  <c r="GM19" i="4" s="1"/>
  <c r="GM16" i="4"/>
  <c r="GM26" i="4"/>
  <c r="GM11" i="4"/>
  <c r="GM13" i="4" s="1"/>
  <c r="GA28" i="4"/>
  <c r="GA18" i="4"/>
  <c r="GA20" i="4" s="1"/>
  <c r="GC5" i="4"/>
  <c r="GC6" i="4"/>
  <c r="BI18" i="4"/>
  <c r="BI20" i="4" s="1"/>
  <c r="CR11" i="4"/>
  <c r="CR13" i="4" s="1"/>
  <c r="CR10" i="4"/>
  <c r="CR16" i="4"/>
  <c r="CR26" i="4"/>
  <c r="CR27" i="4"/>
  <c r="CR29" i="4" s="1"/>
  <c r="CF28" i="4"/>
  <c r="EB1" i="4"/>
  <c r="EA4" i="4"/>
  <c r="EA9" i="4"/>
  <c r="EA15" i="4" s="1"/>
  <c r="EA25" i="4" s="1"/>
  <c r="DW12" i="4"/>
  <c r="BJ28" i="4"/>
  <c r="DO6" i="4"/>
  <c r="DO5" i="4"/>
  <c r="DL18" i="4"/>
  <c r="DL20" i="4" s="1"/>
  <c r="HL1" i="4"/>
  <c r="HW1" i="4"/>
  <c r="HK9" i="4"/>
  <c r="HK15" i="4" s="1"/>
  <c r="HK25" i="4" s="1"/>
  <c r="HK4" i="4"/>
  <c r="EI17" i="4"/>
  <c r="EI19" i="4" s="1"/>
  <c r="EI18" i="4"/>
  <c r="EI20" i="4" s="1"/>
  <c r="AX12" i="4"/>
  <c r="FI1" i="4"/>
  <c r="FH9" i="4"/>
  <c r="FH15" i="4" s="1"/>
  <c r="FH25" i="4" s="1"/>
  <c r="FH4" i="4"/>
  <c r="DM27" i="4"/>
  <c r="DM29" i="4" s="1"/>
  <c r="DC10" i="4"/>
  <c r="DC26" i="4"/>
  <c r="DC16" i="4"/>
  <c r="DY26" i="4"/>
  <c r="DY10" i="4"/>
  <c r="DY16" i="4"/>
  <c r="FE27" i="4"/>
  <c r="FE29" i="4" s="1"/>
  <c r="FE28" i="4"/>
  <c r="FP18" i="4"/>
  <c r="FP20" i="4" s="1"/>
  <c r="BU17" i="4"/>
  <c r="BU19" i="4" s="1"/>
  <c r="BU18" i="4"/>
  <c r="BU20" i="4" s="1"/>
  <c r="ET28" i="4"/>
  <c r="CS5" i="4"/>
  <c r="CS6" i="4"/>
  <c r="GD9" i="4"/>
  <c r="GD15" i="4" s="1"/>
  <c r="GD25" i="4" s="1"/>
  <c r="GE1" i="4"/>
  <c r="GD4" i="4"/>
  <c r="BT12" i="4"/>
  <c r="CQ11" i="4"/>
  <c r="CQ13" i="4" s="1"/>
  <c r="FR5" i="4"/>
  <c r="FR6" i="4"/>
  <c r="FE12" i="4"/>
  <c r="CF12" i="4"/>
  <c r="EV5" i="4"/>
  <c r="EV6" i="4"/>
  <c r="BJ17" i="4"/>
  <c r="BJ19" i="4" s="1"/>
  <c r="DP9" i="4"/>
  <c r="DP15" i="4" s="1"/>
  <c r="DP25" i="4" s="1"/>
  <c r="DP4" i="4"/>
  <c r="DQ1" i="4"/>
  <c r="BU11" i="4"/>
  <c r="BU13" i="4" s="1"/>
  <c r="HA1" i="4"/>
  <c r="GZ3" i="4"/>
  <c r="GZ4" i="4"/>
  <c r="GZ9" i="4"/>
  <c r="GZ15" i="4" s="1"/>
  <c r="GZ25" i="4" s="1"/>
  <c r="EI11" i="4"/>
  <c r="EI13" i="4" s="1"/>
  <c r="ET17" i="4"/>
  <c r="ET19" i="4" s="1"/>
  <c r="DM18" i="4"/>
  <c r="DM20" i="4" s="1"/>
  <c r="DM17" i="4"/>
  <c r="DM19" i="4" s="1"/>
  <c r="GN4" i="4"/>
  <c r="AX28" i="4"/>
  <c r="FP28" i="4"/>
  <c r="CG16" i="4"/>
  <c r="CG17" i="4"/>
  <c r="CG19" i="4" s="1"/>
  <c r="CG26" i="4"/>
  <c r="CG27" i="4" s="1"/>
  <c r="CG29" i="4" s="1"/>
  <c r="CG10" i="4"/>
  <c r="CH6" i="4"/>
  <c r="CH5" i="4"/>
  <c r="EI27" i="4"/>
  <c r="EI29" i="4" s="1"/>
  <c r="EI28" i="4"/>
  <c r="FG5" i="4"/>
  <c r="FG6" i="4"/>
  <c r="DX27" i="4"/>
  <c r="DX29" i="4" s="1"/>
  <c r="DX28" i="4"/>
  <c r="CT4" i="4"/>
  <c r="CT9" i="4"/>
  <c r="CT15" i="4" s="1"/>
  <c r="CT25" i="4" s="1"/>
  <c r="EL9" i="4"/>
  <c r="EL15" i="4" s="1"/>
  <c r="EL25" i="4" s="1"/>
  <c r="EL4" i="4"/>
  <c r="EM1" i="4"/>
  <c r="DX12" i="4"/>
  <c r="EU26" i="4"/>
  <c r="EU16" i="4"/>
  <c r="EU10" i="4"/>
  <c r="EU27" i="4"/>
  <c r="EU29" i="4" s="1"/>
  <c r="DF1" i="4"/>
  <c r="DE4" i="4"/>
  <c r="DE9" i="4"/>
  <c r="DE15" i="4" s="1"/>
  <c r="DE25" i="4" s="1"/>
  <c r="DX11" i="4"/>
  <c r="DX13" i="4" s="1"/>
  <c r="DX18" i="4"/>
  <c r="DX20" i="4" s="1"/>
  <c r="FF11" i="4"/>
  <c r="FF13" i="4" s="1"/>
  <c r="FF27" i="4"/>
  <c r="FF29" i="4" s="1"/>
  <c r="FF10" i="4"/>
  <c r="FF26" i="4"/>
  <c r="FF16" i="4"/>
  <c r="GA12" i="4"/>
  <c r="EH18" i="4"/>
  <c r="EH20" i="4" s="1"/>
  <c r="BV10" i="4"/>
  <c r="BV16" i="4"/>
  <c r="BV26" i="4"/>
  <c r="BV27" i="4"/>
  <c r="BV29" i="4" s="1"/>
  <c r="BV11" i="4"/>
  <c r="BV13" i="4" s="1"/>
  <c r="CQ27" i="4"/>
  <c r="CQ29" i="4" s="1"/>
  <c r="CQ28" i="4"/>
  <c r="DB28" i="4"/>
  <c r="DB12" i="4"/>
  <c r="FT1" i="4"/>
  <c r="FS4" i="4"/>
  <c r="FS9" i="4"/>
  <c r="FS15" i="4" s="1"/>
  <c r="FS25" i="4" s="1"/>
  <c r="FE18" i="4"/>
  <c r="FE20" i="4" s="1"/>
  <c r="CF18" i="4"/>
  <c r="CF20" i="4" s="1"/>
  <c r="EW4" i="4"/>
  <c r="EW9" i="4"/>
  <c r="EW15" i="4" s="1"/>
  <c r="EW25" i="4" s="1"/>
  <c r="EX1" i="4"/>
  <c r="BJ12" i="4"/>
  <c r="DL12" i="4"/>
  <c r="EJ26" i="4"/>
  <c r="EJ10" i="4"/>
  <c r="EJ27" i="4"/>
  <c r="EJ29" i="4" s="1"/>
  <c r="EJ16" i="4"/>
  <c r="EJ17" i="4"/>
  <c r="EJ19" i="4" s="1"/>
  <c r="BU27" i="4"/>
  <c r="BU29" i="4" s="1"/>
  <c r="GY6" i="4"/>
  <c r="GY5" i="4"/>
  <c r="FQ26" i="4"/>
  <c r="FQ10" i="4"/>
  <c r="FQ16" i="4"/>
  <c r="ET11" i="4"/>
  <c r="ET13" i="4" s="1"/>
  <c r="DM12" i="4"/>
  <c r="ER18" i="4"/>
  <c r="ER20" i="4" s="1"/>
  <c r="FP11" i="4"/>
  <c r="FP13" i="4" s="1"/>
  <c r="GP1" i="4"/>
  <c r="GO4" i="4"/>
  <c r="GO9" i="4"/>
  <c r="GO15" i="4" s="1"/>
  <c r="GO25" i="4" s="1"/>
  <c r="ER12" i="4"/>
  <c r="GB27" i="4"/>
  <c r="GB29" i="4" s="1"/>
  <c r="GB11" i="4"/>
  <c r="GB13" i="4" s="1"/>
  <c r="GB17" i="4"/>
  <c r="GB19" i="4" s="1"/>
  <c r="B27" i="3" l="1"/>
  <c r="FQ12" i="4"/>
  <c r="EW6" i="4"/>
  <c r="EW5" i="4"/>
  <c r="GN5" i="4"/>
  <c r="GN6" i="4"/>
  <c r="GZ5" i="4"/>
  <c r="GZ6" i="4"/>
  <c r="DC27" i="4"/>
  <c r="DC29" i="4" s="1"/>
  <c r="DC28" i="4"/>
  <c r="DO26" i="4"/>
  <c r="DO10" i="4"/>
  <c r="DO16" i="4"/>
  <c r="CR18" i="4"/>
  <c r="CR20" i="4" s="1"/>
  <c r="GB28" i="4"/>
  <c r="EJ11" i="4"/>
  <c r="EJ13" i="4" s="1"/>
  <c r="EJ12" i="4"/>
  <c r="EX9" i="4"/>
  <c r="EX15" i="4" s="1"/>
  <c r="EX25" i="4" s="1"/>
  <c r="EY1" i="4"/>
  <c r="EX4" i="4"/>
  <c r="GB18" i="4"/>
  <c r="GB20" i="4" s="1"/>
  <c r="BV12" i="4"/>
  <c r="FF28" i="4"/>
  <c r="DE6" i="4"/>
  <c r="DE5" i="4"/>
  <c r="EU11" i="4"/>
  <c r="EU13" i="4" s="1"/>
  <c r="EU12" i="4"/>
  <c r="CG18" i="4"/>
  <c r="CG20" i="4" s="1"/>
  <c r="EI12" i="4"/>
  <c r="GZ16" i="4"/>
  <c r="GZ26" i="4"/>
  <c r="DR1" i="4"/>
  <c r="DQ4" i="4"/>
  <c r="DQ9" i="4"/>
  <c r="DQ15" i="4" s="1"/>
  <c r="DQ25" i="4" s="1"/>
  <c r="EV26" i="4"/>
  <c r="EV27" i="4" s="1"/>
  <c r="EV29" i="4" s="1"/>
  <c r="EV10" i="4"/>
  <c r="EV16" i="4"/>
  <c r="EV11" i="4"/>
  <c r="EV13" i="4" s="1"/>
  <c r="FR26" i="4"/>
  <c r="FR16" i="4"/>
  <c r="FR10" i="4"/>
  <c r="FR27" i="4"/>
  <c r="FR29" i="4" s="1"/>
  <c r="FR17" i="4"/>
  <c r="FR19" i="4" s="1"/>
  <c r="CS16" i="4"/>
  <c r="CS26" i="4"/>
  <c r="CS10" i="4"/>
  <c r="CS17" i="4"/>
  <c r="CS19" i="4" s="1"/>
  <c r="DY27" i="4"/>
  <c r="DY29" i="4" s="1"/>
  <c r="DY28" i="4"/>
  <c r="FH6" i="4"/>
  <c r="FH5" i="4"/>
  <c r="ET12" i="4"/>
  <c r="HK5" i="4"/>
  <c r="HK6" i="4"/>
  <c r="BU28" i="4"/>
  <c r="EA5" i="4"/>
  <c r="EA6" i="4"/>
  <c r="CR12" i="4"/>
  <c r="GM12" i="4"/>
  <c r="DN12" i="4"/>
  <c r="DD16" i="4"/>
  <c r="DD26" i="4"/>
  <c r="DD10" i="4"/>
  <c r="DD27" i="4"/>
  <c r="DD29" i="4" s="1"/>
  <c r="DD11" i="4"/>
  <c r="DD13" i="4" s="1"/>
  <c r="GP4" i="4"/>
  <c r="GQ1" i="4"/>
  <c r="GP9" i="4"/>
  <c r="GP15" i="4" s="1"/>
  <c r="GP25" i="4" s="1"/>
  <c r="DY11" i="4"/>
  <c r="DY13" i="4" s="1"/>
  <c r="DY12" i="4"/>
  <c r="HM1" i="4"/>
  <c r="HL9" i="4"/>
  <c r="HL15" i="4" s="1"/>
  <c r="HL25" i="4" s="1"/>
  <c r="HL3" i="4"/>
  <c r="FP12" i="4"/>
  <c r="FQ27" i="4"/>
  <c r="FQ29" i="4" s="1"/>
  <c r="FQ11" i="4"/>
  <c r="FQ13" i="4" s="1"/>
  <c r="EJ28" i="4"/>
  <c r="FF12" i="4"/>
  <c r="EM9" i="4"/>
  <c r="EM15" i="4" s="1"/>
  <c r="EM25" i="4" s="1"/>
  <c r="EN1" i="4"/>
  <c r="EM4" i="4"/>
  <c r="FG10" i="4"/>
  <c r="FG26" i="4"/>
  <c r="FG16" i="4"/>
  <c r="FG17" i="4" s="1"/>
  <c r="FG19" i="4" s="1"/>
  <c r="CG28" i="4"/>
  <c r="HA9" i="4"/>
  <c r="HA15" i="4" s="1"/>
  <c r="HA25" i="4" s="1"/>
  <c r="HB1" i="4"/>
  <c r="HA4" i="4"/>
  <c r="DP5" i="4"/>
  <c r="DP6" i="4"/>
  <c r="GD6" i="4"/>
  <c r="GD5" i="4"/>
  <c r="BJ18" i="4"/>
  <c r="BJ20" i="4" s="1"/>
  <c r="DY18" i="4"/>
  <c r="DY20" i="4" s="1"/>
  <c r="DC17" i="4"/>
  <c r="DC19" i="4" s="1"/>
  <c r="EB9" i="4"/>
  <c r="EB15" i="4" s="1"/>
  <c r="EB25" i="4" s="1"/>
  <c r="EC1" i="4"/>
  <c r="EB4" i="4"/>
  <c r="CR17" i="4"/>
  <c r="CR19" i="4" s="1"/>
  <c r="GM18" i="4"/>
  <c r="GM20" i="4" s="1"/>
  <c r="DN18" i="4"/>
  <c r="DN20" i="4" s="1"/>
  <c r="DZ16" i="4"/>
  <c r="DZ26" i="4"/>
  <c r="DZ10" i="4"/>
  <c r="DZ17" i="4"/>
  <c r="DZ19" i="4" s="1"/>
  <c r="DZ11" i="4"/>
  <c r="DZ13" i="4" s="1"/>
  <c r="GY11" i="4"/>
  <c r="GY13" i="4" s="1"/>
  <c r="GY16" i="4"/>
  <c r="GY10" i="4"/>
  <c r="GY26" i="4"/>
  <c r="GY27" i="4"/>
  <c r="GY29" i="4" s="1"/>
  <c r="EU28" i="4"/>
  <c r="GC10" i="4"/>
  <c r="GC16" i="4"/>
  <c r="GC17" i="4"/>
  <c r="GC19" i="4" s="1"/>
  <c r="GC26" i="4"/>
  <c r="GC27" i="4"/>
  <c r="GC29" i="4" s="1"/>
  <c r="FS6" i="4"/>
  <c r="FS5" i="4"/>
  <c r="BV17" i="4"/>
  <c r="BV19" i="4" s="1"/>
  <c r="GO5" i="4"/>
  <c r="GO6" i="4"/>
  <c r="FQ17" i="4"/>
  <c r="FQ19" i="4" s="1"/>
  <c r="FQ18" i="4"/>
  <c r="FQ20" i="4" s="1"/>
  <c r="EJ18" i="4"/>
  <c r="EJ20" i="4" s="1"/>
  <c r="FT9" i="4"/>
  <c r="FT15" i="4" s="1"/>
  <c r="FT25" i="4" s="1"/>
  <c r="FT4" i="4"/>
  <c r="FU1" i="4"/>
  <c r="BV28" i="4"/>
  <c r="FF17" i="4"/>
  <c r="FF19" i="4" s="1"/>
  <c r="DF4" i="4"/>
  <c r="DF9" i="4"/>
  <c r="DF15" i="4" s="1"/>
  <c r="DF25" i="4" s="1"/>
  <c r="EU17" i="4"/>
  <c r="EU19" i="4" s="1"/>
  <c r="EL5" i="4"/>
  <c r="EL6" i="4"/>
  <c r="CT5" i="4"/>
  <c r="CT6" i="4"/>
  <c r="CH17" i="4"/>
  <c r="CH19" i="4" s="1"/>
  <c r="CH10" i="4"/>
  <c r="CH16" i="4"/>
  <c r="CH27" i="4"/>
  <c r="CH29" i="4" s="1"/>
  <c r="CH26" i="4"/>
  <c r="CH11" i="4"/>
  <c r="CH13" i="4" s="1"/>
  <c r="CG11" i="4"/>
  <c r="CG13" i="4" s="1"/>
  <c r="ET18" i="4"/>
  <c r="ET20" i="4" s="1"/>
  <c r="BU12" i="4"/>
  <c r="CQ12" i="4"/>
  <c r="GE4" i="4"/>
  <c r="GE9" i="4"/>
  <c r="GE15" i="4" s="1"/>
  <c r="GE25" i="4" s="1"/>
  <c r="GF1" i="4"/>
  <c r="DY17" i="4"/>
  <c r="DY19" i="4" s="1"/>
  <c r="DC11" i="4"/>
  <c r="DC13" i="4" s="1"/>
  <c r="DM28" i="4"/>
  <c r="FI4" i="4"/>
  <c r="FJ1" i="4"/>
  <c r="FI9" i="4"/>
  <c r="FI15" i="4" s="1"/>
  <c r="FI25" i="4" s="1"/>
  <c r="HX1" i="4"/>
  <c r="HW4" i="4"/>
  <c r="II1" i="4"/>
  <c r="HW9" i="4"/>
  <c r="HW15" i="4" s="1"/>
  <c r="HW25" i="4" s="1"/>
  <c r="GB12" i="4"/>
  <c r="CR28" i="4"/>
  <c r="GM27" i="4"/>
  <c r="GM29" i="4" s="1"/>
  <c r="DN27" i="4"/>
  <c r="DN29" i="4" s="1"/>
  <c r="EK16" i="4"/>
  <c r="EK17" i="4"/>
  <c r="EK19" i="4" s="1"/>
  <c r="EK26" i="4"/>
  <c r="EK10" i="4"/>
  <c r="FI5" i="4"/>
  <c r="FI6" i="4"/>
  <c r="EL16" i="4"/>
  <c r="EL10" i="4"/>
  <c r="EL11" i="4"/>
  <c r="EL13" i="4" s="1"/>
  <c r="EL26" i="4"/>
  <c r="FV1" i="4"/>
  <c r="FU4" i="4"/>
  <c r="FU9" i="4"/>
  <c r="FU15" i="4" s="1"/>
  <c r="FU25" i="4" s="1"/>
  <c r="GY18" i="4"/>
  <c r="GY20" i="4" s="1"/>
  <c r="DP10" i="4"/>
  <c r="DP26" i="4"/>
  <c r="DP16" i="4"/>
  <c r="DP11" i="4"/>
  <c r="DP13" i="4" s="1"/>
  <c r="FH10" i="4"/>
  <c r="FH26" i="4"/>
  <c r="FH11" i="4"/>
  <c r="FH13" i="4" s="1"/>
  <c r="FH16" i="4"/>
  <c r="FH17" i="4"/>
  <c r="FH19" i="4" s="1"/>
  <c r="FH27" i="4"/>
  <c r="FH29" i="4" s="1"/>
  <c r="CS28" i="4"/>
  <c r="CH28" i="4"/>
  <c r="DF5" i="4"/>
  <c r="DF6" i="4"/>
  <c r="FT5" i="4"/>
  <c r="FT6" i="4"/>
  <c r="GC28" i="4"/>
  <c r="CG12" i="4"/>
  <c r="GY28" i="4"/>
  <c r="DZ12" i="4"/>
  <c r="FG27" i="4"/>
  <c r="FG29" i="4" s="1"/>
  <c r="GR1" i="4"/>
  <c r="GQ4" i="4"/>
  <c r="GQ9" i="4"/>
  <c r="GQ15" i="4" s="1"/>
  <c r="GQ25" i="4" s="1"/>
  <c r="EA10" i="4"/>
  <c r="EA26" i="4"/>
  <c r="EA16" i="4"/>
  <c r="EA17" i="4" s="1"/>
  <c r="EA19" i="4" s="1"/>
  <c r="DC12" i="4"/>
  <c r="CS27" i="4"/>
  <c r="CS29" i="4" s="1"/>
  <c r="CS18" i="4"/>
  <c r="CS20" i="4" s="1"/>
  <c r="FR12" i="4"/>
  <c r="DE16" i="4"/>
  <c r="DE10" i="4"/>
  <c r="DE17" i="4"/>
  <c r="DE19" i="4" s="1"/>
  <c r="DE26" i="4"/>
  <c r="EX6" i="4"/>
  <c r="EX5" i="4"/>
  <c r="DO17" i="4"/>
  <c r="DO19" i="4" s="1"/>
  <c r="GF9" i="4"/>
  <c r="GF15" i="4" s="1"/>
  <c r="GF25" i="4" s="1"/>
  <c r="GF4" i="4"/>
  <c r="GG1" i="4"/>
  <c r="CH12" i="4"/>
  <c r="HK10" i="4"/>
  <c r="HK16" i="4"/>
  <c r="HK26" i="4"/>
  <c r="HK27" i="4" s="1"/>
  <c r="HK29" i="4" s="1"/>
  <c r="HK11" i="4"/>
  <c r="HK13" i="4" s="1"/>
  <c r="DR4" i="4"/>
  <c r="DR9" i="4"/>
  <c r="DR15" i="4" s="1"/>
  <c r="DR25" i="4" s="1"/>
  <c r="IJ1" i="4"/>
  <c r="II9" i="4"/>
  <c r="II15" i="4" s="1"/>
  <c r="II25" i="4" s="1"/>
  <c r="II4" i="4"/>
  <c r="IU1" i="4"/>
  <c r="GO16" i="4"/>
  <c r="GO17" i="4"/>
  <c r="GO19" i="4" s="1"/>
  <c r="GO10" i="4"/>
  <c r="GO26" i="4"/>
  <c r="FS10" i="4"/>
  <c r="FS11" i="4"/>
  <c r="FS13" i="4" s="1"/>
  <c r="FS27" i="4"/>
  <c r="FS29" i="4" s="1"/>
  <c r="FS26" i="4"/>
  <c r="FS16" i="4"/>
  <c r="GY17" i="4"/>
  <c r="GY19" i="4" s="1"/>
  <c r="DZ28" i="4"/>
  <c r="HA5" i="4"/>
  <c r="HA6" i="4"/>
  <c r="GP6" i="4"/>
  <c r="GP5" i="4"/>
  <c r="DD12" i="4"/>
  <c r="FR18" i="4"/>
  <c r="FR20" i="4" s="1"/>
  <c r="EV17" i="4"/>
  <c r="EV19" i="4" s="1"/>
  <c r="EV18" i="4"/>
  <c r="EV20" i="4" s="1"/>
  <c r="EY4" i="4"/>
  <c r="EZ1" i="4"/>
  <c r="EY9" i="4"/>
  <c r="EY15" i="4" s="1"/>
  <c r="EY25" i="4" s="1"/>
  <c r="FQ28" i="4"/>
  <c r="DO11" i="4"/>
  <c r="DO13" i="4" s="1"/>
  <c r="DO12" i="4"/>
  <c r="GZ17" i="4"/>
  <c r="GZ19" i="4" s="1"/>
  <c r="GZ27" i="4"/>
  <c r="GZ29" i="4" s="1"/>
  <c r="EK27" i="4"/>
  <c r="EK29" i="4" s="1"/>
  <c r="HX9" i="4"/>
  <c r="HX15" i="4" s="1"/>
  <c r="HX25" i="4" s="1"/>
  <c r="HY1" i="4"/>
  <c r="HX3" i="4"/>
  <c r="HX4" i="4" s="1"/>
  <c r="EC9" i="4"/>
  <c r="EC15" i="4" s="1"/>
  <c r="EC25" i="4" s="1"/>
  <c r="ED1" i="4"/>
  <c r="EC4" i="4"/>
  <c r="FG18" i="4"/>
  <c r="FG20" i="4" s="1"/>
  <c r="EN4" i="4"/>
  <c r="EO1" i="4"/>
  <c r="EN9" i="4"/>
  <c r="EN15" i="4" s="1"/>
  <c r="EN25" i="4" s="1"/>
  <c r="HN1" i="4"/>
  <c r="HM4" i="4"/>
  <c r="HM9" i="4"/>
  <c r="HM15" i="4" s="1"/>
  <c r="HM25" i="4" s="1"/>
  <c r="EV28" i="4"/>
  <c r="GN26" i="4"/>
  <c r="GN10" i="4"/>
  <c r="GN16" i="4"/>
  <c r="GN17" i="4" s="1"/>
  <c r="GN19" i="4" s="1"/>
  <c r="EK18" i="4"/>
  <c r="EK20" i="4" s="1"/>
  <c r="CT10" i="4"/>
  <c r="CT11" i="4" s="1"/>
  <c r="CT13" i="4" s="1"/>
  <c r="CT16" i="4"/>
  <c r="CT26" i="4"/>
  <c r="CT17" i="4"/>
  <c r="CT19" i="4" s="1"/>
  <c r="EK11" i="4"/>
  <c r="EK13" i="4" s="1"/>
  <c r="DN28" i="4"/>
  <c r="HW5" i="4"/>
  <c r="HW6" i="4"/>
  <c r="FJ4" i="4"/>
  <c r="FJ9" i="4"/>
  <c r="FJ15" i="4" s="1"/>
  <c r="FJ25" i="4" s="1"/>
  <c r="FK1" i="4"/>
  <c r="GE6" i="4"/>
  <c r="GE5" i="4"/>
  <c r="CH18" i="4"/>
  <c r="CH20" i="4" s="1"/>
  <c r="GC11" i="4"/>
  <c r="GC13" i="4" s="1"/>
  <c r="GC18" i="4"/>
  <c r="GC20" i="4" s="1"/>
  <c r="BV18" i="4"/>
  <c r="BV20" i="4" s="1"/>
  <c r="GY12" i="4"/>
  <c r="DZ27" i="4"/>
  <c r="DZ29" i="4" s="1"/>
  <c r="DZ18" i="4"/>
  <c r="DZ20" i="4" s="1"/>
  <c r="EB5" i="4"/>
  <c r="EB6" i="4"/>
  <c r="DC18" i="4"/>
  <c r="DC20" i="4" s="1"/>
  <c r="GD10" i="4"/>
  <c r="GD16" i="4"/>
  <c r="GD26" i="4"/>
  <c r="GD27" i="4"/>
  <c r="GD29" i="4" s="1"/>
  <c r="HB9" i="4"/>
  <c r="HB15" i="4" s="1"/>
  <c r="HB25" i="4" s="1"/>
  <c r="HB4" i="4"/>
  <c r="HC1" i="4"/>
  <c r="FG11" i="4"/>
  <c r="FG13" i="4" s="1"/>
  <c r="EM6" i="4"/>
  <c r="EM5" i="4"/>
  <c r="EU18" i="4"/>
  <c r="EU20" i="4" s="1"/>
  <c r="HL4" i="4"/>
  <c r="FF18" i="4"/>
  <c r="FF20" i="4" s="1"/>
  <c r="DD17" i="4"/>
  <c r="DD19" i="4" s="1"/>
  <c r="DD28" i="4"/>
  <c r="GM28" i="4"/>
  <c r="CS11" i="4"/>
  <c r="CS13" i="4" s="1"/>
  <c r="FR11" i="4"/>
  <c r="FR13" i="4" s="1"/>
  <c r="FR28" i="4"/>
  <c r="EV12" i="4"/>
  <c r="DQ5" i="4"/>
  <c r="DQ6" i="4"/>
  <c r="GZ10" i="4"/>
  <c r="DO27" i="4"/>
  <c r="DO29" i="4" s="1"/>
  <c r="EW16" i="4"/>
  <c r="EW26" i="4"/>
  <c r="EW10" i="4"/>
  <c r="HX6" i="4" l="1"/>
  <c r="HX5" i="4"/>
  <c r="HL6" i="4"/>
  <c r="HL5" i="4"/>
  <c r="GE16" i="4"/>
  <c r="GE17" i="4" s="1"/>
  <c r="GE19" i="4" s="1"/>
  <c r="GE10" i="4"/>
  <c r="GE26" i="4"/>
  <c r="GE27" i="4"/>
  <c r="GE29" i="4" s="1"/>
  <c r="GE11" i="4"/>
  <c r="GE13" i="4" s="1"/>
  <c r="HO1" i="4"/>
  <c r="HN4" i="4"/>
  <c r="HN9" i="4"/>
  <c r="HN15" i="4" s="1"/>
  <c r="HN25" i="4" s="1"/>
  <c r="GS1" i="4"/>
  <c r="GR4" i="4"/>
  <c r="GR9" i="4"/>
  <c r="GR15" i="4" s="1"/>
  <c r="GR25" i="4" s="1"/>
  <c r="FV9" i="4"/>
  <c r="FV15" i="4" s="1"/>
  <c r="FV25" i="4" s="1"/>
  <c r="FV4" i="4"/>
  <c r="FW1" i="4"/>
  <c r="EL18" i="4"/>
  <c r="EL20" i="4" s="1"/>
  <c r="HC9" i="4"/>
  <c r="HC15" i="4" s="1"/>
  <c r="HC25" i="4" s="1"/>
  <c r="HC4" i="4"/>
  <c r="HD1" i="4"/>
  <c r="GD28" i="4"/>
  <c r="FK9" i="4"/>
  <c r="FK15" i="4" s="1"/>
  <c r="FK25" i="4" s="1"/>
  <c r="FL1" i="4"/>
  <c r="FK4" i="4"/>
  <c r="CT18" i="4"/>
  <c r="CT20" i="4" s="1"/>
  <c r="GN11" i="4"/>
  <c r="GN13" i="4" s="1"/>
  <c r="GN12" i="4"/>
  <c r="EC5" i="4"/>
  <c r="EC6" i="4"/>
  <c r="EK28" i="4"/>
  <c r="GZ18" i="4"/>
  <c r="GZ20" i="4" s="1"/>
  <c r="CS12" i="4"/>
  <c r="FG12" i="4"/>
  <c r="GO11" i="4"/>
  <c r="GO13" i="4" s="1"/>
  <c r="GO12" i="4"/>
  <c r="IV1" i="4"/>
  <c r="JG1" i="4"/>
  <c r="IU9" i="4"/>
  <c r="IU15" i="4" s="1"/>
  <c r="IU25" i="4" s="1"/>
  <c r="IU4" i="4"/>
  <c r="HK12" i="4"/>
  <c r="GF5" i="4"/>
  <c r="GF6" i="4"/>
  <c r="DE11" i="4"/>
  <c r="DE13" i="4" s="1"/>
  <c r="DE12" i="4"/>
  <c r="FG28" i="4"/>
  <c r="DF16" i="4"/>
  <c r="DF10" i="4"/>
  <c r="DF11" i="4" s="1"/>
  <c r="DF13" i="4" s="1"/>
  <c r="DF26" i="4"/>
  <c r="DF27" i="4"/>
  <c r="DF29" i="4" s="1"/>
  <c r="FH28" i="4"/>
  <c r="EL27" i="4"/>
  <c r="EL29" i="4" s="1"/>
  <c r="GD11" i="4"/>
  <c r="GD13" i="4" s="1"/>
  <c r="GD12" i="4"/>
  <c r="EY6" i="4"/>
  <c r="EY5" i="4"/>
  <c r="DQ11" i="4"/>
  <c r="DQ13" i="4" s="1"/>
  <c r="DQ10" i="4"/>
  <c r="DQ26" i="4"/>
  <c r="DQ16" i="4"/>
  <c r="DQ17" i="4" s="1"/>
  <c r="DQ19" i="4" s="1"/>
  <c r="EB26" i="4"/>
  <c r="EB16" i="4"/>
  <c r="EB10" i="4"/>
  <c r="EB11" i="4"/>
  <c r="EB13" i="4" s="1"/>
  <c r="EB27" i="4"/>
  <c r="EB29" i="4" s="1"/>
  <c r="EP1" i="4"/>
  <c r="EO4" i="4"/>
  <c r="EO9" i="4"/>
  <c r="EO15" i="4" s="1"/>
  <c r="EO25" i="4" s="1"/>
  <c r="ED9" i="4"/>
  <c r="ED15" i="4" s="1"/>
  <c r="ED25" i="4" s="1"/>
  <c r="ED4" i="4"/>
  <c r="HX10" i="4"/>
  <c r="HA16" i="4"/>
  <c r="HA27" i="4"/>
  <c r="HA29" i="4" s="1"/>
  <c r="HA10" i="4"/>
  <c r="HA26" i="4"/>
  <c r="FS18" i="4"/>
  <c r="FS20" i="4" s="1"/>
  <c r="FS17" i="4"/>
  <c r="FS19" i="4" s="1"/>
  <c r="II5" i="4"/>
  <c r="II6" i="4"/>
  <c r="HK28" i="4"/>
  <c r="GC12" i="4"/>
  <c r="EX10" i="4"/>
  <c r="EX11" i="4" s="1"/>
  <c r="EX13" i="4" s="1"/>
  <c r="EX26" i="4"/>
  <c r="EX16" i="4"/>
  <c r="DE18" i="4"/>
  <c r="DE20" i="4" s="1"/>
  <c r="EA27" i="4"/>
  <c r="EA29" i="4" s="1"/>
  <c r="FH12" i="4"/>
  <c r="DP27" i="4"/>
  <c r="DP29" i="4" s="1"/>
  <c r="EL17" i="4"/>
  <c r="EL19" i="4" s="1"/>
  <c r="HW10" i="4"/>
  <c r="HW11" i="4"/>
  <c r="HW13" i="4" s="1"/>
  <c r="HW16" i="4"/>
  <c r="HW17" i="4"/>
  <c r="HW19" i="4" s="1"/>
  <c r="HW26" i="4"/>
  <c r="HW27" i="4" s="1"/>
  <c r="HW29" i="4" s="1"/>
  <c r="GN18" i="4"/>
  <c r="GN20" i="4" s="1"/>
  <c r="GP11" i="4"/>
  <c r="GP13" i="4" s="1"/>
  <c r="GP10" i="4"/>
  <c r="GP26" i="4"/>
  <c r="GP27" i="4" s="1"/>
  <c r="GP29" i="4" s="1"/>
  <c r="GP16" i="4"/>
  <c r="GO27" i="4"/>
  <c r="GO29" i="4" s="1"/>
  <c r="GO28" i="4"/>
  <c r="IJ9" i="4"/>
  <c r="IJ15" i="4" s="1"/>
  <c r="IJ25" i="4" s="1"/>
  <c r="IK1" i="4"/>
  <c r="IJ3" i="4"/>
  <c r="IJ4" i="4"/>
  <c r="GG9" i="4"/>
  <c r="GG15" i="4" s="1"/>
  <c r="GG25" i="4" s="1"/>
  <c r="GH1" i="4"/>
  <c r="GG4" i="4"/>
  <c r="EA18" i="4"/>
  <c r="EA20" i="4" s="1"/>
  <c r="EW11" i="4"/>
  <c r="EW13" i="4" s="1"/>
  <c r="EW17" i="4"/>
  <c r="EW19" i="4" s="1"/>
  <c r="EW18" i="4"/>
  <c r="EW20" i="4" s="1"/>
  <c r="HB6" i="4"/>
  <c r="HB5" i="4"/>
  <c r="CT12" i="4"/>
  <c r="DD18" i="4"/>
  <c r="DD20" i="4" s="1"/>
  <c r="EW27" i="4"/>
  <c r="EW29" i="4" s="1"/>
  <c r="DO28" i="4"/>
  <c r="EM10" i="4"/>
  <c r="EM16" i="4"/>
  <c r="EM26" i="4"/>
  <c r="GD17" i="4"/>
  <c r="GD19" i="4" s="1"/>
  <c r="FJ6" i="4"/>
  <c r="FJ5" i="4"/>
  <c r="EK12" i="4"/>
  <c r="CT27" i="4"/>
  <c r="CT29" i="4" s="1"/>
  <c r="GN27" i="4"/>
  <c r="GN29" i="4" s="1"/>
  <c r="HM6" i="4"/>
  <c r="HM5" i="4"/>
  <c r="EN5" i="4"/>
  <c r="EN6" i="4"/>
  <c r="HZ1" i="4"/>
  <c r="HY4" i="4"/>
  <c r="HY9" i="4"/>
  <c r="HY15" i="4" s="1"/>
  <c r="HY25" i="4" s="1"/>
  <c r="GZ11" i="4"/>
  <c r="GZ13" i="4" s="1"/>
  <c r="FA1" i="4"/>
  <c r="EZ4" i="4"/>
  <c r="EZ9" i="4"/>
  <c r="EZ15" i="4" s="1"/>
  <c r="EZ25" i="4" s="1"/>
  <c r="FS28" i="4"/>
  <c r="FS12" i="4"/>
  <c r="GO18" i="4"/>
  <c r="GO20" i="4" s="1"/>
  <c r="DR6" i="4"/>
  <c r="DR5" i="4"/>
  <c r="HK17" i="4"/>
  <c r="HK19" i="4" s="1"/>
  <c r="DO18" i="4"/>
  <c r="DO20" i="4" s="1"/>
  <c r="DE27" i="4"/>
  <c r="DE29" i="4" s="1"/>
  <c r="DE28" i="4"/>
  <c r="GZ28" i="4"/>
  <c r="EA11" i="4"/>
  <c r="EA13" i="4" s="1"/>
  <c r="GQ5" i="4"/>
  <c r="GQ6" i="4"/>
  <c r="FT16" i="4"/>
  <c r="FT10" i="4"/>
  <c r="FT26" i="4"/>
  <c r="FT17" i="4"/>
  <c r="FT19" i="4" s="1"/>
  <c r="FH18" i="4"/>
  <c r="FH20" i="4" s="1"/>
  <c r="DP17" i="4"/>
  <c r="DP19" i="4" s="1"/>
  <c r="DP12" i="4"/>
  <c r="FU5" i="4"/>
  <c r="FU6" i="4"/>
  <c r="EL12" i="4"/>
  <c r="FI16" i="4"/>
  <c r="FI26" i="4"/>
  <c r="FI10" i="4"/>
  <c r="FI11" i="4" s="1"/>
  <c r="FI13" i="4" s="1"/>
  <c r="FI17" i="4"/>
  <c r="FI19" i="4" s="1"/>
  <c r="FI18" i="4" l="1"/>
  <c r="FI20" i="4" s="1"/>
  <c r="FJ16" i="4"/>
  <c r="FJ26" i="4"/>
  <c r="FJ10" i="4"/>
  <c r="FJ17" i="4"/>
  <c r="FJ19" i="4" s="1"/>
  <c r="GG5" i="4"/>
  <c r="GG6" i="4"/>
  <c r="EP9" i="4"/>
  <c r="EP15" i="4" s="1"/>
  <c r="EP25" i="4" s="1"/>
  <c r="EP4" i="4"/>
  <c r="EC16" i="4"/>
  <c r="EC26" i="4"/>
  <c r="EC27" i="4" s="1"/>
  <c r="EC29" i="4" s="1"/>
  <c r="EC10" i="4"/>
  <c r="EC11" i="4"/>
  <c r="EC13" i="4" s="1"/>
  <c r="HX17" i="4"/>
  <c r="HX19" i="4" s="1"/>
  <c r="HX11" i="4"/>
  <c r="HX13" i="4" s="1"/>
  <c r="FT11" i="4"/>
  <c r="FT13" i="4" s="1"/>
  <c r="FT12" i="4"/>
  <c r="DR10" i="4"/>
  <c r="DR26" i="4"/>
  <c r="DR16" i="4"/>
  <c r="GD18" i="4"/>
  <c r="GD20" i="4" s="1"/>
  <c r="GI1" i="4"/>
  <c r="GH4" i="4"/>
  <c r="GH9" i="4"/>
  <c r="GH15" i="4" s="1"/>
  <c r="GH25" i="4" s="1"/>
  <c r="GP12" i="4"/>
  <c r="HW12" i="4"/>
  <c r="HX16" i="4"/>
  <c r="GN28" i="4"/>
  <c r="EB12" i="4"/>
  <c r="EL28" i="4"/>
  <c r="IW1" i="4"/>
  <c r="IV9" i="4"/>
  <c r="IV15" i="4" s="1"/>
  <c r="IV25" i="4" s="1"/>
  <c r="IV3" i="4"/>
  <c r="FK5" i="4"/>
  <c r="FK6" i="4"/>
  <c r="FX1" i="4"/>
  <c r="FW4" i="4"/>
  <c r="FW9" i="4"/>
  <c r="FW15" i="4" s="1"/>
  <c r="FW25" i="4" s="1"/>
  <c r="GR6" i="4"/>
  <c r="GR5" i="4"/>
  <c r="HP1" i="4"/>
  <c r="HO4" i="4"/>
  <c r="HO9" i="4"/>
  <c r="HO15" i="4" s="1"/>
  <c r="HO25" i="4" s="1"/>
  <c r="GE28" i="4"/>
  <c r="IJ5" i="4"/>
  <c r="IJ6" i="4"/>
  <c r="IJ26" i="4" s="1"/>
  <c r="HW28" i="4"/>
  <c r="EX17" i="4"/>
  <c r="EX19" i="4" s="1"/>
  <c r="HA11" i="4"/>
  <c r="HA13" i="4" s="1"/>
  <c r="HA12" i="4"/>
  <c r="EY16" i="4"/>
  <c r="EY17" i="4"/>
  <c r="EY19" i="4" s="1"/>
  <c r="EY27" i="4"/>
  <c r="EY29" i="4" s="1"/>
  <c r="EY10" i="4"/>
  <c r="EY11" i="4" s="1"/>
  <c r="EY13" i="4" s="1"/>
  <c r="EY26" i="4"/>
  <c r="FU16" i="4"/>
  <c r="FU26" i="4"/>
  <c r="FU17" i="4"/>
  <c r="FU19" i="4" s="1"/>
  <c r="FU10" i="4"/>
  <c r="FU11" i="4"/>
  <c r="FU13" i="4" s="1"/>
  <c r="HY5" i="4"/>
  <c r="HY6" i="4"/>
  <c r="EM27" i="4"/>
  <c r="EM29" i="4" s="1"/>
  <c r="EM28" i="4"/>
  <c r="IL1" i="4"/>
  <c r="IK4" i="4"/>
  <c r="IK9" i="4"/>
  <c r="IK15" i="4" s="1"/>
  <c r="IK25" i="4" s="1"/>
  <c r="HA17" i="4"/>
  <c r="HA19" i="4" s="1"/>
  <c r="EO5" i="4"/>
  <c r="EO6" i="4"/>
  <c r="DQ12" i="4"/>
  <c r="EA28" i="4"/>
  <c r="DP18" i="4"/>
  <c r="DP20" i="4" s="1"/>
  <c r="DF17" i="4"/>
  <c r="DF19" i="4" s="1"/>
  <c r="GF16" i="4"/>
  <c r="GF10" i="4"/>
  <c r="GF11" i="4" s="1"/>
  <c r="GF13" i="4" s="1"/>
  <c r="GF26" i="4"/>
  <c r="GF27" i="4"/>
  <c r="GF29" i="4" s="1"/>
  <c r="IU5" i="4"/>
  <c r="IU6" i="4"/>
  <c r="FL4" i="4"/>
  <c r="FM1" i="4"/>
  <c r="FL9" i="4"/>
  <c r="FL15" i="4" s="1"/>
  <c r="FL25" i="4" s="1"/>
  <c r="HE1" i="4"/>
  <c r="HD4" i="4"/>
  <c r="HD9" i="4"/>
  <c r="HD15" i="4" s="1"/>
  <c r="HD25" i="4" s="1"/>
  <c r="GZ12" i="4"/>
  <c r="FV5" i="4"/>
  <c r="FV6" i="4"/>
  <c r="GT1" i="4"/>
  <c r="GS9" i="4"/>
  <c r="GS15" i="4" s="1"/>
  <c r="GS25" i="4" s="1"/>
  <c r="GS4" i="4"/>
  <c r="CT28" i="4"/>
  <c r="HL11" i="4"/>
  <c r="HL13" i="4" s="1"/>
  <c r="HL27" i="4"/>
  <c r="HL29" i="4" s="1"/>
  <c r="HL10" i="4"/>
  <c r="HL16" i="4"/>
  <c r="HL26" i="4"/>
  <c r="GQ10" i="4"/>
  <c r="GQ16" i="4"/>
  <c r="GQ26" i="4"/>
  <c r="GQ17" i="4"/>
  <c r="GQ19" i="4" s="1"/>
  <c r="GQ27" i="4"/>
  <c r="GQ29" i="4" s="1"/>
  <c r="EN26" i="4"/>
  <c r="EN10" i="4"/>
  <c r="EN16" i="4"/>
  <c r="EN11" i="4"/>
  <c r="EN13" i="4" s="1"/>
  <c r="EN27" i="4"/>
  <c r="EN29" i="4" s="1"/>
  <c r="EM11" i="4"/>
  <c r="EM13" i="4" s="1"/>
  <c r="EM12" i="4"/>
  <c r="GP28" i="4"/>
  <c r="EX12" i="4"/>
  <c r="HX12" i="4"/>
  <c r="DQ18" i="4"/>
  <c r="DQ20" i="4" s="1"/>
  <c r="DF12" i="4"/>
  <c r="JH1" i="4"/>
  <c r="JG4" i="4"/>
  <c r="JS1" i="4"/>
  <c r="JG9" i="4"/>
  <c r="JG15" i="4" s="1"/>
  <c r="JG25" i="4" s="1"/>
  <c r="HN5" i="4"/>
  <c r="HN6" i="4"/>
  <c r="GE18" i="4"/>
  <c r="GE20" i="4" s="1"/>
  <c r="FI12" i="4"/>
  <c r="FT27" i="4"/>
  <c r="FT29" i="4" s="1"/>
  <c r="EZ5" i="4"/>
  <c r="EZ6" i="4"/>
  <c r="FI27" i="4"/>
  <c r="FI29" i="4" s="1"/>
  <c r="FT18" i="4"/>
  <c r="FT20" i="4" s="1"/>
  <c r="FB1" i="4"/>
  <c r="FA4" i="4"/>
  <c r="FA9" i="4"/>
  <c r="FA15" i="4" s="1"/>
  <c r="FA25" i="4" s="1"/>
  <c r="HZ9" i="4"/>
  <c r="HZ15" i="4" s="1"/>
  <c r="HZ25" i="4" s="1"/>
  <c r="IA1" i="4"/>
  <c r="HZ4" i="4"/>
  <c r="HM10" i="4"/>
  <c r="HM16" i="4"/>
  <c r="HM17" i="4"/>
  <c r="HM19" i="4" s="1"/>
  <c r="HM26" i="4"/>
  <c r="HM27" i="4"/>
  <c r="HM29" i="4" s="1"/>
  <c r="EM17" i="4"/>
  <c r="EM19" i="4" s="1"/>
  <c r="HB10" i="4"/>
  <c r="HB26" i="4"/>
  <c r="HB17" i="4"/>
  <c r="HB19" i="4" s="1"/>
  <c r="HB16" i="4"/>
  <c r="HB27" i="4"/>
  <c r="HB29" i="4" s="1"/>
  <c r="GP17" i="4"/>
  <c r="GP19" i="4" s="1"/>
  <c r="GP18" i="4"/>
  <c r="GP20" i="4" s="1"/>
  <c r="HW18" i="4"/>
  <c r="HW20" i="4" s="1"/>
  <c r="DP28" i="4"/>
  <c r="EX27" i="4"/>
  <c r="EX29" i="4" s="1"/>
  <c r="II16" i="4"/>
  <c r="II10" i="4"/>
  <c r="II26" i="4"/>
  <c r="II17" i="4"/>
  <c r="II19" i="4" s="1"/>
  <c r="II27" i="4"/>
  <c r="II29" i="4" s="1"/>
  <c r="HA28" i="4"/>
  <c r="HX26" i="4"/>
  <c r="HX27" i="4" s="1"/>
  <c r="HX29" i="4" s="1"/>
  <c r="ED5" i="4"/>
  <c r="ED6" i="4"/>
  <c r="EB17" i="4"/>
  <c r="EB19" i="4" s="1"/>
  <c r="EB28" i="4"/>
  <c r="DQ27" i="4"/>
  <c r="DQ29" i="4" s="1"/>
  <c r="EW12" i="4"/>
  <c r="DF28" i="4"/>
  <c r="EA12" i="4"/>
  <c r="HC5" i="4"/>
  <c r="HC6" i="4"/>
  <c r="EW28" i="4"/>
  <c r="HK18" i="4"/>
  <c r="HK20" i="4" s="1"/>
  <c r="GE12" i="4"/>
  <c r="IJ28" i="4" l="1"/>
  <c r="JT1" i="4"/>
  <c r="JS9" i="4"/>
  <c r="JS15" i="4" s="1"/>
  <c r="JS25" i="4" s="1"/>
  <c r="JS4" i="4"/>
  <c r="KE1" i="4"/>
  <c r="HE9" i="4"/>
  <c r="HE15" i="4" s="1"/>
  <c r="HE25" i="4" s="1"/>
  <c r="HE4" i="4"/>
  <c r="HF1" i="4"/>
  <c r="EP6" i="4"/>
  <c r="EP5" i="4"/>
  <c r="HC10" i="4"/>
  <c r="HC26" i="4"/>
  <c r="HC27" i="4" s="1"/>
  <c r="HC29" i="4" s="1"/>
  <c r="HC16" i="4"/>
  <c r="HC17" i="4" s="1"/>
  <c r="HC19" i="4" s="1"/>
  <c r="HC11" i="4"/>
  <c r="HC13" i="4" s="1"/>
  <c r="ED16" i="4"/>
  <c r="ED17" i="4"/>
  <c r="ED19" i="4" s="1"/>
  <c r="ED27" i="4"/>
  <c r="ED29" i="4" s="1"/>
  <c r="ED10" i="4"/>
  <c r="ED11" i="4" s="1"/>
  <c r="ED13" i="4" s="1"/>
  <c r="ED26" i="4"/>
  <c r="II18" i="4"/>
  <c r="II20" i="4" s="1"/>
  <c r="HB18" i="4"/>
  <c r="HB20" i="4" s="1"/>
  <c r="EM18" i="4"/>
  <c r="EM20" i="4" s="1"/>
  <c r="HM28" i="4"/>
  <c r="HZ6" i="4"/>
  <c r="HZ5" i="4"/>
  <c r="FA5" i="4"/>
  <c r="FA6" i="4"/>
  <c r="FI28" i="4"/>
  <c r="HN26" i="4"/>
  <c r="JG5" i="4"/>
  <c r="JG6" i="4"/>
  <c r="HL28" i="4"/>
  <c r="GT4" i="4"/>
  <c r="GT9" i="4"/>
  <c r="GT15" i="4" s="1"/>
  <c r="GT25" i="4" s="1"/>
  <c r="GU1" i="4"/>
  <c r="EO10" i="4"/>
  <c r="EO26" i="4"/>
  <c r="EO16" i="4"/>
  <c r="EO17" i="4" s="1"/>
  <c r="EO19" i="4" s="1"/>
  <c r="EX28" i="4"/>
  <c r="FW5" i="4"/>
  <c r="FW6" i="4"/>
  <c r="DF18" i="4"/>
  <c r="DF20" i="4" s="1"/>
  <c r="GH5" i="4"/>
  <c r="GH6" i="4"/>
  <c r="DR11" i="4"/>
  <c r="DR13" i="4" s="1"/>
  <c r="HB11" i="4"/>
  <c r="HB13" i="4" s="1"/>
  <c r="HB12" i="4"/>
  <c r="HN10" i="4"/>
  <c r="HN16" i="4"/>
  <c r="HN11" i="4"/>
  <c r="HN13" i="4" s="1"/>
  <c r="GQ11" i="4"/>
  <c r="GQ13" i="4" s="1"/>
  <c r="GQ12" i="4"/>
  <c r="GF12" i="4"/>
  <c r="HQ1" i="4"/>
  <c r="HP4" i="4"/>
  <c r="HP9" i="4"/>
  <c r="HP15" i="4" s="1"/>
  <c r="HP25" i="4" s="1"/>
  <c r="EC28" i="4"/>
  <c r="JI1" i="4"/>
  <c r="JH3" i="4"/>
  <c r="JH9" i="4"/>
  <c r="JH15" i="4" s="1"/>
  <c r="JH25" i="4" s="1"/>
  <c r="EN12" i="4"/>
  <c r="GQ28" i="4"/>
  <c r="HL17" i="4"/>
  <c r="HL19" i="4" s="1"/>
  <c r="HL18" i="4"/>
  <c r="HL20" i="4" s="1"/>
  <c r="FN1" i="4"/>
  <c r="FM4" i="4"/>
  <c r="FM9" i="4"/>
  <c r="FM15" i="4" s="1"/>
  <c r="FM25" i="4" s="1"/>
  <c r="FU12" i="4"/>
  <c r="FU18" i="4"/>
  <c r="FU20" i="4" s="1"/>
  <c r="IJ27" i="4"/>
  <c r="IJ29" i="4" s="1"/>
  <c r="GR27" i="4"/>
  <c r="GR29" i="4" s="1"/>
  <c r="GR26" i="4"/>
  <c r="GR10" i="4"/>
  <c r="GR11" i="4" s="1"/>
  <c r="GR13" i="4" s="1"/>
  <c r="GR16" i="4"/>
  <c r="FX4" i="4"/>
  <c r="FY1" i="4"/>
  <c r="FX9" i="4"/>
  <c r="FX15" i="4" s="1"/>
  <c r="FX25" i="4" s="1"/>
  <c r="HX18" i="4"/>
  <c r="HX20" i="4" s="1"/>
  <c r="IJ10" i="4"/>
  <c r="GI4" i="4"/>
  <c r="GJ1" i="4"/>
  <c r="GI9" i="4"/>
  <c r="GI15" i="4" s="1"/>
  <c r="GI25" i="4" s="1"/>
  <c r="DR28" i="4"/>
  <c r="FJ11" i="4"/>
  <c r="FJ13" i="4" s="1"/>
  <c r="FJ18" i="4"/>
  <c r="FJ20" i="4" s="1"/>
  <c r="IU10" i="4"/>
  <c r="IU17" i="4"/>
  <c r="IU19" i="4" s="1"/>
  <c r="IU16" i="4"/>
  <c r="IU27" i="4"/>
  <c r="IU29" i="4" s="1"/>
  <c r="IU26" i="4"/>
  <c r="EB18" i="4"/>
  <c r="EB20" i="4" s="1"/>
  <c r="IM1" i="4"/>
  <c r="IL4" i="4"/>
  <c r="IL9" i="4"/>
  <c r="IL15" i="4" s="1"/>
  <c r="IL25" i="4" s="1"/>
  <c r="EY12" i="4"/>
  <c r="IX1" i="4"/>
  <c r="IW9" i="4"/>
  <c r="IW15" i="4" s="1"/>
  <c r="IW25" i="4" s="1"/>
  <c r="IW4" i="4"/>
  <c r="DR17" i="4"/>
  <c r="DR19" i="4" s="1"/>
  <c r="II11" i="4"/>
  <c r="II13" i="4" s="1"/>
  <c r="IA9" i="4"/>
  <c r="IA15" i="4" s="1"/>
  <c r="IA25" i="4" s="1"/>
  <c r="IB1" i="4"/>
  <c r="IA4" i="4"/>
  <c r="FB4" i="4"/>
  <c r="FB9" i="4"/>
  <c r="FB15" i="4" s="1"/>
  <c r="FB25" i="4" s="1"/>
  <c r="HX28" i="4"/>
  <c r="II28" i="4"/>
  <c r="HB28" i="4"/>
  <c r="HM11" i="4"/>
  <c r="HM13" i="4" s="1"/>
  <c r="HM18" i="4"/>
  <c r="HM20" i="4" s="1"/>
  <c r="EZ16" i="4"/>
  <c r="EZ10" i="4"/>
  <c r="EZ26" i="4"/>
  <c r="EZ11" i="4"/>
  <c r="EZ13" i="4" s="1"/>
  <c r="EN17" i="4"/>
  <c r="EN19" i="4" s="1"/>
  <c r="EN28" i="4"/>
  <c r="GQ18" i="4"/>
  <c r="GQ20" i="4" s="1"/>
  <c r="HL12" i="4"/>
  <c r="GS6" i="4"/>
  <c r="GS5" i="4"/>
  <c r="FV16" i="4"/>
  <c r="FV10" i="4"/>
  <c r="FV26" i="4"/>
  <c r="HD6" i="4"/>
  <c r="HD5" i="4"/>
  <c r="FL5" i="4"/>
  <c r="FL6" i="4"/>
  <c r="GF28" i="4"/>
  <c r="GF17" i="4"/>
  <c r="GF19" i="4" s="1"/>
  <c r="HA18" i="4"/>
  <c r="HA20" i="4" s="1"/>
  <c r="IK6" i="4"/>
  <c r="IK5" i="4"/>
  <c r="HY26" i="4"/>
  <c r="HY10" i="4"/>
  <c r="HY11" i="4" s="1"/>
  <c r="HY13" i="4" s="1"/>
  <c r="HY16" i="4"/>
  <c r="HY17" i="4"/>
  <c r="HY19" i="4" s="1"/>
  <c r="FU27" i="4"/>
  <c r="FU29" i="4" s="1"/>
  <c r="EY28" i="4"/>
  <c r="EY18" i="4"/>
  <c r="EY20" i="4" s="1"/>
  <c r="EX18" i="4"/>
  <c r="EX20" i="4" s="1"/>
  <c r="HO6" i="4"/>
  <c r="HO5" i="4"/>
  <c r="FK16" i="4"/>
  <c r="FK26" i="4"/>
  <c r="FK10" i="4"/>
  <c r="IV4" i="4"/>
  <c r="DQ28" i="4"/>
  <c r="IJ16" i="4"/>
  <c r="DR27" i="4"/>
  <c r="DR29" i="4" s="1"/>
  <c r="EC12" i="4"/>
  <c r="EC17" i="4"/>
  <c r="EC19" i="4" s="1"/>
  <c r="GG17" i="4"/>
  <c r="GG19" i="4" s="1"/>
  <c r="GG26" i="4"/>
  <c r="GG16" i="4"/>
  <c r="GG10" i="4"/>
  <c r="FJ27" i="4"/>
  <c r="FJ29" i="4" s="1"/>
  <c r="FT28" i="4"/>
  <c r="FK27" i="4" l="1"/>
  <c r="FK29" i="4" s="1"/>
  <c r="IA6" i="4"/>
  <c r="IA5" i="4"/>
  <c r="IL6" i="4"/>
  <c r="IL5" i="4"/>
  <c r="IU12" i="4"/>
  <c r="II12" i="4"/>
  <c r="EO11" i="4"/>
  <c r="EO13" i="4" s="1"/>
  <c r="HN28" i="4"/>
  <c r="HC12" i="4"/>
  <c r="EP17" i="4"/>
  <c r="EP19" i="4" s="1"/>
  <c r="EP16" i="4"/>
  <c r="EP27" i="4"/>
  <c r="EP29" i="4" s="1"/>
  <c r="EP10" i="4"/>
  <c r="EP26" i="4"/>
  <c r="EP11" i="4"/>
  <c r="EP13" i="4" s="1"/>
  <c r="HE5" i="4"/>
  <c r="HE6" i="4"/>
  <c r="JS5" i="4"/>
  <c r="JS6" i="4"/>
  <c r="GG11" i="4"/>
  <c r="GG13" i="4" s="1"/>
  <c r="FK17" i="4"/>
  <c r="FK19" i="4" s="1"/>
  <c r="HY18" i="4"/>
  <c r="HY20" i="4" s="1"/>
  <c r="FV11" i="4"/>
  <c r="FV13" i="4" s="1"/>
  <c r="FV12" i="4"/>
  <c r="GS17" i="4"/>
  <c r="GS19" i="4" s="1"/>
  <c r="GS26" i="4"/>
  <c r="GS16" i="4"/>
  <c r="GS10" i="4"/>
  <c r="EZ12" i="4"/>
  <c r="IC1" i="4"/>
  <c r="IB4" i="4"/>
  <c r="IB9" i="4"/>
  <c r="IB15" i="4" s="1"/>
  <c r="IB25" i="4" s="1"/>
  <c r="DR18" i="4"/>
  <c r="DR20" i="4" s="1"/>
  <c r="IY1" i="4"/>
  <c r="IX4" i="4"/>
  <c r="IX9" i="4"/>
  <c r="IX15" i="4" s="1"/>
  <c r="IX25" i="4" s="1"/>
  <c r="IN1" i="4"/>
  <c r="IM4" i="4"/>
  <c r="IM9" i="4"/>
  <c r="IM15" i="4" s="1"/>
  <c r="IM25" i="4" s="1"/>
  <c r="IU18" i="4"/>
  <c r="IU20" i="4" s="1"/>
  <c r="IJ11" i="4"/>
  <c r="IJ13" i="4" s="1"/>
  <c r="IJ12" i="4"/>
  <c r="FX5" i="4"/>
  <c r="FX6" i="4"/>
  <c r="GR28" i="4"/>
  <c r="JH4" i="4"/>
  <c r="HP5" i="4"/>
  <c r="HP6" i="4"/>
  <c r="HN12" i="4"/>
  <c r="FJ28" i="4"/>
  <c r="FW10" i="4"/>
  <c r="FW26" i="4"/>
  <c r="FW27" i="4" s="1"/>
  <c r="FW29" i="4" s="1"/>
  <c r="FW17" i="4"/>
  <c r="FW19" i="4" s="1"/>
  <c r="FW16" i="4"/>
  <c r="GU9" i="4"/>
  <c r="GU15" i="4" s="1"/>
  <c r="GU25" i="4" s="1"/>
  <c r="GV1" i="4"/>
  <c r="GU4" i="4"/>
  <c r="EN18" i="4"/>
  <c r="EN20" i="4" s="1"/>
  <c r="HZ10" i="4"/>
  <c r="HZ11" i="4"/>
  <c r="HZ13" i="4" s="1"/>
  <c r="HZ16" i="4"/>
  <c r="HZ26" i="4"/>
  <c r="HZ27" i="4" s="1"/>
  <c r="HZ29" i="4" s="1"/>
  <c r="DR12" i="4"/>
  <c r="HD16" i="4"/>
  <c r="HD26" i="4"/>
  <c r="HD27" i="4" s="1"/>
  <c r="HD29" i="4" s="1"/>
  <c r="HD10" i="4"/>
  <c r="HD11" i="4"/>
  <c r="HD13" i="4" s="1"/>
  <c r="EZ27" i="4"/>
  <c r="EZ29" i="4" s="1"/>
  <c r="FB5" i="4"/>
  <c r="FB6" i="4"/>
  <c r="FM5" i="4"/>
  <c r="FM6" i="4"/>
  <c r="JJ1" i="4"/>
  <c r="JI4" i="4"/>
  <c r="JI9" i="4"/>
  <c r="JI15" i="4" s="1"/>
  <c r="JI25" i="4" s="1"/>
  <c r="HR1" i="4"/>
  <c r="HQ4" i="4"/>
  <c r="HQ9" i="4"/>
  <c r="HQ15" i="4" s="1"/>
  <c r="HQ25" i="4" s="1"/>
  <c r="HN27" i="4"/>
  <c r="HN29" i="4" s="1"/>
  <c r="EO18" i="4"/>
  <c r="EO20" i="4" s="1"/>
  <c r="JG10" i="4"/>
  <c r="JG17" i="4"/>
  <c r="JG19" i="4" s="1"/>
  <c r="JG26" i="4"/>
  <c r="JG16" i="4"/>
  <c r="FA26" i="4"/>
  <c r="FA16" i="4"/>
  <c r="FA10" i="4"/>
  <c r="FA27" i="4"/>
  <c r="FA29" i="4" s="1"/>
  <c r="ED28" i="4"/>
  <c r="HC18" i="4"/>
  <c r="HC20" i="4" s="1"/>
  <c r="FJ12" i="4"/>
  <c r="HF4" i="4"/>
  <c r="HG1" i="4"/>
  <c r="HF9" i="4"/>
  <c r="HF15" i="4" s="1"/>
  <c r="HF25" i="4" s="1"/>
  <c r="JT9" i="4"/>
  <c r="JT15" i="4" s="1"/>
  <c r="JT25" i="4" s="1"/>
  <c r="JU1" i="4"/>
  <c r="JT3" i="4"/>
  <c r="JT4" i="4"/>
  <c r="GI5" i="4"/>
  <c r="GI6" i="4"/>
  <c r="FY9" i="4"/>
  <c r="FY15" i="4" s="1"/>
  <c r="FY25" i="4" s="1"/>
  <c r="FY4" i="4"/>
  <c r="FZ1" i="4"/>
  <c r="GR12" i="4"/>
  <c r="IJ17" i="4"/>
  <c r="IJ19" i="4" s="1"/>
  <c r="HN17" i="4"/>
  <c r="HN19" i="4" s="1"/>
  <c r="HN18" i="4"/>
  <c r="HN20" i="4" s="1"/>
  <c r="GG18" i="4"/>
  <c r="GG20" i="4" s="1"/>
  <c r="IV6" i="4"/>
  <c r="IV5" i="4"/>
  <c r="HY12" i="4"/>
  <c r="GG27" i="4"/>
  <c r="GG29" i="4" s="1"/>
  <c r="GG28" i="4"/>
  <c r="FK11" i="4"/>
  <c r="FK13" i="4" s="1"/>
  <c r="FK12" i="4"/>
  <c r="HO10" i="4"/>
  <c r="HO11" i="4"/>
  <c r="HO13" i="4" s="1"/>
  <c r="HO16" i="4"/>
  <c r="HO26" i="4"/>
  <c r="HO27" i="4" s="1"/>
  <c r="HO29" i="4" s="1"/>
  <c r="HO17" i="4"/>
  <c r="HO19" i="4" s="1"/>
  <c r="HY27" i="4"/>
  <c r="HY29" i="4" s="1"/>
  <c r="IK11" i="4"/>
  <c r="IK13" i="4" s="1"/>
  <c r="IK16" i="4"/>
  <c r="IK26" i="4"/>
  <c r="IK10" i="4"/>
  <c r="FL10" i="4"/>
  <c r="FL26" i="4"/>
  <c r="FL16" i="4"/>
  <c r="FL17" i="4" s="1"/>
  <c r="FL19" i="4" s="1"/>
  <c r="FL11" i="4"/>
  <c r="FL13" i="4" s="1"/>
  <c r="FV17" i="4"/>
  <c r="FV19" i="4" s="1"/>
  <c r="FV27" i="4"/>
  <c r="FV29" i="4" s="1"/>
  <c r="EZ17" i="4"/>
  <c r="EZ19" i="4" s="1"/>
  <c r="IW5" i="4"/>
  <c r="IW6" i="4"/>
  <c r="IU28" i="4"/>
  <c r="IU11" i="4"/>
  <c r="IU13" i="4" s="1"/>
  <c r="EC18" i="4"/>
  <c r="EC20" i="4" s="1"/>
  <c r="GJ4" i="4"/>
  <c r="GK1" i="4"/>
  <c r="GJ9" i="4"/>
  <c r="GJ15" i="4" s="1"/>
  <c r="GJ25" i="4" s="1"/>
  <c r="GR17" i="4"/>
  <c r="GR19" i="4" s="1"/>
  <c r="GF18" i="4"/>
  <c r="GF20" i="4" s="1"/>
  <c r="FN9" i="4"/>
  <c r="FN15" i="4" s="1"/>
  <c r="FN25" i="4" s="1"/>
  <c r="FN4" i="4"/>
  <c r="GH11" i="4"/>
  <c r="GH13" i="4" s="1"/>
  <c r="GH10" i="4"/>
  <c r="GH26" i="4"/>
  <c r="GH16" i="4"/>
  <c r="GH17" i="4" s="1"/>
  <c r="GH19" i="4" s="1"/>
  <c r="FU28" i="4"/>
  <c r="EO27" i="4"/>
  <c r="EO29" i="4" s="1"/>
  <c r="GT6" i="4"/>
  <c r="GT5" i="4"/>
  <c r="ED12" i="4"/>
  <c r="ED18" i="4"/>
  <c r="ED20" i="4" s="1"/>
  <c r="HC28" i="4"/>
  <c r="KF1" i="4"/>
  <c r="KQ1" i="4"/>
  <c r="KE9" i="4"/>
  <c r="KE15" i="4" s="1"/>
  <c r="KE25" i="4" s="1"/>
  <c r="KE4" i="4"/>
  <c r="HM12" i="4"/>
  <c r="F12" i="1" l="1"/>
  <c r="G12" i="1"/>
  <c r="I12" i="1"/>
  <c r="H12" i="1"/>
  <c r="J12" i="1"/>
  <c r="K12" i="1"/>
  <c r="L12" i="1"/>
  <c r="KF9" i="4"/>
  <c r="KF15" i="4" s="1"/>
  <c r="KF25" i="4" s="1"/>
  <c r="KF3" i="4"/>
  <c r="KG1" i="4"/>
  <c r="KF4" i="4"/>
  <c r="GH28" i="4"/>
  <c r="IV16" i="4"/>
  <c r="IV26" i="4"/>
  <c r="IV10" i="4"/>
  <c r="JT6" i="4"/>
  <c r="JT5" i="4"/>
  <c r="JT26" i="4" s="1"/>
  <c r="HD17" i="4"/>
  <c r="HD19" i="4" s="1"/>
  <c r="HD18" i="4"/>
  <c r="HD20" i="4" s="1"/>
  <c r="GW1" i="4"/>
  <c r="GV9" i="4"/>
  <c r="GV15" i="4" s="1"/>
  <c r="GV25" i="4" s="1"/>
  <c r="GV4" i="4"/>
  <c r="JH5" i="4"/>
  <c r="JH6" i="4"/>
  <c r="IM6" i="4"/>
  <c r="IM5" i="4"/>
  <c r="GS28" i="4"/>
  <c r="IA26" i="4"/>
  <c r="IA16" i="4"/>
  <c r="IA10" i="4"/>
  <c r="IA11" i="4" s="1"/>
  <c r="IA13" i="4" s="1"/>
  <c r="KE6" i="4"/>
  <c r="KE5" i="4"/>
  <c r="GT10" i="4"/>
  <c r="GT26" i="4"/>
  <c r="GT27" i="4" s="1"/>
  <c r="GT29" i="4" s="1"/>
  <c r="GT16" i="4"/>
  <c r="GT17" i="4"/>
  <c r="GT19" i="4" s="1"/>
  <c r="GH27" i="4"/>
  <c r="GH29" i="4" s="1"/>
  <c r="GH12" i="4"/>
  <c r="FL12" i="4"/>
  <c r="IK17" i="4"/>
  <c r="IK19" i="4" s="1"/>
  <c r="HO12" i="4"/>
  <c r="JT16" i="4"/>
  <c r="JT10" i="4"/>
  <c r="HH1" i="4"/>
  <c r="HG4" i="4"/>
  <c r="HG9" i="4"/>
  <c r="HG15" i="4" s="1"/>
  <c r="HG25" i="4" s="1"/>
  <c r="FA17" i="4"/>
  <c r="FA19" i="4" s="1"/>
  <c r="FA18" i="4"/>
  <c r="FA20" i="4" s="1"/>
  <c r="JG27" i="4"/>
  <c r="JG29" i="4" s="1"/>
  <c r="HQ5" i="4"/>
  <c r="HQ6" i="4"/>
  <c r="FM16" i="4"/>
  <c r="FM26" i="4"/>
  <c r="FM27" i="4" s="1"/>
  <c r="FM29" i="4" s="1"/>
  <c r="FM10" i="4"/>
  <c r="FM11" i="4"/>
  <c r="FM13" i="4" s="1"/>
  <c r="EZ18" i="4"/>
  <c r="EZ20" i="4" s="1"/>
  <c r="HY28" i="4"/>
  <c r="HZ17" i="4"/>
  <c r="HZ19" i="4" s="1"/>
  <c r="IN9" i="4"/>
  <c r="IN15" i="4" s="1"/>
  <c r="IN25" i="4" s="1"/>
  <c r="IO1" i="4"/>
  <c r="IN4" i="4"/>
  <c r="GS27" i="4"/>
  <c r="GS29" i="4" s="1"/>
  <c r="FK18" i="4"/>
  <c r="FK20" i="4" s="1"/>
  <c r="JS10" i="4"/>
  <c r="JS11" i="4"/>
  <c r="JS13" i="4" s="1"/>
  <c r="JS16" i="4"/>
  <c r="JS17" i="4"/>
  <c r="JS19" i="4" s="1"/>
  <c r="JS26" i="4"/>
  <c r="EP18" i="4"/>
  <c r="EP20" i="4" s="1"/>
  <c r="EO12" i="4"/>
  <c r="EZ28" i="4"/>
  <c r="KR1" i="4"/>
  <c r="KQ4" i="4"/>
  <c r="LC1" i="4"/>
  <c r="KQ9" i="4"/>
  <c r="KQ15" i="4" s="1"/>
  <c r="KQ25" i="4" s="1"/>
  <c r="FL28" i="4"/>
  <c r="FA12" i="4"/>
  <c r="JK1" i="4"/>
  <c r="JJ9" i="4"/>
  <c r="JJ15" i="4" s="1"/>
  <c r="JJ25" i="4" s="1"/>
  <c r="JJ4" i="4"/>
  <c r="HZ28" i="4"/>
  <c r="EO28" i="4"/>
  <c r="GL1" i="4"/>
  <c r="GK9" i="4"/>
  <c r="GK15" i="4" s="1"/>
  <c r="GK25" i="4" s="1"/>
  <c r="GK4" i="4"/>
  <c r="FL27" i="4"/>
  <c r="FL29" i="4" s="1"/>
  <c r="IK27" i="4"/>
  <c r="IK29" i="4" s="1"/>
  <c r="HO28" i="4"/>
  <c r="FZ4" i="4"/>
  <c r="FZ9" i="4"/>
  <c r="FZ15" i="4" s="1"/>
  <c r="FZ25" i="4" s="1"/>
  <c r="GI16" i="4"/>
  <c r="GI26" i="4"/>
  <c r="GI27" i="4" s="1"/>
  <c r="GI29" i="4" s="1"/>
  <c r="GI10" i="4"/>
  <c r="JV1" i="4"/>
  <c r="JU4" i="4"/>
  <c r="JU9" i="4"/>
  <c r="JU15" i="4" s="1"/>
  <c r="JU25" i="4" s="1"/>
  <c r="HF5" i="4"/>
  <c r="HF6" i="4"/>
  <c r="FA28" i="4"/>
  <c r="HS1" i="4"/>
  <c r="HR4" i="4"/>
  <c r="HR9" i="4"/>
  <c r="HR15" i="4" s="1"/>
  <c r="HR25" i="4" s="1"/>
  <c r="HD12" i="4"/>
  <c r="IJ18" i="4"/>
  <c r="IJ20" i="4" s="1"/>
  <c r="FW11" i="4"/>
  <c r="FW13" i="4" s="1"/>
  <c r="FX10" i="4"/>
  <c r="FX26" i="4"/>
  <c r="FX16" i="4"/>
  <c r="FX11" i="4"/>
  <c r="FX13" i="4" s="1"/>
  <c r="IX5" i="4"/>
  <c r="IX6" i="4"/>
  <c r="IB6" i="4"/>
  <c r="IB5" i="4"/>
  <c r="GS11" i="4"/>
  <c r="GS13" i="4" s="1"/>
  <c r="GS12" i="4"/>
  <c r="EP28" i="4"/>
  <c r="IL26" i="4"/>
  <c r="IL10" i="4"/>
  <c r="IL16" i="4"/>
  <c r="IL27" i="4"/>
  <c r="IL29" i="4" s="1"/>
  <c r="FV28" i="4"/>
  <c r="GH18" i="4"/>
  <c r="GH20" i="4" s="1"/>
  <c r="FN6" i="4"/>
  <c r="FN5" i="4"/>
  <c r="GR18" i="4"/>
  <c r="GR20" i="4" s="1"/>
  <c r="GJ6" i="4"/>
  <c r="GJ5" i="4"/>
  <c r="IW10" i="4"/>
  <c r="IW11" i="4"/>
  <c r="IW13" i="4" s="1"/>
  <c r="IW17" i="4"/>
  <c r="IW19" i="4" s="1"/>
  <c r="IW16" i="4"/>
  <c r="IW26" i="4"/>
  <c r="IW27" i="4"/>
  <c r="IW29" i="4" s="1"/>
  <c r="FL18" i="4"/>
  <c r="FL20" i="4" s="1"/>
  <c r="IK12" i="4"/>
  <c r="HO18" i="4"/>
  <c r="HO20" i="4" s="1"/>
  <c r="FY6" i="4"/>
  <c r="FY5" i="4"/>
  <c r="FA11" i="4"/>
  <c r="FA13" i="4" s="1"/>
  <c r="JG18" i="4"/>
  <c r="JG20" i="4" s="1"/>
  <c r="JG11" i="4"/>
  <c r="JG13" i="4" s="1"/>
  <c r="JI5" i="4"/>
  <c r="JI6" i="4"/>
  <c r="FB10" i="4"/>
  <c r="FB17" i="4"/>
  <c r="FB19" i="4" s="1"/>
  <c r="FB26" i="4"/>
  <c r="FB16" i="4"/>
  <c r="FB27" i="4"/>
  <c r="FB29" i="4" s="1"/>
  <c r="FV18" i="4"/>
  <c r="FV20" i="4" s="1"/>
  <c r="HD28" i="4"/>
  <c r="HZ12" i="4"/>
  <c r="GU6" i="4"/>
  <c r="GU5" i="4"/>
  <c r="FW18" i="4"/>
  <c r="FW20" i="4" s="1"/>
  <c r="FW28" i="4"/>
  <c r="HP10" i="4"/>
  <c r="HP16" i="4"/>
  <c r="HP26" i="4"/>
  <c r="HP27" i="4"/>
  <c r="HP29" i="4" s="1"/>
  <c r="IZ1" i="4"/>
  <c r="IY9" i="4"/>
  <c r="IY15" i="4" s="1"/>
  <c r="IY25" i="4" s="1"/>
  <c r="IY4" i="4"/>
  <c r="ID1" i="4"/>
  <c r="IC4" i="4"/>
  <c r="IC9" i="4"/>
  <c r="IC15" i="4" s="1"/>
  <c r="IC25" i="4" s="1"/>
  <c r="GS18" i="4"/>
  <c r="GS20" i="4" s="1"/>
  <c r="GG12" i="4"/>
  <c r="HE10" i="4"/>
  <c r="HE26" i="4"/>
  <c r="HE16" i="4"/>
  <c r="HE11" i="4"/>
  <c r="HE13" i="4" s="1"/>
  <c r="HE27" i="4"/>
  <c r="HE29" i="4" s="1"/>
  <c r="EP12" i="4"/>
  <c r="FK28" i="4"/>
  <c r="D62" i="1"/>
  <c r="A3" i="7" s="1"/>
  <c r="D63" i="1"/>
  <c r="A4" i="7" s="1"/>
  <c r="D64" i="1"/>
  <c r="A5" i="7" s="1"/>
  <c r="D65" i="1"/>
  <c r="A6" i="7" s="1"/>
  <c r="D66" i="1"/>
  <c r="A7" i="7" s="1"/>
  <c r="D67" i="1"/>
  <c r="A8" i="7" s="1"/>
  <c r="D68" i="1"/>
  <c r="A9" i="7" s="1"/>
  <c r="D69" i="1"/>
  <c r="A10" i="7" s="1"/>
  <c r="D70" i="1"/>
  <c r="A11" i="7" s="1"/>
  <c r="D71" i="1"/>
  <c r="A12" i="7" s="1"/>
  <c r="D72" i="1"/>
  <c r="A13" i="7" s="1"/>
  <c r="D73" i="1"/>
  <c r="A14" i="7" s="1"/>
  <c r="D74" i="1"/>
  <c r="A15" i="7" s="1"/>
  <c r="D75" i="1"/>
  <c r="A16" i="7" s="1"/>
  <c r="D76" i="1"/>
  <c r="A17" i="7" s="1"/>
  <c r="D77" i="1"/>
  <c r="A18" i="7" s="1"/>
  <c r="D78" i="1"/>
  <c r="A19" i="7" s="1"/>
  <c r="D79" i="1"/>
  <c r="A20" i="7" s="1"/>
  <c r="D80" i="1"/>
  <c r="A21" i="7" s="1"/>
  <c r="D81" i="1"/>
  <c r="A22" i="7" s="1"/>
  <c r="D82" i="1"/>
  <c r="A23" i="7" s="1"/>
  <c r="D83" i="1"/>
  <c r="A24" i="7" s="1"/>
  <c r="D84" i="1"/>
  <c r="A25" i="7" s="1"/>
  <c r="D85" i="1"/>
  <c r="A26" i="7" s="1"/>
  <c r="M12" i="1" l="1"/>
  <c r="N12" i="1"/>
  <c r="O12" i="1"/>
  <c r="P12" i="1"/>
  <c r="Q12" i="1"/>
  <c r="HP17" i="4"/>
  <c r="HP19" i="4" s="1"/>
  <c r="HP18" i="4"/>
  <c r="HP20" i="4" s="1"/>
  <c r="LD1" i="4"/>
  <c r="LC4" i="4"/>
  <c r="LC9" i="4"/>
  <c r="LC15" i="4" s="1"/>
  <c r="LC25" i="4" s="1"/>
  <c r="LO1" i="4"/>
  <c r="HG6" i="4"/>
  <c r="HG5" i="4"/>
  <c r="GW9" i="4"/>
  <c r="GW15" i="4" s="1"/>
  <c r="GW25" i="4" s="1"/>
  <c r="GX1" i="4"/>
  <c r="GW4" i="4"/>
  <c r="GU10" i="4"/>
  <c r="GU26" i="4"/>
  <c r="GU16" i="4"/>
  <c r="GU17" i="4" s="1"/>
  <c r="GU19" i="4" s="1"/>
  <c r="IL11" i="4"/>
  <c r="IL13" i="4" s="1"/>
  <c r="HT1" i="4"/>
  <c r="HS9" i="4"/>
  <c r="HS15" i="4" s="1"/>
  <c r="HS25" i="4" s="1"/>
  <c r="HS4" i="4"/>
  <c r="KQ6" i="4"/>
  <c r="KQ5" i="4"/>
  <c r="JS18" i="4"/>
  <c r="JS20" i="4" s="1"/>
  <c r="FM17" i="4"/>
  <c r="FM19" i="4" s="1"/>
  <c r="FM18" i="4"/>
  <c r="FM20" i="4" s="1"/>
  <c r="IA17" i="4"/>
  <c r="IA19" i="4" s="1"/>
  <c r="IA18" i="4"/>
  <c r="IA20" i="4" s="1"/>
  <c r="FW12" i="4"/>
  <c r="IV17" i="4"/>
  <c r="IV19" i="4" s="1"/>
  <c r="HE28" i="4"/>
  <c r="FB18" i="4"/>
  <c r="FB20" i="4" s="1"/>
  <c r="FB11" i="4"/>
  <c r="FB13" i="4" s="1"/>
  <c r="IW28" i="4"/>
  <c r="IW12" i="4"/>
  <c r="IL28" i="4"/>
  <c r="FX27" i="4"/>
  <c r="FX29" i="4" s="1"/>
  <c r="JU5" i="4"/>
  <c r="JU6" i="4"/>
  <c r="KS1" i="4"/>
  <c r="KR3" i="4"/>
  <c r="KR4" i="4"/>
  <c r="KR9" i="4"/>
  <c r="KR15" i="4" s="1"/>
  <c r="KR25" i="4" s="1"/>
  <c r="IN6" i="4"/>
  <c r="IN5" i="4"/>
  <c r="HZ18" i="4"/>
  <c r="HZ20" i="4" s="1"/>
  <c r="HQ10" i="4"/>
  <c r="HQ11" i="4" s="1"/>
  <c r="HQ13" i="4" s="1"/>
  <c r="HQ16" i="4"/>
  <c r="HQ27" i="4"/>
  <c r="HQ29" i="4" s="1"/>
  <c r="HQ26" i="4"/>
  <c r="GT11" i="4"/>
  <c r="GT13" i="4" s="1"/>
  <c r="IM16" i="4"/>
  <c r="IM26" i="4"/>
  <c r="IM10" i="4"/>
  <c r="IM17" i="4"/>
  <c r="IM19" i="4" s="1"/>
  <c r="IM11" i="4"/>
  <c r="IM13" i="4" s="1"/>
  <c r="IM27" i="4"/>
  <c r="IM29" i="4" s="1"/>
  <c r="GV5" i="4"/>
  <c r="GV6" i="4"/>
  <c r="JT27" i="4"/>
  <c r="JT29" i="4" s="1"/>
  <c r="JT17" i="4"/>
  <c r="JT19" i="4" s="1"/>
  <c r="JT11" i="4"/>
  <c r="JT13" i="4" s="1"/>
  <c r="IV27" i="4"/>
  <c r="IV29" i="4" s="1"/>
  <c r="KG4" i="4"/>
  <c r="KG9" i="4"/>
  <c r="KG15" i="4" s="1"/>
  <c r="KG25" i="4" s="1"/>
  <c r="KH1" i="4"/>
  <c r="GJ10" i="4"/>
  <c r="GJ16" i="4"/>
  <c r="GJ27" i="4"/>
  <c r="GJ29" i="4" s="1"/>
  <c r="GJ26" i="4"/>
  <c r="GJ11" i="4"/>
  <c r="GJ13" i="4" s="1"/>
  <c r="IB27" i="4"/>
  <c r="IB29" i="4" s="1"/>
  <c r="IB26" i="4"/>
  <c r="IB16" i="4"/>
  <c r="IB10" i="4"/>
  <c r="IB11" i="4" s="1"/>
  <c r="IB13" i="4" s="1"/>
  <c r="IB17" i="4"/>
  <c r="IB19" i="4" s="1"/>
  <c r="HR5" i="4"/>
  <c r="HR6" i="4"/>
  <c r="GI11" i="4"/>
  <c r="GI13" i="4" s="1"/>
  <c r="FM28" i="4"/>
  <c r="JT12" i="4"/>
  <c r="GT28" i="4"/>
  <c r="IA12" i="4"/>
  <c r="JG28" i="4"/>
  <c r="ID9" i="4"/>
  <c r="ID15" i="4" s="1"/>
  <c r="ID25" i="4" s="1"/>
  <c r="ID4" i="4"/>
  <c r="IE1" i="4"/>
  <c r="JA1" i="4"/>
  <c r="IZ4" i="4"/>
  <c r="IZ9" i="4"/>
  <c r="IZ15" i="4" s="1"/>
  <c r="IZ25" i="4" s="1"/>
  <c r="HP11" i="4"/>
  <c r="HP13" i="4" s="1"/>
  <c r="HP12" i="4"/>
  <c r="FY17" i="4"/>
  <c r="FY19" i="4" s="1"/>
  <c r="FY16" i="4"/>
  <c r="FY26" i="4"/>
  <c r="FY10" i="4"/>
  <c r="IX10" i="4"/>
  <c r="IX16" i="4"/>
  <c r="IX26" i="4"/>
  <c r="IX27" i="4"/>
  <c r="IX29" i="4" s="1"/>
  <c r="GI28" i="4"/>
  <c r="GL4" i="4"/>
  <c r="GL9" i="4"/>
  <c r="GL15" i="4" s="1"/>
  <c r="GL25" i="4" s="1"/>
  <c r="JJ6" i="4"/>
  <c r="JJ5" i="4"/>
  <c r="HH4" i="4"/>
  <c r="HI1" i="4"/>
  <c r="HH9" i="4"/>
  <c r="HH15" i="4" s="1"/>
  <c r="HH25" i="4" s="1"/>
  <c r="KF5" i="4"/>
  <c r="KF6" i="4"/>
  <c r="HE17" i="4"/>
  <c r="HE19" i="4" s="1"/>
  <c r="HE12" i="4"/>
  <c r="IC5" i="4"/>
  <c r="IC6" i="4"/>
  <c r="IY5" i="4"/>
  <c r="IY6" i="4"/>
  <c r="HP28" i="4"/>
  <c r="FB28" i="4"/>
  <c r="JI10" i="4"/>
  <c r="JI11" i="4" s="1"/>
  <c r="JI13" i="4" s="1"/>
  <c r="JI16" i="4"/>
  <c r="JI26" i="4"/>
  <c r="IW18" i="4"/>
  <c r="IW20" i="4" s="1"/>
  <c r="FN17" i="4"/>
  <c r="FN19" i="4" s="1"/>
  <c r="FN11" i="4"/>
  <c r="FN13" i="4" s="1"/>
  <c r="FN16" i="4"/>
  <c r="FN10" i="4"/>
  <c r="FN26" i="4"/>
  <c r="FN27" i="4"/>
  <c r="FN29" i="4" s="1"/>
  <c r="IL18" i="4"/>
  <c r="IL20" i="4" s="1"/>
  <c r="IL17" i="4"/>
  <c r="IL19" i="4" s="1"/>
  <c r="FX17" i="4"/>
  <c r="FX19" i="4" s="1"/>
  <c r="FX12" i="4"/>
  <c r="HF16" i="4"/>
  <c r="HF10" i="4"/>
  <c r="HF11" i="4" s="1"/>
  <c r="HF13" i="4" s="1"/>
  <c r="HF27" i="4"/>
  <c r="HF29" i="4" s="1"/>
  <c r="HF26" i="4"/>
  <c r="HF17" i="4"/>
  <c r="HF19" i="4" s="1"/>
  <c r="JW1" i="4"/>
  <c r="JV4" i="4"/>
  <c r="JV9" i="4"/>
  <c r="JV15" i="4" s="1"/>
  <c r="JV25" i="4" s="1"/>
  <c r="GI17" i="4"/>
  <c r="GI19" i="4" s="1"/>
  <c r="FZ5" i="4"/>
  <c r="FZ6" i="4"/>
  <c r="GK5" i="4"/>
  <c r="GK6" i="4"/>
  <c r="JL1" i="4"/>
  <c r="JK4" i="4"/>
  <c r="JK9" i="4"/>
  <c r="JK15" i="4" s="1"/>
  <c r="JK25" i="4" s="1"/>
  <c r="JS27" i="4"/>
  <c r="JS29" i="4" s="1"/>
  <c r="JS12" i="4"/>
  <c r="IP1" i="4"/>
  <c r="IO9" i="4"/>
  <c r="IO15" i="4" s="1"/>
  <c r="IO25" i="4" s="1"/>
  <c r="IO4" i="4"/>
  <c r="FM12" i="4"/>
  <c r="IK18" i="4"/>
  <c r="IK20" i="4" s="1"/>
  <c r="GT18" i="4"/>
  <c r="GT20" i="4" s="1"/>
  <c r="KE10" i="4"/>
  <c r="KE11" i="4" s="1"/>
  <c r="KE13" i="4" s="1"/>
  <c r="KE16" i="4"/>
  <c r="KE17" i="4"/>
  <c r="KE19" i="4" s="1"/>
  <c r="KE26" i="4"/>
  <c r="KE27" i="4" s="1"/>
  <c r="KE29" i="4" s="1"/>
  <c r="IA27" i="4"/>
  <c r="IA29" i="4" s="1"/>
  <c r="IA28" i="4"/>
  <c r="JH11" i="4"/>
  <c r="JH13" i="4" s="1"/>
  <c r="JH16" i="4"/>
  <c r="JH10" i="4"/>
  <c r="JH26" i="4"/>
  <c r="JH27" i="4" s="1"/>
  <c r="JH29" i="4" s="1"/>
  <c r="JG12" i="4"/>
  <c r="IV11" i="4"/>
  <c r="IV13" i="4" s="1"/>
  <c r="IV12" i="4"/>
  <c r="IK28" i="4"/>
  <c r="KF26" i="4"/>
  <c r="KF10" i="4"/>
  <c r="KF16" i="4"/>
  <c r="E12" i="1" l="1"/>
  <c r="S12" i="1" s="1"/>
  <c r="C8" i="12" s="1"/>
  <c r="B8" i="12" s="1"/>
  <c r="KF27" i="4"/>
  <c r="KF29" i="4" s="1"/>
  <c r="KF28" i="4"/>
  <c r="HF28" i="4"/>
  <c r="FN18" i="4"/>
  <c r="FN20" i="4" s="1"/>
  <c r="IY11" i="4"/>
  <c r="IY13" i="4" s="1"/>
  <c r="IY10" i="4"/>
  <c r="IY16" i="4"/>
  <c r="IY26" i="4"/>
  <c r="IY27" i="4" s="1"/>
  <c r="IY29" i="4" s="1"/>
  <c r="JJ10" i="4"/>
  <c r="JJ16" i="4"/>
  <c r="JJ26" i="4"/>
  <c r="JJ27" i="4"/>
  <c r="JJ29" i="4" s="1"/>
  <c r="IX17" i="4"/>
  <c r="IX19" i="4" s="1"/>
  <c r="IX18" i="4"/>
  <c r="IX20" i="4" s="1"/>
  <c r="FY18" i="4"/>
  <c r="FY20" i="4" s="1"/>
  <c r="ID5" i="4"/>
  <c r="ID6" i="4"/>
  <c r="GI12" i="4"/>
  <c r="IB28" i="4"/>
  <c r="IM28" i="4"/>
  <c r="JS28" i="4"/>
  <c r="KT1" i="4"/>
  <c r="KS4" i="4"/>
  <c r="KS9" i="4"/>
  <c r="KS15" i="4" s="1"/>
  <c r="KS25" i="4" s="1"/>
  <c r="GT12" i="4"/>
  <c r="HS5" i="4"/>
  <c r="HS6" i="4"/>
  <c r="GU12" i="4"/>
  <c r="GW6" i="4"/>
  <c r="GW5" i="4"/>
  <c r="IL12" i="4"/>
  <c r="JH28" i="4"/>
  <c r="KE28" i="4"/>
  <c r="KE12" i="4"/>
  <c r="IO5" i="4"/>
  <c r="IO6" i="4"/>
  <c r="JK6" i="4"/>
  <c r="JK5" i="4"/>
  <c r="FZ16" i="4"/>
  <c r="FZ26" i="4"/>
  <c r="FZ10" i="4"/>
  <c r="FZ11" i="4" s="1"/>
  <c r="FZ13" i="4" s="1"/>
  <c r="FZ27" i="4"/>
  <c r="FZ29" i="4" s="1"/>
  <c r="FZ17" i="4"/>
  <c r="FZ19" i="4" s="1"/>
  <c r="JV5" i="4"/>
  <c r="JV6" i="4"/>
  <c r="JI12" i="4"/>
  <c r="HI9" i="4"/>
  <c r="HI15" i="4" s="1"/>
  <c r="HI25" i="4" s="1"/>
  <c r="HI4" i="4"/>
  <c r="HJ1" i="4"/>
  <c r="IZ6" i="4"/>
  <c r="IZ5" i="4"/>
  <c r="GJ17" i="4"/>
  <c r="GJ19" i="4" s="1"/>
  <c r="KG5" i="4"/>
  <c r="KG6" i="4"/>
  <c r="IM18" i="4"/>
  <c r="IM20" i="4" s="1"/>
  <c r="JU16" i="4"/>
  <c r="JU11" i="4"/>
  <c r="JU13" i="4" s="1"/>
  <c r="JU17" i="4"/>
  <c r="JU19" i="4" s="1"/>
  <c r="JU10" i="4"/>
  <c r="JU26" i="4"/>
  <c r="JT18" i="4"/>
  <c r="JT20" i="4" s="1"/>
  <c r="FB12" i="4"/>
  <c r="GX4" i="4"/>
  <c r="GX9" i="4"/>
  <c r="GX15" i="4" s="1"/>
  <c r="GX25" i="4" s="1"/>
  <c r="HG16" i="4"/>
  <c r="HG10" i="4"/>
  <c r="HG26" i="4"/>
  <c r="HG27" i="4"/>
  <c r="HG29" i="4" s="1"/>
  <c r="HG11" i="4"/>
  <c r="HG13" i="4" s="1"/>
  <c r="LC5" i="4"/>
  <c r="LC6" i="4"/>
  <c r="KF17" i="4"/>
  <c r="KF19" i="4" s="1"/>
  <c r="JH12" i="4"/>
  <c r="JM1" i="4"/>
  <c r="JL4" i="4"/>
  <c r="JL9" i="4"/>
  <c r="JL15" i="4" s="1"/>
  <c r="JL25" i="4" s="1"/>
  <c r="JW9" i="4"/>
  <c r="JW15" i="4" s="1"/>
  <c r="JW25" i="4" s="1"/>
  <c r="JW4" i="4"/>
  <c r="JX1" i="4"/>
  <c r="HF12" i="4"/>
  <c r="FN28" i="4"/>
  <c r="JI27" i="4"/>
  <c r="JI29" i="4" s="1"/>
  <c r="IC27" i="4"/>
  <c r="IC29" i="4" s="1"/>
  <c r="IC10" i="4"/>
  <c r="IC11" i="4" s="1"/>
  <c r="IC13" i="4" s="1"/>
  <c r="IC26" i="4"/>
  <c r="IC16" i="4"/>
  <c r="KF11" i="4"/>
  <c r="KF13" i="4" s="1"/>
  <c r="HH5" i="4"/>
  <c r="HH6" i="4"/>
  <c r="IX28" i="4"/>
  <c r="FY11" i="4"/>
  <c r="FY13" i="4" s="1"/>
  <c r="FY12" i="4"/>
  <c r="JB1" i="4"/>
  <c r="JA9" i="4"/>
  <c r="JA15" i="4" s="1"/>
  <c r="JA25" i="4" s="1"/>
  <c r="JA4" i="4"/>
  <c r="HE18" i="4"/>
  <c r="HE20" i="4" s="1"/>
  <c r="HR10" i="4"/>
  <c r="HR16" i="4"/>
  <c r="HR11" i="4"/>
  <c r="HR13" i="4" s="1"/>
  <c r="IB12" i="4"/>
  <c r="GJ12" i="4"/>
  <c r="GV26" i="4"/>
  <c r="GV10" i="4"/>
  <c r="GV16" i="4"/>
  <c r="GV11" i="4"/>
  <c r="GV13" i="4" s="1"/>
  <c r="GV17" i="4"/>
  <c r="GV19" i="4" s="1"/>
  <c r="HQ12" i="4"/>
  <c r="KR5" i="4"/>
  <c r="KR6" i="4"/>
  <c r="KQ10" i="4"/>
  <c r="KQ11" i="4"/>
  <c r="KQ13" i="4" s="1"/>
  <c r="KQ16" i="4"/>
  <c r="KQ27" i="4"/>
  <c r="KQ29" i="4" s="1"/>
  <c r="KQ26" i="4"/>
  <c r="HU1" i="4"/>
  <c r="HT4" i="4"/>
  <c r="HT9" i="4"/>
  <c r="HT15" i="4" s="1"/>
  <c r="HT25" i="4" s="1"/>
  <c r="GU18" i="4"/>
  <c r="GU20" i="4" s="1"/>
  <c r="GU11" i="4"/>
  <c r="GU13" i="4" s="1"/>
  <c r="LE1" i="4"/>
  <c r="LD3" i="4"/>
  <c r="LD9" i="4"/>
  <c r="LD15" i="4" s="1"/>
  <c r="LD25" i="4" s="1"/>
  <c r="KF12" i="4"/>
  <c r="JH17" i="4"/>
  <c r="JH19" i="4" s="1"/>
  <c r="KE18" i="4"/>
  <c r="KE20" i="4" s="1"/>
  <c r="IQ1" i="4"/>
  <c r="IP4" i="4"/>
  <c r="IP9" i="4"/>
  <c r="IP15" i="4" s="1"/>
  <c r="IP25" i="4" s="1"/>
  <c r="GK16" i="4"/>
  <c r="GK27" i="4"/>
  <c r="GK29" i="4" s="1"/>
  <c r="GK10" i="4"/>
  <c r="GK26" i="4"/>
  <c r="HF18" i="4"/>
  <c r="HF20" i="4" s="1"/>
  <c r="FN12" i="4"/>
  <c r="JI17" i="4"/>
  <c r="JI19" i="4" s="1"/>
  <c r="GL5" i="4"/>
  <c r="GL6" i="4"/>
  <c r="IX11" i="4"/>
  <c r="IX13" i="4" s="1"/>
  <c r="FY27" i="4"/>
  <c r="FY29" i="4" s="1"/>
  <c r="FY28" i="4"/>
  <c r="IE9" i="4"/>
  <c r="IE15" i="4" s="1"/>
  <c r="IE25" i="4" s="1"/>
  <c r="IF1" i="4"/>
  <c r="IE4" i="4"/>
  <c r="HR26" i="4"/>
  <c r="IB18" i="4"/>
  <c r="IB20" i="4" s="1"/>
  <c r="GJ28" i="4"/>
  <c r="KH4" i="4"/>
  <c r="KH9" i="4"/>
  <c r="KH15" i="4" s="1"/>
  <c r="KH25" i="4" s="1"/>
  <c r="KI1" i="4"/>
  <c r="IM12" i="4"/>
  <c r="HQ28" i="4"/>
  <c r="HQ17" i="4"/>
  <c r="HQ19" i="4" s="1"/>
  <c r="IN10" i="4"/>
  <c r="IN16" i="4"/>
  <c r="IN26" i="4"/>
  <c r="IN27" i="4"/>
  <c r="IN29" i="4" s="1"/>
  <c r="IN17" i="4"/>
  <c r="IN19" i="4" s="1"/>
  <c r="KR10" i="4"/>
  <c r="FX28" i="4"/>
  <c r="IV18" i="4"/>
  <c r="IV20" i="4" s="1"/>
  <c r="FX18" i="4"/>
  <c r="FX20" i="4" s="1"/>
  <c r="GU27" i="4"/>
  <c r="GU29" i="4" s="1"/>
  <c r="IV28" i="4"/>
  <c r="LP1" i="4"/>
  <c r="MA1" i="4"/>
  <c r="LO4" i="4"/>
  <c r="LO9" i="4"/>
  <c r="LO15" i="4" s="1"/>
  <c r="LO25" i="4" s="1"/>
  <c r="GI18" i="4"/>
  <c r="GI20" i="4" s="1"/>
  <c r="JT28" i="4"/>
  <c r="IP6" i="4" l="1"/>
  <c r="IP5" i="4"/>
  <c r="HJ9" i="4"/>
  <c r="HJ15" i="4" s="1"/>
  <c r="HJ25" i="4" s="1"/>
  <c r="HJ4" i="4"/>
  <c r="FZ18" i="4"/>
  <c r="FZ20" i="4" s="1"/>
  <c r="GL10" i="4"/>
  <c r="GL26" i="4"/>
  <c r="GL11" i="4"/>
  <c r="GL13" i="4" s="1"/>
  <c r="GL16" i="4"/>
  <c r="GL17" i="4"/>
  <c r="GL19" i="4" s="1"/>
  <c r="IQ9" i="4"/>
  <c r="IQ15" i="4" s="1"/>
  <c r="IQ25" i="4" s="1"/>
  <c r="IQ4" i="4"/>
  <c r="IR1" i="4"/>
  <c r="LF1" i="4"/>
  <c r="LE4" i="4"/>
  <c r="LE9" i="4"/>
  <c r="LE15" i="4" s="1"/>
  <c r="LE25" i="4" s="1"/>
  <c r="HU9" i="4"/>
  <c r="HU15" i="4" s="1"/>
  <c r="HU25" i="4" s="1"/>
  <c r="HU4" i="4"/>
  <c r="HV1" i="4"/>
  <c r="HR17" i="4"/>
  <c r="HR19" i="4" s="1"/>
  <c r="JA5" i="4"/>
  <c r="JA6" i="4"/>
  <c r="JW5" i="4"/>
  <c r="JW6" i="4"/>
  <c r="JN1" i="4"/>
  <c r="JM4" i="4"/>
  <c r="JM9" i="4"/>
  <c r="JM15" i="4" s="1"/>
  <c r="JM25" i="4" s="1"/>
  <c r="LC10" i="4"/>
  <c r="LC17" i="4"/>
  <c r="LC19" i="4" s="1"/>
  <c r="LC26" i="4"/>
  <c r="LC16" i="4"/>
  <c r="HG28" i="4"/>
  <c r="KG27" i="4"/>
  <c r="KG29" i="4" s="1"/>
  <c r="KG16" i="4"/>
  <c r="KG26" i="4"/>
  <c r="KG10" i="4"/>
  <c r="JI28" i="4"/>
  <c r="HS10" i="4"/>
  <c r="HS11" i="4" s="1"/>
  <c r="HS13" i="4" s="1"/>
  <c r="HS16" i="4"/>
  <c r="HS17" i="4"/>
  <c r="HS19" i="4" s="1"/>
  <c r="HS26" i="4"/>
  <c r="KS5" i="4"/>
  <c r="KS6" i="4"/>
  <c r="JJ28" i="4"/>
  <c r="IY12" i="4"/>
  <c r="KJ1" i="4"/>
  <c r="KI9" i="4"/>
  <c r="KI15" i="4" s="1"/>
  <c r="KI25" i="4" s="1"/>
  <c r="KI4" i="4"/>
  <c r="HT6" i="4"/>
  <c r="HT5" i="4"/>
  <c r="IN28" i="4"/>
  <c r="GK17" i="4"/>
  <c r="GK19" i="4" s="1"/>
  <c r="KQ28" i="4"/>
  <c r="HR12" i="4"/>
  <c r="HG17" i="4"/>
  <c r="HG19" i="4" s="1"/>
  <c r="JU27" i="4"/>
  <c r="JU29" i="4" s="1"/>
  <c r="JU18" i="4"/>
  <c r="JU20" i="4" s="1"/>
  <c r="IZ16" i="4"/>
  <c r="IZ26" i="4"/>
  <c r="IZ10" i="4"/>
  <c r="IZ27" i="4"/>
  <c r="IZ29" i="4" s="1"/>
  <c r="IZ11" i="4"/>
  <c r="IZ13" i="4" s="1"/>
  <c r="HI5" i="4"/>
  <c r="HI6" i="4"/>
  <c r="JV26" i="4"/>
  <c r="JV17" i="4"/>
  <c r="JV19" i="4" s="1"/>
  <c r="JV10" i="4"/>
  <c r="JV16" i="4"/>
  <c r="JV11" i="4"/>
  <c r="JV13" i="4" s="1"/>
  <c r="FZ12" i="4"/>
  <c r="KU1" i="4"/>
  <c r="KT4" i="4"/>
  <c r="KT9" i="4"/>
  <c r="KT15" i="4" s="1"/>
  <c r="KT25" i="4" s="1"/>
  <c r="JJ17" i="4"/>
  <c r="JJ19" i="4" s="1"/>
  <c r="IY28" i="4"/>
  <c r="MA4" i="4"/>
  <c r="MA9" i="4"/>
  <c r="MA15" i="4" s="1"/>
  <c r="MA25" i="4" s="1"/>
  <c r="MM1" i="4"/>
  <c r="MB1" i="4"/>
  <c r="KR11" i="4"/>
  <c r="KR13" i="4" s="1"/>
  <c r="IC12" i="4"/>
  <c r="JL5" i="4"/>
  <c r="JL6" i="4"/>
  <c r="IO10" i="4"/>
  <c r="IO26" i="4"/>
  <c r="IO27" i="4" s="1"/>
  <c r="IO29" i="4" s="1"/>
  <c r="IO16" i="4"/>
  <c r="IO17" i="4" s="1"/>
  <c r="IO19" i="4" s="1"/>
  <c r="IO11" i="4"/>
  <c r="IO13" i="4" s="1"/>
  <c r="LQ1" i="4"/>
  <c r="LP4" i="4"/>
  <c r="LP9" i="4"/>
  <c r="LP15" i="4" s="1"/>
  <c r="LP25" i="4" s="1"/>
  <c r="LP3" i="4"/>
  <c r="KR26" i="4"/>
  <c r="KR16" i="4"/>
  <c r="KH6" i="4"/>
  <c r="KH5" i="4"/>
  <c r="IE5" i="4"/>
  <c r="IE6" i="4"/>
  <c r="GK28" i="4"/>
  <c r="LD4" i="4"/>
  <c r="GV18" i="4"/>
  <c r="GV20" i="4" s="1"/>
  <c r="LO5" i="4"/>
  <c r="LO6" i="4"/>
  <c r="GU28" i="4"/>
  <c r="IN11" i="4"/>
  <c r="IN13" i="4" s="1"/>
  <c r="IN18" i="4"/>
  <c r="IN20" i="4" s="1"/>
  <c r="IF4" i="4"/>
  <c r="IG1" i="4"/>
  <c r="IF9" i="4"/>
  <c r="IF15" i="4" s="1"/>
  <c r="IF25" i="4" s="1"/>
  <c r="GK11" i="4"/>
  <c r="GK13" i="4" s="1"/>
  <c r="JH18" i="4"/>
  <c r="JH20" i="4" s="1"/>
  <c r="KQ17" i="4"/>
  <c r="KQ19" i="4" s="1"/>
  <c r="KQ12" i="4"/>
  <c r="GV27" i="4"/>
  <c r="GV29" i="4" s="1"/>
  <c r="GV12" i="4"/>
  <c r="HR27" i="4"/>
  <c r="HR29" i="4" s="1"/>
  <c r="JC1" i="4"/>
  <c r="JB4" i="4"/>
  <c r="JB9" i="4"/>
  <c r="JB15" i="4" s="1"/>
  <c r="JB25" i="4" s="1"/>
  <c r="HH10" i="4"/>
  <c r="HH16" i="4"/>
  <c r="HH26" i="4"/>
  <c r="IC28" i="4"/>
  <c r="IC17" i="4"/>
  <c r="IC19" i="4" s="1"/>
  <c r="JX4" i="4"/>
  <c r="JX9" i="4"/>
  <c r="JX15" i="4" s="1"/>
  <c r="JX25" i="4" s="1"/>
  <c r="JY1" i="4"/>
  <c r="KF18" i="4"/>
  <c r="KF20" i="4" s="1"/>
  <c r="HG12" i="4"/>
  <c r="GX6" i="4"/>
  <c r="GX5" i="4"/>
  <c r="JU12" i="4"/>
  <c r="HQ18" i="4"/>
  <c r="HQ20" i="4" s="1"/>
  <c r="GJ18" i="4"/>
  <c r="GJ20" i="4" s="1"/>
  <c r="IX12" i="4"/>
  <c r="FZ28" i="4"/>
  <c r="JK10" i="4"/>
  <c r="JK16" i="4"/>
  <c r="JK26" i="4"/>
  <c r="GW26" i="4"/>
  <c r="GW10" i="4"/>
  <c r="GW16" i="4"/>
  <c r="GW11" i="4"/>
  <c r="GW13" i="4" s="1"/>
  <c r="ID16" i="4"/>
  <c r="ID17" i="4" s="1"/>
  <c r="ID19" i="4" s="1"/>
  <c r="ID26" i="4"/>
  <c r="ID10" i="4"/>
  <c r="JJ11" i="4"/>
  <c r="JJ13" i="4" s="1"/>
  <c r="IY17" i="4"/>
  <c r="IY19" i="4" s="1"/>
  <c r="JI18" i="4"/>
  <c r="JI20" i="4" s="1"/>
  <c r="ID11" i="4" l="1"/>
  <c r="ID13" i="4" s="1"/>
  <c r="IZ17" i="4"/>
  <c r="IZ19" i="4" s="1"/>
  <c r="IS1" i="4"/>
  <c r="IR4" i="4"/>
  <c r="IR9" i="4"/>
  <c r="IR15" i="4" s="1"/>
  <c r="IR25" i="4" s="1"/>
  <c r="GK18" i="4"/>
  <c r="GK20" i="4" s="1"/>
  <c r="HJ5" i="4"/>
  <c r="HJ6" i="4"/>
  <c r="GX10" i="4"/>
  <c r="GX16" i="4"/>
  <c r="GX26" i="4"/>
  <c r="GX27" i="4"/>
  <c r="GX29" i="4" s="1"/>
  <c r="HH27" i="4"/>
  <c r="HH29" i="4" s="1"/>
  <c r="IG9" i="4"/>
  <c r="IG15" i="4" s="1"/>
  <c r="IG25" i="4" s="1"/>
  <c r="IH1" i="4"/>
  <c r="IG4" i="4"/>
  <c r="IO12" i="4"/>
  <c r="MC1" i="4"/>
  <c r="MB9" i="4"/>
  <c r="MB15" i="4" s="1"/>
  <c r="MB25" i="4" s="1"/>
  <c r="MB3" i="4"/>
  <c r="MB4" i="4" s="1"/>
  <c r="MA5" i="4"/>
  <c r="MA6" i="4"/>
  <c r="KT6" i="4"/>
  <c r="KT5" i="4"/>
  <c r="JV18" i="4"/>
  <c r="JV20" i="4" s="1"/>
  <c r="JV28" i="4"/>
  <c r="IC18" i="4"/>
  <c r="IC20" i="4" s="1"/>
  <c r="KI5" i="4"/>
  <c r="KI6" i="4"/>
  <c r="IN12" i="4"/>
  <c r="KG11" i="4"/>
  <c r="KG13" i="4" s="1"/>
  <c r="JM5" i="4"/>
  <c r="JM6" i="4"/>
  <c r="JA10" i="4"/>
  <c r="JA11" i="4" s="1"/>
  <c r="JA13" i="4" s="1"/>
  <c r="JA16" i="4"/>
  <c r="JA27" i="4"/>
  <c r="JA29" i="4" s="1"/>
  <c r="JA26" i="4"/>
  <c r="KQ18" i="4"/>
  <c r="KQ20" i="4" s="1"/>
  <c r="GL28" i="4"/>
  <c r="IP26" i="4"/>
  <c r="IP27" i="4" s="1"/>
  <c r="IP29" i="4" s="1"/>
  <c r="IP10" i="4"/>
  <c r="IP16" i="4"/>
  <c r="IP11" i="4"/>
  <c r="IP13" i="4" s="1"/>
  <c r="LR1" i="4"/>
  <c r="LQ4" i="4"/>
  <c r="LQ9" i="4"/>
  <c r="LQ15" i="4" s="1"/>
  <c r="LQ25" i="4" s="1"/>
  <c r="HT10" i="4"/>
  <c r="HT16" i="4"/>
  <c r="HT26" i="4"/>
  <c r="HT27" i="4"/>
  <c r="HT29" i="4" s="1"/>
  <c r="GW27" i="4"/>
  <c r="GW29" i="4" s="1"/>
  <c r="LD6" i="4"/>
  <c r="LD5" i="4"/>
  <c r="ID27" i="4"/>
  <c r="ID29" i="4" s="1"/>
  <c r="GW17" i="4"/>
  <c r="GW19" i="4" s="1"/>
  <c r="GW18" i="4"/>
  <c r="GW20" i="4" s="1"/>
  <c r="JK27" i="4"/>
  <c r="JK29" i="4" s="1"/>
  <c r="JK11" i="4"/>
  <c r="JK13" i="4" s="1"/>
  <c r="JX6" i="4"/>
  <c r="JX5" i="4"/>
  <c r="HH17" i="4"/>
  <c r="HH19" i="4" s="1"/>
  <c r="JB5" i="4"/>
  <c r="JB6" i="4"/>
  <c r="GK12" i="4"/>
  <c r="IF6" i="4"/>
  <c r="IF5" i="4"/>
  <c r="LO10" i="4"/>
  <c r="LO16" i="4"/>
  <c r="LO27" i="4"/>
  <c r="LO29" i="4" s="1"/>
  <c r="LO26" i="4"/>
  <c r="KH16" i="4"/>
  <c r="KH10" i="4"/>
  <c r="KH26" i="4"/>
  <c r="GV28" i="4"/>
  <c r="MM9" i="4"/>
  <c r="MM15" i="4" s="1"/>
  <c r="MM25" i="4" s="1"/>
  <c r="MM4" i="4"/>
  <c r="MN1" i="4"/>
  <c r="KV1" i="4"/>
  <c r="KU4" i="4"/>
  <c r="KU9" i="4"/>
  <c r="KU15" i="4" s="1"/>
  <c r="KU25" i="4" s="1"/>
  <c r="JV12" i="4"/>
  <c r="HI26" i="4"/>
  <c r="HI10" i="4"/>
  <c r="HI16" i="4"/>
  <c r="HI17" i="4"/>
  <c r="HI19" i="4" s="1"/>
  <c r="HI27" i="4"/>
  <c r="HI29" i="4" s="1"/>
  <c r="HI11" i="4"/>
  <c r="HI13" i="4" s="1"/>
  <c r="IZ12" i="4"/>
  <c r="JU28" i="4"/>
  <c r="HR28" i="4"/>
  <c r="HS18" i="4"/>
  <c r="HS20" i="4" s="1"/>
  <c r="KG28" i="4"/>
  <c r="LC27" i="4"/>
  <c r="LC29" i="4" s="1"/>
  <c r="LC11" i="4"/>
  <c r="LC13" i="4" s="1"/>
  <c r="JO1" i="4"/>
  <c r="JN9" i="4"/>
  <c r="JN15" i="4" s="1"/>
  <c r="JN25" i="4" s="1"/>
  <c r="JN4" i="4"/>
  <c r="HV4" i="4"/>
  <c r="HV9" i="4"/>
  <c r="HV15" i="4" s="1"/>
  <c r="HV25" i="4" s="1"/>
  <c r="LE6" i="4"/>
  <c r="LE5" i="4"/>
  <c r="IQ6" i="4"/>
  <c r="IQ5" i="4"/>
  <c r="GL18" i="4"/>
  <c r="GL20" i="4" s="1"/>
  <c r="GL12" i="4"/>
  <c r="IY18" i="4"/>
  <c r="IY20" i="4" s="1"/>
  <c r="JZ1" i="4"/>
  <c r="JY4" i="4"/>
  <c r="JY9" i="4"/>
  <c r="JY15" i="4" s="1"/>
  <c r="JY25" i="4" s="1"/>
  <c r="IO28" i="4"/>
  <c r="KS10" i="4"/>
  <c r="KS16" i="4"/>
  <c r="KS26" i="4"/>
  <c r="KS27" i="4"/>
  <c r="KS29" i="4" s="1"/>
  <c r="ID18" i="4"/>
  <c r="ID20" i="4" s="1"/>
  <c r="GW12" i="4"/>
  <c r="JK17" i="4"/>
  <c r="JK19" i="4" s="1"/>
  <c r="HH11" i="4"/>
  <c r="HH13" i="4" s="1"/>
  <c r="JD1" i="4"/>
  <c r="JC9" i="4"/>
  <c r="JC15" i="4" s="1"/>
  <c r="JC25" i="4" s="1"/>
  <c r="JC4" i="4"/>
  <c r="IE10" i="4"/>
  <c r="IE26" i="4"/>
  <c r="IE16" i="4"/>
  <c r="IE11" i="4"/>
  <c r="IE13" i="4" s="1"/>
  <c r="KR17" i="4"/>
  <c r="KR19" i="4" s="1"/>
  <c r="KR18" i="4"/>
  <c r="KR20" i="4" s="1"/>
  <c r="LP5" i="4"/>
  <c r="LP26" i="4" s="1"/>
  <c r="LP6" i="4"/>
  <c r="LP10" i="4" s="1"/>
  <c r="IO18" i="4"/>
  <c r="IO20" i="4" s="1"/>
  <c r="JL10" i="4"/>
  <c r="JL11" i="4"/>
  <c r="JL13" i="4" s="1"/>
  <c r="JL16" i="4"/>
  <c r="JL26" i="4"/>
  <c r="JL27" i="4"/>
  <c r="JL29" i="4" s="1"/>
  <c r="KR27" i="4"/>
  <c r="KR29" i="4" s="1"/>
  <c r="KR12" i="4"/>
  <c r="JJ18" i="4"/>
  <c r="JJ20" i="4" s="1"/>
  <c r="JV27" i="4"/>
  <c r="JV29" i="4" s="1"/>
  <c r="IZ28" i="4"/>
  <c r="KJ9" i="4"/>
  <c r="KJ15" i="4" s="1"/>
  <c r="KJ25" i="4" s="1"/>
  <c r="KK1" i="4"/>
  <c r="KJ4" i="4"/>
  <c r="HS27" i="4"/>
  <c r="HS29" i="4" s="1"/>
  <c r="HS12" i="4"/>
  <c r="KG17" i="4"/>
  <c r="KG19" i="4" s="1"/>
  <c r="KG18" i="4"/>
  <c r="KG20" i="4" s="1"/>
  <c r="LC18" i="4"/>
  <c r="LC20" i="4" s="1"/>
  <c r="JW16" i="4"/>
  <c r="JW26" i="4"/>
  <c r="JW27" i="4" s="1"/>
  <c r="JW29" i="4" s="1"/>
  <c r="JW10" i="4"/>
  <c r="JW11" i="4" s="1"/>
  <c r="JW13" i="4" s="1"/>
  <c r="HR18" i="4"/>
  <c r="HR20" i="4" s="1"/>
  <c r="HU5" i="4"/>
  <c r="HU6" i="4"/>
  <c r="LG1" i="4"/>
  <c r="LF4" i="4"/>
  <c r="LF9" i="4"/>
  <c r="LF15" i="4" s="1"/>
  <c r="LF25" i="4" s="1"/>
  <c r="GL27" i="4"/>
  <c r="GL29" i="4" s="1"/>
  <c r="HG18" i="4"/>
  <c r="HG20" i="4" s="1"/>
  <c r="JJ12" i="4"/>
  <c r="C74" i="1"/>
  <c r="C35" i="1"/>
  <c r="C36" i="1" s="1"/>
  <c r="C37" i="1" s="1"/>
  <c r="C38" i="1" s="1"/>
  <c r="C75" i="1" l="1"/>
  <c r="C15" i="7"/>
  <c r="D15" i="7"/>
  <c r="E15" i="7"/>
  <c r="G15" i="7"/>
  <c r="F15" i="7"/>
  <c r="H15" i="7"/>
  <c r="I15" i="7"/>
  <c r="J15" i="7"/>
  <c r="K15" i="7"/>
  <c r="L15" i="7"/>
  <c r="M15" i="7"/>
  <c r="N15" i="7"/>
  <c r="C39" i="1"/>
  <c r="C40" i="1" s="1"/>
  <c r="C41" i="1" s="1"/>
  <c r="C42" i="1" s="1"/>
  <c r="C43" i="1" s="1"/>
  <c r="C44" i="1" s="1"/>
  <c r="C45" i="1" s="1"/>
  <c r="C46" i="1" s="1"/>
  <c r="MB5" i="4"/>
  <c r="MB6" i="4"/>
  <c r="LP11" i="4"/>
  <c r="LP13" i="4" s="1"/>
  <c r="LP12" i="4"/>
  <c r="IP17" i="4"/>
  <c r="IP19" i="4" s="1"/>
  <c r="MA11" i="4"/>
  <c r="MA13" i="4" s="1"/>
  <c r="MA16" i="4"/>
  <c r="MA17" i="4"/>
  <c r="MA19" i="4" s="1"/>
  <c r="MA27" i="4"/>
  <c r="MA29" i="4" s="1"/>
  <c r="MA26" i="4"/>
  <c r="MA10" i="4"/>
  <c r="IH9" i="4"/>
  <c r="IH15" i="4" s="1"/>
  <c r="IH25" i="4" s="1"/>
  <c r="IH4" i="4"/>
  <c r="IT1" i="4"/>
  <c r="IS4" i="4"/>
  <c r="IS9" i="4"/>
  <c r="IS15" i="4" s="1"/>
  <c r="IS25" i="4" s="1"/>
  <c r="KJ5" i="4"/>
  <c r="KJ6" i="4"/>
  <c r="KS28" i="4"/>
  <c r="KW1" i="4"/>
  <c r="KV4" i="4"/>
  <c r="KV9" i="4"/>
  <c r="KV15" i="4" s="1"/>
  <c r="KV25" i="4" s="1"/>
  <c r="KH18" i="4"/>
  <c r="KH20" i="4" s="1"/>
  <c r="LO18" i="4"/>
  <c r="LO20" i="4" s="1"/>
  <c r="JX27" i="4"/>
  <c r="JX29" i="4" s="1"/>
  <c r="JX26" i="4"/>
  <c r="JX10" i="4"/>
  <c r="JX11" i="4" s="1"/>
  <c r="JX13" i="4" s="1"/>
  <c r="JX16" i="4"/>
  <c r="JX17" i="4" s="1"/>
  <c r="JX19" i="4" s="1"/>
  <c r="LD11" i="4"/>
  <c r="LD13" i="4" s="1"/>
  <c r="LD27" i="4"/>
  <c r="LD29" i="4" s="1"/>
  <c r="LD26" i="4"/>
  <c r="LD16" i="4"/>
  <c r="LD10" i="4"/>
  <c r="HT28" i="4"/>
  <c r="LQ6" i="4"/>
  <c r="LQ5" i="4"/>
  <c r="KI10" i="4"/>
  <c r="KI11" i="4" s="1"/>
  <c r="KI13" i="4" s="1"/>
  <c r="KI16" i="4"/>
  <c r="KI27" i="4"/>
  <c r="KI29" i="4" s="1"/>
  <c r="KI26" i="4"/>
  <c r="MC4" i="4"/>
  <c r="MC9" i="4"/>
  <c r="MC15" i="4" s="1"/>
  <c r="MC25" i="4" s="1"/>
  <c r="MD1" i="4"/>
  <c r="GX17" i="4"/>
  <c r="GX19" i="4" s="1"/>
  <c r="GX12" i="4"/>
  <c r="LC28" i="4"/>
  <c r="GW28" i="4"/>
  <c r="JW28" i="4"/>
  <c r="HH12" i="4"/>
  <c r="LE10" i="4"/>
  <c r="LE11" i="4" s="1"/>
  <c r="LE13" i="4" s="1"/>
  <c r="LE16" i="4"/>
  <c r="LE17" i="4" s="1"/>
  <c r="LE19" i="4" s="1"/>
  <c r="LE27" i="4"/>
  <c r="LE29" i="4" s="1"/>
  <c r="LE26" i="4"/>
  <c r="HI28" i="4"/>
  <c r="KH11" i="4"/>
  <c r="KH13" i="4" s="1"/>
  <c r="JK18" i="4"/>
  <c r="JK20" i="4" s="1"/>
  <c r="LF5" i="4"/>
  <c r="LF6" i="4"/>
  <c r="KK4" i="4"/>
  <c r="KK9" i="4"/>
  <c r="KK15" i="4" s="1"/>
  <c r="KK25" i="4" s="1"/>
  <c r="KL1" i="4"/>
  <c r="JL28" i="4"/>
  <c r="IE27" i="4"/>
  <c r="IE29" i="4" s="1"/>
  <c r="KS11" i="4"/>
  <c r="KS13" i="4" s="1"/>
  <c r="IQ10" i="4"/>
  <c r="IQ16" i="4"/>
  <c r="IQ26" i="4"/>
  <c r="IQ11" i="4"/>
  <c r="IQ13" i="4" s="1"/>
  <c r="JP1" i="4"/>
  <c r="JO4" i="4"/>
  <c r="JO9" i="4"/>
  <c r="JO15" i="4" s="1"/>
  <c r="JO25" i="4" s="1"/>
  <c r="HI18" i="4"/>
  <c r="HI20" i="4" s="1"/>
  <c r="MO1" i="4"/>
  <c r="MN3" i="4"/>
  <c r="MN9" i="4"/>
  <c r="MN15" i="4" s="1"/>
  <c r="MN25" i="4" s="1"/>
  <c r="KH17" i="4"/>
  <c r="KH19" i="4" s="1"/>
  <c r="LO17" i="4"/>
  <c r="LO19" i="4" s="1"/>
  <c r="IF10" i="4"/>
  <c r="IF26" i="4"/>
  <c r="IF16" i="4"/>
  <c r="IF17" i="4"/>
  <c r="IF19" i="4" s="1"/>
  <c r="IF27" i="4"/>
  <c r="IF29" i="4" s="1"/>
  <c r="HH18" i="4"/>
  <c r="HH20" i="4" s="1"/>
  <c r="ID28" i="4"/>
  <c r="JK12" i="4"/>
  <c r="HT17" i="4"/>
  <c r="HT19" i="4" s="1"/>
  <c r="LS1" i="4"/>
  <c r="LR4" i="4"/>
  <c r="LR9" i="4"/>
  <c r="LR15" i="4" s="1"/>
  <c r="LR25" i="4" s="1"/>
  <c r="IP12" i="4"/>
  <c r="JA17" i="4"/>
  <c r="JA19" i="4" s="1"/>
  <c r="KG12" i="4"/>
  <c r="IG5" i="4"/>
  <c r="IG6" i="4"/>
  <c r="HH28" i="4"/>
  <c r="GX11" i="4"/>
  <c r="GX13" i="4" s="1"/>
  <c r="JK28" i="4"/>
  <c r="HS28" i="4"/>
  <c r="ID12" i="4"/>
  <c r="HU16" i="4"/>
  <c r="HU27" i="4"/>
  <c r="HU29" i="4" s="1"/>
  <c r="HU10" i="4"/>
  <c r="HU11" i="4" s="1"/>
  <c r="HU13" i="4" s="1"/>
  <c r="HU26" i="4"/>
  <c r="KS18" i="4"/>
  <c r="KS20" i="4" s="1"/>
  <c r="KA1" i="4"/>
  <c r="JZ9" i="4"/>
  <c r="JZ15" i="4" s="1"/>
  <c r="JZ25" i="4" s="1"/>
  <c r="JZ4" i="4"/>
  <c r="JN6" i="4"/>
  <c r="JN5" i="4"/>
  <c r="KU6" i="4"/>
  <c r="KU5" i="4"/>
  <c r="JB16" i="4"/>
  <c r="JB10" i="4"/>
  <c r="JB11" i="4" s="1"/>
  <c r="JB13" i="4" s="1"/>
  <c r="JB26" i="4"/>
  <c r="JM10" i="4"/>
  <c r="JM26" i="4"/>
  <c r="JM27" i="4" s="1"/>
  <c r="JM29" i="4" s="1"/>
  <c r="JM16" i="4"/>
  <c r="JM11" i="4"/>
  <c r="JM13" i="4" s="1"/>
  <c r="JL12" i="4"/>
  <c r="JC5" i="4"/>
  <c r="JC6" i="4"/>
  <c r="LH1" i="4"/>
  <c r="LG4" i="4"/>
  <c r="LG9" i="4"/>
  <c r="LG15" i="4" s="1"/>
  <c r="LG25" i="4" s="1"/>
  <c r="JW12" i="4"/>
  <c r="JW17" i="4"/>
  <c r="JW19" i="4" s="1"/>
  <c r="JW18" i="4"/>
  <c r="JW20" i="4" s="1"/>
  <c r="JL17" i="4"/>
  <c r="JL19" i="4" s="1"/>
  <c r="LP27" i="4"/>
  <c r="LP29" i="4" s="1"/>
  <c r="IE17" i="4"/>
  <c r="IE19" i="4" s="1"/>
  <c r="IE12" i="4"/>
  <c r="JE1" i="4"/>
  <c r="JD4" i="4"/>
  <c r="JD9" i="4"/>
  <c r="JD15" i="4" s="1"/>
  <c r="JD25" i="4" s="1"/>
  <c r="KS17" i="4"/>
  <c r="KS19" i="4" s="1"/>
  <c r="KR28" i="4"/>
  <c r="JY5" i="4"/>
  <c r="JY6" i="4"/>
  <c r="HV6" i="4"/>
  <c r="HV5" i="4"/>
  <c r="LC12" i="4"/>
  <c r="HI12" i="4"/>
  <c r="MM5" i="4"/>
  <c r="MM6" i="4"/>
  <c r="KH27" i="4"/>
  <c r="KH29" i="4" s="1"/>
  <c r="LO28" i="4"/>
  <c r="LO11" i="4"/>
  <c r="LO13" i="4" s="1"/>
  <c r="HT11" i="4"/>
  <c r="HT13" i="4" s="1"/>
  <c r="IP28" i="4"/>
  <c r="JA28" i="4"/>
  <c r="JA12" i="4"/>
  <c r="KT10" i="4"/>
  <c r="KT11" i="4" s="1"/>
  <c r="KT13" i="4" s="1"/>
  <c r="KT16" i="4"/>
  <c r="KT26" i="4"/>
  <c r="MB10" i="4"/>
  <c r="MB16" i="4"/>
  <c r="MB26" i="4"/>
  <c r="LP16" i="4"/>
  <c r="GX28" i="4"/>
  <c r="HJ16" i="4"/>
  <c r="HJ26" i="4"/>
  <c r="HJ10" i="4"/>
  <c r="HJ11" i="4" s="1"/>
  <c r="HJ13" i="4" s="1"/>
  <c r="IR6" i="4"/>
  <c r="IR5" i="4"/>
  <c r="IZ18" i="4"/>
  <c r="IZ20" i="4" s="1"/>
  <c r="O15" i="7" l="1"/>
  <c r="S15" i="7" s="1"/>
  <c r="C76" i="1"/>
  <c r="C16" i="7"/>
  <c r="D16" i="7"/>
  <c r="E16" i="7"/>
  <c r="F16" i="7"/>
  <c r="G16" i="7"/>
  <c r="H16" i="7"/>
  <c r="I16" i="7"/>
  <c r="J16" i="7"/>
  <c r="K16" i="7"/>
  <c r="L16" i="7"/>
  <c r="M16" i="7"/>
  <c r="N16" i="7"/>
  <c r="B23" i="1"/>
  <c r="B1" i="1"/>
  <c r="MM26" i="4"/>
  <c r="MM16" i="4"/>
  <c r="MM10" i="4"/>
  <c r="MM27" i="4"/>
  <c r="MM29" i="4" s="1"/>
  <c r="JB17" i="4"/>
  <c r="JB19" i="4" s="1"/>
  <c r="JB18" i="4"/>
  <c r="JB20" i="4" s="1"/>
  <c r="LF16" i="4"/>
  <c r="LF26" i="4"/>
  <c r="LF10" i="4"/>
  <c r="KI18" i="4"/>
  <c r="KI20" i="4" s="1"/>
  <c r="HJ17" i="4"/>
  <c r="HJ19" i="4" s="1"/>
  <c r="MB17" i="4"/>
  <c r="MB19" i="4" s="1"/>
  <c r="MB18" i="4"/>
  <c r="MB20" i="4" s="1"/>
  <c r="KT17" i="4"/>
  <c r="KT19" i="4" s="1"/>
  <c r="HV10" i="4"/>
  <c r="HV17" i="4"/>
  <c r="HV19" i="4" s="1"/>
  <c r="HV16" i="4"/>
  <c r="HV26" i="4"/>
  <c r="HV11" i="4"/>
  <c r="HV13" i="4" s="1"/>
  <c r="JD6" i="4"/>
  <c r="JD5" i="4"/>
  <c r="LG5" i="4"/>
  <c r="LG6" i="4"/>
  <c r="JB27" i="4"/>
  <c r="JB29" i="4" s="1"/>
  <c r="JZ6" i="4"/>
  <c r="JZ5" i="4"/>
  <c r="HU17" i="4"/>
  <c r="HU19" i="4" s="1"/>
  <c r="HU18" i="4"/>
  <c r="HU20" i="4" s="1"/>
  <c r="LS9" i="4"/>
  <c r="LS15" i="4" s="1"/>
  <c r="LS25" i="4" s="1"/>
  <c r="LT1" i="4"/>
  <c r="LS4" i="4"/>
  <c r="IF18" i="4"/>
  <c r="IF20" i="4" s="1"/>
  <c r="MO4" i="4"/>
  <c r="MP1" i="4"/>
  <c r="MO9" i="4"/>
  <c r="MO15" i="4" s="1"/>
  <c r="MO25" i="4" s="1"/>
  <c r="IQ27" i="4"/>
  <c r="IQ29" i="4" s="1"/>
  <c r="IE28" i="4"/>
  <c r="KL9" i="4"/>
  <c r="KL15" i="4" s="1"/>
  <c r="KL25" i="4" s="1"/>
  <c r="KL4" i="4"/>
  <c r="KM1" i="4"/>
  <c r="KI17" i="4"/>
  <c r="KI19" i="4" s="1"/>
  <c r="LQ10" i="4"/>
  <c r="LQ16" i="4"/>
  <c r="LQ18" i="4" s="1"/>
  <c r="LQ20" i="4" s="1"/>
  <c r="LQ17" i="4"/>
  <c r="LQ19" i="4" s="1"/>
  <c r="LQ26" i="4"/>
  <c r="LD28" i="4"/>
  <c r="JX28" i="4"/>
  <c r="GX18" i="4"/>
  <c r="GX20" i="4" s="1"/>
  <c r="MA12" i="4"/>
  <c r="MA18" i="4"/>
  <c r="MA20" i="4" s="1"/>
  <c r="HT12" i="4"/>
  <c r="MC6" i="4"/>
  <c r="MC5" i="4"/>
  <c r="LD18" i="4"/>
  <c r="LD20" i="4" s="1"/>
  <c r="JX12" i="4"/>
  <c r="KS12" i="4"/>
  <c r="IT9" i="4"/>
  <c r="IT15" i="4" s="1"/>
  <c r="IT25" i="4" s="1"/>
  <c r="IT4" i="4"/>
  <c r="HJ27" i="4"/>
  <c r="HJ29" i="4" s="1"/>
  <c r="KH28" i="4"/>
  <c r="JY16" i="4"/>
  <c r="JY26" i="4"/>
  <c r="JY10" i="4"/>
  <c r="JY11" i="4" s="1"/>
  <c r="JY13" i="4" s="1"/>
  <c r="JE9" i="4"/>
  <c r="JE15" i="4" s="1"/>
  <c r="JE25" i="4" s="1"/>
  <c r="JE4" i="4"/>
  <c r="JF1" i="4"/>
  <c r="JL18" i="4"/>
  <c r="JL20" i="4" s="1"/>
  <c r="LI1" i="4"/>
  <c r="LH9" i="4"/>
  <c r="LH15" i="4" s="1"/>
  <c r="LH25" i="4" s="1"/>
  <c r="LH4" i="4"/>
  <c r="JM17" i="4"/>
  <c r="JM19" i="4" s="1"/>
  <c r="JM28" i="4"/>
  <c r="KU10" i="4"/>
  <c r="KU16" i="4"/>
  <c r="KU17" i="4"/>
  <c r="KU19" i="4" s="1"/>
  <c r="KU26" i="4"/>
  <c r="HU28" i="4"/>
  <c r="HT18" i="4"/>
  <c r="HT20" i="4" s="1"/>
  <c r="IF11" i="4"/>
  <c r="IF13" i="4" s="1"/>
  <c r="MN4" i="4"/>
  <c r="JO6" i="4"/>
  <c r="JO5" i="4"/>
  <c r="IQ17" i="4"/>
  <c r="IQ19" i="4" s="1"/>
  <c r="LE18" i="4"/>
  <c r="LE20" i="4" s="1"/>
  <c r="ME1" i="4"/>
  <c r="MD4" i="4"/>
  <c r="MD9" i="4"/>
  <c r="MD15" i="4" s="1"/>
  <c r="MD25" i="4" s="1"/>
  <c r="KI28" i="4"/>
  <c r="KI12" i="4"/>
  <c r="KV5" i="4"/>
  <c r="KV6" i="4"/>
  <c r="IE18" i="4"/>
  <c r="IE20" i="4" s="1"/>
  <c r="IH6" i="4"/>
  <c r="IH5" i="4"/>
  <c r="MA28" i="4"/>
  <c r="LO12" i="4"/>
  <c r="MB11" i="4"/>
  <c r="MB13" i="4" s="1"/>
  <c r="MB27" i="4"/>
  <c r="MB29" i="4" s="1"/>
  <c r="IR16" i="4"/>
  <c r="IR17" i="4" s="1"/>
  <c r="IR19" i="4" s="1"/>
  <c r="IR10" i="4"/>
  <c r="IR26" i="4"/>
  <c r="JN10" i="4"/>
  <c r="JN11" i="4"/>
  <c r="JN13" i="4" s="1"/>
  <c r="JN16" i="4"/>
  <c r="JN26" i="4"/>
  <c r="JN27" i="4"/>
  <c r="JN29" i="4" s="1"/>
  <c r="LR6" i="4"/>
  <c r="LR5" i="4"/>
  <c r="HJ12" i="4"/>
  <c r="LP17" i="4"/>
  <c r="LP19" i="4" s="1"/>
  <c r="LP18" i="4"/>
  <c r="LP20" i="4" s="1"/>
  <c r="KT27" i="4"/>
  <c r="KT29" i="4" s="1"/>
  <c r="KT12" i="4"/>
  <c r="JC10" i="4"/>
  <c r="JC17" i="4"/>
  <c r="JC19" i="4" s="1"/>
  <c r="JC16" i="4"/>
  <c r="JC26" i="4"/>
  <c r="JM12" i="4"/>
  <c r="JB12" i="4"/>
  <c r="KB1" i="4"/>
  <c r="KA4" i="4"/>
  <c r="KA9" i="4"/>
  <c r="KA15" i="4" s="1"/>
  <c r="KA25" i="4" s="1"/>
  <c r="HU12" i="4"/>
  <c r="IG11" i="4"/>
  <c r="IG13" i="4" s="1"/>
  <c r="IG10" i="4"/>
  <c r="IG26" i="4"/>
  <c r="IG16" i="4"/>
  <c r="IF28" i="4"/>
  <c r="JQ1" i="4"/>
  <c r="JP4" i="4"/>
  <c r="JP9" i="4"/>
  <c r="JP15" i="4" s="1"/>
  <c r="JP25" i="4" s="1"/>
  <c r="IQ12" i="4"/>
  <c r="KK6" i="4"/>
  <c r="KK5" i="4"/>
  <c r="KH12" i="4"/>
  <c r="LE28" i="4"/>
  <c r="LE12" i="4"/>
  <c r="JA18" i="4"/>
  <c r="JA20" i="4" s="1"/>
  <c r="LD12" i="4"/>
  <c r="LD17" i="4"/>
  <c r="LD19" i="4" s="1"/>
  <c r="JX18" i="4"/>
  <c r="JX20" i="4" s="1"/>
  <c r="KX1" i="4"/>
  <c r="KW4" i="4"/>
  <c r="KW9" i="4"/>
  <c r="KW15" i="4" s="1"/>
  <c r="KW25" i="4" s="1"/>
  <c r="KJ16" i="4"/>
  <c r="KJ17" i="4" s="1"/>
  <c r="KJ19" i="4" s="1"/>
  <c r="KJ26" i="4"/>
  <c r="KJ10" i="4"/>
  <c r="KJ27" i="4"/>
  <c r="KJ29" i="4" s="1"/>
  <c r="KJ11" i="4"/>
  <c r="KJ13" i="4" s="1"/>
  <c r="IS5" i="4"/>
  <c r="IS6" i="4"/>
  <c r="IP18" i="4"/>
  <c r="IP20" i="4" s="1"/>
  <c r="LP28" i="4"/>
  <c r="C27" i="11" l="1"/>
  <c r="O16" i="7"/>
  <c r="S16" i="7" s="1"/>
  <c r="C77" i="1"/>
  <c r="C17" i="7"/>
  <c r="D17" i="7"/>
  <c r="E17" i="7"/>
  <c r="F17" i="7"/>
  <c r="G17" i="7"/>
  <c r="H17" i="7"/>
  <c r="I17" i="7"/>
  <c r="J17" i="7"/>
  <c r="K17" i="7"/>
  <c r="L17" i="7"/>
  <c r="M17" i="7"/>
  <c r="N17" i="7"/>
  <c r="KY1" i="4"/>
  <c r="KX9" i="4"/>
  <c r="KX15" i="4" s="1"/>
  <c r="KX25" i="4" s="1"/>
  <c r="KX4" i="4"/>
  <c r="MB28" i="4"/>
  <c r="JC12" i="4"/>
  <c r="JN12" i="4"/>
  <c r="IH26" i="4"/>
  <c r="IH10" i="4"/>
  <c r="IH16" i="4"/>
  <c r="IH11" i="4"/>
  <c r="IH13" i="4" s="1"/>
  <c r="ME4" i="4"/>
  <c r="ME9" i="4"/>
  <c r="ME15" i="4" s="1"/>
  <c r="ME25" i="4" s="1"/>
  <c r="MF1" i="4"/>
  <c r="LJ1" i="4"/>
  <c r="LI4" i="4"/>
  <c r="LI9" i="4"/>
  <c r="LI15" i="4" s="1"/>
  <c r="LI25" i="4" s="1"/>
  <c r="MB12" i="4"/>
  <c r="MP4" i="4"/>
  <c r="MP9" i="4"/>
  <c r="MP15" i="4" s="1"/>
  <c r="MP25" i="4" s="1"/>
  <c r="MQ1" i="4"/>
  <c r="LT4" i="4"/>
  <c r="LT9" i="4"/>
  <c r="LT15" i="4" s="1"/>
  <c r="LT25" i="4" s="1"/>
  <c r="LU1" i="4"/>
  <c r="LG10" i="4"/>
  <c r="LG27" i="4"/>
  <c r="LG29" i="4" s="1"/>
  <c r="LG16" i="4"/>
  <c r="LG26" i="4"/>
  <c r="HV12" i="4"/>
  <c r="LF17" i="4"/>
  <c r="LF19" i="4" s="1"/>
  <c r="IF12" i="4"/>
  <c r="MM28" i="4"/>
  <c r="IG18" i="4"/>
  <c r="IG20" i="4" s="1"/>
  <c r="KB9" i="4"/>
  <c r="KB15" i="4" s="1"/>
  <c r="KB25" i="4" s="1"/>
  <c r="KB4" i="4"/>
  <c r="KC1" i="4"/>
  <c r="JE5" i="4"/>
  <c r="JE6" i="4"/>
  <c r="LS5" i="4"/>
  <c r="LS6" i="4"/>
  <c r="JP5" i="4"/>
  <c r="JP6" i="4"/>
  <c r="IG27" i="4"/>
  <c r="IG29" i="4" s="1"/>
  <c r="JC27" i="4"/>
  <c r="JC29" i="4" s="1"/>
  <c r="KJ12" i="4"/>
  <c r="JQ9" i="4"/>
  <c r="JQ15" i="4" s="1"/>
  <c r="JQ25" i="4" s="1"/>
  <c r="JQ4" i="4"/>
  <c r="JR1" i="4"/>
  <c r="IG12" i="4"/>
  <c r="JC11" i="4"/>
  <c r="JC13" i="4" s="1"/>
  <c r="JN28" i="4"/>
  <c r="KT28" i="4"/>
  <c r="JO10" i="4"/>
  <c r="JO11" i="4" s="1"/>
  <c r="JO13" i="4" s="1"/>
  <c r="JO16" i="4"/>
  <c r="JO17" i="4" s="1"/>
  <c r="JO19" i="4" s="1"/>
  <c r="JO26" i="4"/>
  <c r="JO27" i="4" s="1"/>
  <c r="JO29" i="4" s="1"/>
  <c r="KU18" i="4"/>
  <c r="KU20" i="4" s="1"/>
  <c r="MC27" i="4"/>
  <c r="MC29" i="4" s="1"/>
  <c r="MC10" i="4"/>
  <c r="MC26" i="4"/>
  <c r="MC16" i="4"/>
  <c r="MC17" i="4" s="1"/>
  <c r="MC19" i="4" s="1"/>
  <c r="KN1" i="4"/>
  <c r="KM9" i="4"/>
  <c r="KM15" i="4" s="1"/>
  <c r="KM25" i="4" s="1"/>
  <c r="KM4" i="4"/>
  <c r="IQ28" i="4"/>
  <c r="MO5" i="4"/>
  <c r="MO6" i="4"/>
  <c r="HV27" i="4"/>
  <c r="HV29" i="4" s="1"/>
  <c r="KT18" i="4"/>
  <c r="KT20" i="4" s="1"/>
  <c r="HJ18" i="4"/>
  <c r="HJ20" i="4" s="1"/>
  <c r="LF11" i="4"/>
  <c r="LF13" i="4" s="1"/>
  <c r="MM11" i="4"/>
  <c r="MM13" i="4" s="1"/>
  <c r="KJ18" i="4"/>
  <c r="KJ20" i="4" s="1"/>
  <c r="LR10" i="4"/>
  <c r="LR16" i="4"/>
  <c r="LR26" i="4"/>
  <c r="LR27" i="4" s="1"/>
  <c r="LR29" i="4" s="1"/>
  <c r="IR27" i="4"/>
  <c r="IR29" i="4" s="1"/>
  <c r="MD5" i="4"/>
  <c r="MD6" i="4"/>
  <c r="JY12" i="4"/>
  <c r="JD16" i="4"/>
  <c r="JD10" i="4"/>
  <c r="JD26" i="4"/>
  <c r="JD27" i="4" s="1"/>
  <c r="JD29" i="4" s="1"/>
  <c r="JD11" i="4"/>
  <c r="JD13" i="4" s="1"/>
  <c r="JB28" i="4"/>
  <c r="IS26" i="4"/>
  <c r="IS16" i="4"/>
  <c r="IS11" i="4"/>
  <c r="IS13" i="4" s="1"/>
  <c r="IS10" i="4"/>
  <c r="IS27" i="4"/>
  <c r="IS29" i="4" s="1"/>
  <c r="KK10" i="4"/>
  <c r="KK11" i="4"/>
  <c r="KK13" i="4" s="1"/>
  <c r="KK16" i="4"/>
  <c r="KK26" i="4"/>
  <c r="KK27" i="4" s="1"/>
  <c r="KK29" i="4" s="1"/>
  <c r="KJ28" i="4"/>
  <c r="KW5" i="4"/>
  <c r="KW6" i="4"/>
  <c r="IG17" i="4"/>
  <c r="IG19" i="4" s="1"/>
  <c r="KA5" i="4"/>
  <c r="KA6" i="4"/>
  <c r="JC18" i="4"/>
  <c r="JC20" i="4" s="1"/>
  <c r="JN17" i="4"/>
  <c r="JN19" i="4" s="1"/>
  <c r="JN18" i="4"/>
  <c r="JN20" i="4" s="1"/>
  <c r="IR11" i="4"/>
  <c r="IR13" i="4" s="1"/>
  <c r="IR18" i="4"/>
  <c r="IR20" i="4" s="1"/>
  <c r="KV10" i="4"/>
  <c r="KV11" i="4"/>
  <c r="KV13" i="4" s="1"/>
  <c r="KV16" i="4"/>
  <c r="KV26" i="4"/>
  <c r="KV27" i="4" s="1"/>
  <c r="KV29" i="4" s="1"/>
  <c r="IQ18" i="4"/>
  <c r="IQ20" i="4" s="1"/>
  <c r="MN6" i="4"/>
  <c r="MN5" i="4"/>
  <c r="KU27" i="4"/>
  <c r="KU29" i="4" s="1"/>
  <c r="KU11" i="4"/>
  <c r="KU13" i="4" s="1"/>
  <c r="LH6" i="4"/>
  <c r="LH5" i="4"/>
  <c r="JF9" i="4"/>
  <c r="JF15" i="4" s="1"/>
  <c r="JF25" i="4" s="1"/>
  <c r="JF4" i="4"/>
  <c r="JY27" i="4"/>
  <c r="JY29" i="4" s="1"/>
  <c r="JY17" i="4"/>
  <c r="JY19" i="4" s="1"/>
  <c r="JY18" i="4"/>
  <c r="JY20" i="4" s="1"/>
  <c r="IT6" i="4"/>
  <c r="IT5" i="4"/>
  <c r="JM18" i="4"/>
  <c r="JM20" i="4" s="1"/>
  <c r="LQ27" i="4"/>
  <c r="LQ29" i="4" s="1"/>
  <c r="LQ11" i="4"/>
  <c r="LQ13" i="4" s="1"/>
  <c r="KL6" i="4"/>
  <c r="KL5" i="4"/>
  <c r="JZ16" i="4"/>
  <c r="JZ17" i="4"/>
  <c r="JZ19" i="4" s="1"/>
  <c r="JZ26" i="4"/>
  <c r="JZ10" i="4"/>
  <c r="HV18" i="4"/>
  <c r="HV20" i="4" s="1"/>
  <c r="LF27" i="4"/>
  <c r="LF29" i="4" s="1"/>
  <c r="MM17" i="4"/>
  <c r="MM19" i="4" s="1"/>
  <c r="HJ28" i="4"/>
  <c r="O17" i="7" l="1"/>
  <c r="S17" i="7" s="1"/>
  <c r="C78" i="1"/>
  <c r="C18" i="7"/>
  <c r="D18" i="7"/>
  <c r="E18" i="7"/>
  <c r="F18" i="7"/>
  <c r="H18" i="7"/>
  <c r="G18" i="7"/>
  <c r="I18" i="7"/>
  <c r="J18" i="7"/>
  <c r="K18" i="7"/>
  <c r="L18" i="7"/>
  <c r="M18" i="7"/>
  <c r="N18" i="7"/>
  <c r="JF5" i="4"/>
  <c r="JF6" i="4"/>
  <c r="LH10" i="4"/>
  <c r="LH16" i="4"/>
  <c r="LH26" i="4"/>
  <c r="LH27" i="4"/>
  <c r="LH29" i="4" s="1"/>
  <c r="MN26" i="4"/>
  <c r="MN10" i="4"/>
  <c r="MN16" i="4"/>
  <c r="KV17" i="4"/>
  <c r="KV19" i="4" s="1"/>
  <c r="KV18" i="4"/>
  <c r="KV20" i="4" s="1"/>
  <c r="KA16" i="4"/>
  <c r="KA26" i="4"/>
  <c r="KA10" i="4"/>
  <c r="KK17" i="4"/>
  <c r="KK19" i="4" s="1"/>
  <c r="IS12" i="4"/>
  <c r="JD12" i="4"/>
  <c r="MD10" i="4"/>
  <c r="MD17" i="4"/>
  <c r="MD19" i="4" s="1"/>
  <c r="MD16" i="4"/>
  <c r="MD26" i="4"/>
  <c r="KM5" i="4"/>
  <c r="KM6" i="4"/>
  <c r="JR4" i="4"/>
  <c r="JR9" i="4"/>
  <c r="JR15" i="4" s="1"/>
  <c r="JR25" i="4" s="1"/>
  <c r="JP10" i="4"/>
  <c r="JP11" i="4" s="1"/>
  <c r="JP13" i="4" s="1"/>
  <c r="JP16" i="4"/>
  <c r="JP26" i="4"/>
  <c r="JP27" i="4" s="1"/>
  <c r="JP29" i="4" s="1"/>
  <c r="JP17" i="4"/>
  <c r="JP19" i="4" s="1"/>
  <c r="LS10" i="4"/>
  <c r="LS27" i="4"/>
  <c r="LS29" i="4" s="1"/>
  <c r="LS26" i="4"/>
  <c r="LS16" i="4"/>
  <c r="LS11" i="4"/>
  <c r="LS13" i="4" s="1"/>
  <c r="LG12" i="4"/>
  <c r="MR1" i="4"/>
  <c r="MQ9" i="4"/>
  <c r="MQ15" i="4" s="1"/>
  <c r="MQ25" i="4" s="1"/>
  <c r="MQ4" i="4"/>
  <c r="JY28" i="4"/>
  <c r="LJ9" i="4"/>
  <c r="LJ15" i="4" s="1"/>
  <c r="LJ25" i="4" s="1"/>
  <c r="LK1" i="4"/>
  <c r="LJ4" i="4"/>
  <c r="ME6" i="4"/>
  <c r="ME5" i="4"/>
  <c r="IH12" i="4"/>
  <c r="JC28" i="4"/>
  <c r="JQ5" i="4"/>
  <c r="JQ6" i="4"/>
  <c r="MF9" i="4"/>
  <c r="MF15" i="4" s="1"/>
  <c r="MF25" i="4" s="1"/>
  <c r="MF4" i="4"/>
  <c r="MG1" i="4"/>
  <c r="IH28" i="4"/>
  <c r="KX6" i="4"/>
  <c r="KX5" i="4"/>
  <c r="JZ11" i="4"/>
  <c r="JZ13" i="4" s="1"/>
  <c r="JZ12" i="4"/>
  <c r="KV12" i="4"/>
  <c r="KK12" i="4"/>
  <c r="IS17" i="4"/>
  <c r="IS19" i="4" s="1"/>
  <c r="IS18" i="4"/>
  <c r="IS20" i="4" s="1"/>
  <c r="LQ28" i="4"/>
  <c r="IR28" i="4"/>
  <c r="LR17" i="4"/>
  <c r="LR19" i="4" s="1"/>
  <c r="LR18" i="4"/>
  <c r="LR20" i="4" s="1"/>
  <c r="KN9" i="4"/>
  <c r="KN15" i="4" s="1"/>
  <c r="KN25" i="4" s="1"/>
  <c r="KO1" i="4"/>
  <c r="KN4" i="4"/>
  <c r="MC28" i="4"/>
  <c r="IG28" i="4"/>
  <c r="MM18" i="4"/>
  <c r="MM20" i="4" s="1"/>
  <c r="LQ12" i="4"/>
  <c r="KB5" i="4"/>
  <c r="KB6" i="4"/>
  <c r="LG17" i="4"/>
  <c r="LG19" i="4" s="1"/>
  <c r="MP6" i="4"/>
  <c r="MP5" i="4"/>
  <c r="IH27" i="4"/>
  <c r="IH29" i="4" s="1"/>
  <c r="IR12" i="4"/>
  <c r="KU12" i="4"/>
  <c r="IT10" i="4"/>
  <c r="IT11" i="4" s="1"/>
  <c r="IT13" i="4" s="1"/>
  <c r="IT16" i="4"/>
  <c r="IT26" i="4"/>
  <c r="IT27" i="4" s="1"/>
  <c r="IT29" i="4" s="1"/>
  <c r="IT17" i="4"/>
  <c r="IT19" i="4" s="1"/>
  <c r="JZ18" i="4"/>
  <c r="JZ20" i="4" s="1"/>
  <c r="JD17" i="4"/>
  <c r="JD19" i="4" s="1"/>
  <c r="JD18" i="4"/>
  <c r="JD20" i="4" s="1"/>
  <c r="LR28" i="4"/>
  <c r="MO17" i="4"/>
  <c r="MO19" i="4" s="1"/>
  <c r="MO10" i="4"/>
  <c r="MO16" i="4"/>
  <c r="MO26" i="4"/>
  <c r="MO11" i="4"/>
  <c r="MO13" i="4" s="1"/>
  <c r="MC18" i="4"/>
  <c r="MC20" i="4" s="1"/>
  <c r="JO18" i="4"/>
  <c r="JO20" i="4" s="1"/>
  <c r="KC9" i="4"/>
  <c r="KC15" i="4" s="1"/>
  <c r="KC25" i="4" s="1"/>
  <c r="KD1" i="4"/>
  <c r="KC4" i="4"/>
  <c r="LF12" i="4"/>
  <c r="LV1" i="4"/>
  <c r="LU9" i="4"/>
  <c r="LU15" i="4" s="1"/>
  <c r="LU25" i="4" s="1"/>
  <c r="LU4" i="4"/>
  <c r="JZ27" i="4"/>
  <c r="JZ29" i="4" s="1"/>
  <c r="KL26" i="4"/>
  <c r="KL10" i="4"/>
  <c r="KL27" i="4"/>
  <c r="KL29" i="4" s="1"/>
  <c r="KL16" i="4"/>
  <c r="KV28" i="4"/>
  <c r="KW16" i="4"/>
  <c r="KW10" i="4"/>
  <c r="KW26" i="4"/>
  <c r="KW11" i="4"/>
  <c r="KW13" i="4" s="1"/>
  <c r="KK28" i="4"/>
  <c r="IS28" i="4"/>
  <c r="JD28" i="4"/>
  <c r="LR11" i="4"/>
  <c r="LR13" i="4" s="1"/>
  <c r="MM12" i="4"/>
  <c r="HV28" i="4"/>
  <c r="MC11" i="4"/>
  <c r="MC13" i="4" s="1"/>
  <c r="JO28" i="4"/>
  <c r="JO12" i="4"/>
  <c r="LF28" i="4"/>
  <c r="JE26" i="4"/>
  <c r="JE10" i="4"/>
  <c r="JE16" i="4"/>
  <c r="JE27" i="4"/>
  <c r="JE29" i="4" s="1"/>
  <c r="JE11" i="4"/>
  <c r="JE13" i="4" s="1"/>
  <c r="LF18" i="4"/>
  <c r="LF20" i="4" s="1"/>
  <c r="LG28" i="4"/>
  <c r="LG11" i="4"/>
  <c r="LG13" i="4" s="1"/>
  <c r="LT5" i="4"/>
  <c r="LT6" i="4"/>
  <c r="LI6" i="4"/>
  <c r="LI5" i="4"/>
  <c r="IH17" i="4"/>
  <c r="IH19" i="4" s="1"/>
  <c r="IH18" i="4"/>
  <c r="IH20" i="4" s="1"/>
  <c r="KU28" i="4"/>
  <c r="KZ1" i="4"/>
  <c r="KY4" i="4"/>
  <c r="KY9" i="4"/>
  <c r="KY15" i="4" s="1"/>
  <c r="KY25" i="4" s="1"/>
  <c r="O18" i="7" l="1"/>
  <c r="S18" i="7" s="1"/>
  <c r="C79" i="1"/>
  <c r="C19" i="7"/>
  <c r="D19" i="7"/>
  <c r="E19" i="7"/>
  <c r="F19" i="7"/>
  <c r="G19" i="7"/>
  <c r="H19" i="7"/>
  <c r="I19" i="7"/>
  <c r="J19" i="7"/>
  <c r="K19" i="7"/>
  <c r="L19" i="7"/>
  <c r="M19" i="7"/>
  <c r="N19" i="7"/>
  <c r="MO12" i="4"/>
  <c r="MP16" i="4"/>
  <c r="MP17" i="4" s="1"/>
  <c r="MP19" i="4" s="1"/>
  <c r="MP26" i="4"/>
  <c r="MP10" i="4"/>
  <c r="MP27" i="4"/>
  <c r="MP29" i="4" s="1"/>
  <c r="KN6" i="4"/>
  <c r="KN5" i="4"/>
  <c r="MH1" i="4"/>
  <c r="MG4" i="4"/>
  <c r="MG9" i="4"/>
  <c r="MG15" i="4" s="1"/>
  <c r="MG25" i="4" s="1"/>
  <c r="ME17" i="4"/>
  <c r="ME19" i="4" s="1"/>
  <c r="ME16" i="4"/>
  <c r="ME10" i="4"/>
  <c r="ME26" i="4"/>
  <c r="ME27" i="4" s="1"/>
  <c r="ME29" i="4" s="1"/>
  <c r="ME11" i="4"/>
  <c r="ME13" i="4" s="1"/>
  <c r="MS1" i="4"/>
  <c r="MR4" i="4"/>
  <c r="MR9" i="4"/>
  <c r="MR15" i="4" s="1"/>
  <c r="MR25" i="4" s="1"/>
  <c r="LS12" i="4"/>
  <c r="JP18" i="4"/>
  <c r="JP20" i="4" s="1"/>
  <c r="JR5" i="4"/>
  <c r="JR6" i="4"/>
  <c r="LR12" i="4"/>
  <c r="MD11" i="4"/>
  <c r="MD13" i="4" s="1"/>
  <c r="MD12" i="4"/>
  <c r="KA18" i="4"/>
  <c r="KA20" i="4" s="1"/>
  <c r="MN12" i="4"/>
  <c r="MN11" i="4"/>
  <c r="MN13" i="4" s="1"/>
  <c r="LI11" i="4"/>
  <c r="LI13" i="4" s="1"/>
  <c r="LI16" i="4"/>
  <c r="LI10" i="4"/>
  <c r="LI17" i="4"/>
  <c r="LI19" i="4" s="1"/>
  <c r="LI26" i="4"/>
  <c r="LI27" i="4" s="1"/>
  <c r="LI29" i="4" s="1"/>
  <c r="LT10" i="4"/>
  <c r="LT11" i="4" s="1"/>
  <c r="LT13" i="4" s="1"/>
  <c r="LT16" i="4"/>
  <c r="LT26" i="4"/>
  <c r="LU5" i="4"/>
  <c r="LU6" i="4"/>
  <c r="KP1" i="4"/>
  <c r="KO4" i="4"/>
  <c r="KO9" i="4"/>
  <c r="KO15" i="4" s="1"/>
  <c r="KO25" i="4" s="1"/>
  <c r="MF5" i="4"/>
  <c r="MF6" i="4"/>
  <c r="LJ5" i="4"/>
  <c r="LJ6" i="4"/>
  <c r="MD27" i="4"/>
  <c r="MD29" i="4" s="1"/>
  <c r="MD28" i="4"/>
  <c r="KA11" i="4"/>
  <c r="KA13" i="4" s="1"/>
  <c r="LH11" i="4"/>
  <c r="LH13" i="4" s="1"/>
  <c r="KY6" i="4"/>
  <c r="KY5" i="4"/>
  <c r="JE12" i="4"/>
  <c r="KW17" i="4"/>
  <c r="KW19" i="4" s="1"/>
  <c r="KL11" i="4"/>
  <c r="KL13" i="4" s="1"/>
  <c r="KL28" i="4"/>
  <c r="KC5" i="4"/>
  <c r="KC6" i="4"/>
  <c r="MO18" i="4"/>
  <c r="MO20" i="4" s="1"/>
  <c r="IT18" i="4"/>
  <c r="IT20" i="4" s="1"/>
  <c r="KB17" i="4"/>
  <c r="KB19" i="4" s="1"/>
  <c r="KB10" i="4"/>
  <c r="KB26" i="4"/>
  <c r="KB16" i="4"/>
  <c r="KB11" i="4"/>
  <c r="KB13" i="4" s="1"/>
  <c r="KX10" i="4"/>
  <c r="KX11" i="4" s="1"/>
  <c r="KX13" i="4" s="1"/>
  <c r="KX16" i="4"/>
  <c r="KX26" i="4"/>
  <c r="KX27" i="4" s="1"/>
  <c r="KX29" i="4" s="1"/>
  <c r="LK9" i="4"/>
  <c r="LK15" i="4" s="1"/>
  <c r="LK25" i="4" s="1"/>
  <c r="LL1" i="4"/>
  <c r="LK4" i="4"/>
  <c r="MQ6" i="4"/>
  <c r="MQ5" i="4"/>
  <c r="LG18" i="4"/>
  <c r="LG20" i="4" s="1"/>
  <c r="LS28" i="4"/>
  <c r="KM11" i="4"/>
  <c r="KM13" i="4" s="1"/>
  <c r="KM16" i="4"/>
  <c r="KM26" i="4"/>
  <c r="KM10" i="4"/>
  <c r="KM27" i="4"/>
  <c r="KM29" i="4" s="1"/>
  <c r="MD18" i="4"/>
  <c r="MD20" i="4" s="1"/>
  <c r="KA27" i="4"/>
  <c r="KA29" i="4" s="1"/>
  <c r="MN27" i="4"/>
  <c r="MN29" i="4" s="1"/>
  <c r="LH17" i="4"/>
  <c r="LH19" i="4" s="1"/>
  <c r="JF16" i="4"/>
  <c r="JF26" i="4"/>
  <c r="JF10" i="4"/>
  <c r="JF11" i="4" s="1"/>
  <c r="JF13" i="4" s="1"/>
  <c r="JF27" i="4"/>
  <c r="JF29" i="4" s="1"/>
  <c r="JE18" i="4"/>
  <c r="JE20" i="4" s="1"/>
  <c r="KW27" i="4"/>
  <c r="KW29" i="4" s="1"/>
  <c r="IT28" i="4"/>
  <c r="JP12" i="4"/>
  <c r="LA1" i="4"/>
  <c r="KZ4" i="4"/>
  <c r="KZ9" i="4"/>
  <c r="KZ15" i="4" s="1"/>
  <c r="KZ25" i="4" s="1"/>
  <c r="JE17" i="4"/>
  <c r="JE19" i="4" s="1"/>
  <c r="JE28" i="4"/>
  <c r="MC12" i="4"/>
  <c r="KW12" i="4"/>
  <c r="KL17" i="4"/>
  <c r="KL19" i="4" s="1"/>
  <c r="KL18" i="4"/>
  <c r="KL20" i="4" s="1"/>
  <c r="JZ28" i="4"/>
  <c r="LV4" i="4"/>
  <c r="LV9" i="4"/>
  <c r="LV15" i="4" s="1"/>
  <c r="LV25" i="4" s="1"/>
  <c r="LW1" i="4"/>
  <c r="KD4" i="4"/>
  <c r="KD9" i="4"/>
  <c r="KD15" i="4" s="1"/>
  <c r="KD25" i="4" s="1"/>
  <c r="MO27" i="4"/>
  <c r="MO29" i="4" s="1"/>
  <c r="IT12" i="4"/>
  <c r="JQ10" i="4"/>
  <c r="JQ26" i="4"/>
  <c r="JQ11" i="4"/>
  <c r="JQ13" i="4" s="1"/>
  <c r="JQ17" i="4"/>
  <c r="JQ19" i="4" s="1"/>
  <c r="JQ16" i="4"/>
  <c r="JQ27" i="4"/>
  <c r="JQ29" i="4" s="1"/>
  <c r="LS17" i="4"/>
  <c r="LS19" i="4" s="1"/>
  <c r="JP28" i="4"/>
  <c r="KK18" i="4"/>
  <c r="KK20" i="4" s="1"/>
  <c r="KA17" i="4"/>
  <c r="KA19" i="4" s="1"/>
  <c r="MN17" i="4"/>
  <c r="MN19" i="4" s="1"/>
  <c r="LH28" i="4"/>
  <c r="O19" i="7" l="1"/>
  <c r="S19" i="7" s="1"/>
  <c r="C80" i="1"/>
  <c r="C20" i="7"/>
  <c r="D20" i="7"/>
  <c r="E20" i="7"/>
  <c r="G20" i="7"/>
  <c r="F20" i="7"/>
  <c r="H20" i="7"/>
  <c r="I20" i="7"/>
  <c r="J20" i="7"/>
  <c r="K20" i="7"/>
  <c r="L20" i="7"/>
  <c r="M20" i="7"/>
  <c r="N20" i="7"/>
  <c r="KO5" i="4"/>
  <c r="KO6" i="4"/>
  <c r="LT17" i="4"/>
  <c r="LT19" i="4" s="1"/>
  <c r="JR10" i="4"/>
  <c r="JR26" i="4"/>
  <c r="JR17" i="4"/>
  <c r="JR19" i="4" s="1"/>
  <c r="JR16" i="4"/>
  <c r="JR11" i="4"/>
  <c r="JR13" i="4" s="1"/>
  <c r="MH4" i="4"/>
  <c r="MH9" i="4"/>
  <c r="MH15" i="4" s="1"/>
  <c r="MH25" i="4" s="1"/>
  <c r="MI1" i="4"/>
  <c r="MN18" i="4"/>
  <c r="MN20" i="4" s="1"/>
  <c r="JQ28" i="4"/>
  <c r="LS18" i="4"/>
  <c r="LS20" i="4" s="1"/>
  <c r="KW28" i="4"/>
  <c r="JF28" i="4"/>
  <c r="KA28" i="4"/>
  <c r="KM12" i="4"/>
  <c r="KM17" i="4"/>
  <c r="KM19" i="4" s="1"/>
  <c r="MQ26" i="4"/>
  <c r="MQ10" i="4"/>
  <c r="MQ11" i="4"/>
  <c r="MQ13" i="4" s="1"/>
  <c r="MQ16" i="4"/>
  <c r="KB27" i="4"/>
  <c r="KB29" i="4" s="1"/>
  <c r="KB28" i="4"/>
  <c r="KY10" i="4"/>
  <c r="KY11" i="4"/>
  <c r="KY13" i="4" s="1"/>
  <c r="KY16" i="4"/>
  <c r="KY26" i="4"/>
  <c r="KA12" i="4"/>
  <c r="LJ10" i="4"/>
  <c r="LJ11" i="4" s="1"/>
  <c r="LJ13" i="4" s="1"/>
  <c r="LJ26" i="4"/>
  <c r="LJ16" i="4"/>
  <c r="LJ17" i="4"/>
  <c r="LJ19" i="4" s="1"/>
  <c r="LJ27" i="4"/>
  <c r="LJ29" i="4" s="1"/>
  <c r="KL12" i="4"/>
  <c r="KW18" i="4"/>
  <c r="KW20" i="4" s="1"/>
  <c r="LI12" i="4"/>
  <c r="MS9" i="4"/>
  <c r="MS15" i="4" s="1"/>
  <c r="MS25" i="4" s="1"/>
  <c r="MS4" i="4"/>
  <c r="MT1" i="4"/>
  <c r="ME12" i="4"/>
  <c r="KN10" i="4"/>
  <c r="KN16" i="4"/>
  <c r="KN26" i="4"/>
  <c r="KN27" i="4"/>
  <c r="KN29" i="4" s="1"/>
  <c r="MP12" i="4"/>
  <c r="LA9" i="4"/>
  <c r="LA15" i="4" s="1"/>
  <c r="LA25" i="4" s="1"/>
  <c r="LA4" i="4"/>
  <c r="LB1" i="4"/>
  <c r="MF10" i="4"/>
  <c r="MF16" i="4"/>
  <c r="MF26" i="4"/>
  <c r="JQ18" i="4"/>
  <c r="JQ20" i="4" s="1"/>
  <c r="JQ12" i="4"/>
  <c r="KD6" i="4"/>
  <c r="KD5" i="4"/>
  <c r="LV6" i="4"/>
  <c r="LV5" i="4"/>
  <c r="KZ5" i="4"/>
  <c r="KZ6" i="4"/>
  <c r="JF17" i="4"/>
  <c r="JF19" i="4" s="1"/>
  <c r="KM28" i="4"/>
  <c r="LK5" i="4"/>
  <c r="LK6" i="4"/>
  <c r="KX12" i="4"/>
  <c r="KB12" i="4"/>
  <c r="KC16" i="4"/>
  <c r="KC26" i="4"/>
  <c r="KC28" i="4" s="1"/>
  <c r="KC10" i="4"/>
  <c r="KC17" i="4"/>
  <c r="KC19" i="4" s="1"/>
  <c r="KC27" i="4"/>
  <c r="KC29" i="4" s="1"/>
  <c r="LH12" i="4"/>
  <c r="MO28" i="4"/>
  <c r="LT27" i="4"/>
  <c r="LT29" i="4" s="1"/>
  <c r="LT28" i="4"/>
  <c r="LI18" i="4"/>
  <c r="LI20" i="4" s="1"/>
  <c r="ME18" i="4"/>
  <c r="ME20" i="4" s="1"/>
  <c r="MG6" i="4"/>
  <c r="MG5" i="4"/>
  <c r="MP28" i="4"/>
  <c r="LL9" i="4"/>
  <c r="LL15" i="4" s="1"/>
  <c r="LL25" i="4" s="1"/>
  <c r="LM1" i="4"/>
  <c r="LL4" i="4"/>
  <c r="KX28" i="4"/>
  <c r="LU16" i="4"/>
  <c r="LU26" i="4"/>
  <c r="LU10" i="4"/>
  <c r="LU11" i="4" s="1"/>
  <c r="LU13" i="4" s="1"/>
  <c r="LI28" i="4"/>
  <c r="MP18" i="4"/>
  <c r="MP20" i="4" s="1"/>
  <c r="LX1" i="4"/>
  <c r="LW9" i="4"/>
  <c r="LW15" i="4" s="1"/>
  <c r="LW25" i="4" s="1"/>
  <c r="LW4" i="4"/>
  <c r="JF12" i="4"/>
  <c r="KX17" i="4"/>
  <c r="KX19" i="4" s="1"/>
  <c r="KX18" i="4"/>
  <c r="KX20" i="4" s="1"/>
  <c r="KB18" i="4"/>
  <c r="KB20" i="4" s="1"/>
  <c r="MN28" i="4"/>
  <c r="KP9" i="4"/>
  <c r="KP15" i="4" s="1"/>
  <c r="KP25" i="4" s="1"/>
  <c r="KP4" i="4"/>
  <c r="LT12" i="4"/>
  <c r="LH18" i="4"/>
  <c r="LH20" i="4" s="1"/>
  <c r="MR6" i="4"/>
  <c r="MR5" i="4"/>
  <c r="ME28" i="4"/>
  <c r="MP11" i="4"/>
  <c r="MP13" i="4" s="1"/>
  <c r="O20" i="7" l="1"/>
  <c r="S20" i="7" s="1"/>
  <c r="C81" i="1"/>
  <c r="C21" i="7"/>
  <c r="D21" i="7"/>
  <c r="E21" i="7"/>
  <c r="G21" i="7"/>
  <c r="F21" i="7"/>
  <c r="H21" i="7"/>
  <c r="I21" i="7"/>
  <c r="J21" i="7"/>
  <c r="K21" i="7"/>
  <c r="L21" i="7"/>
  <c r="M21" i="7"/>
  <c r="N21" i="7"/>
  <c r="LL6" i="4"/>
  <c r="LL5" i="4"/>
  <c r="KY28" i="4"/>
  <c r="KZ10" i="4"/>
  <c r="KZ16" i="4"/>
  <c r="KZ26" i="4"/>
  <c r="KZ27" i="4"/>
  <c r="KZ29" i="4" s="1"/>
  <c r="MF27" i="4"/>
  <c r="MF29" i="4" s="1"/>
  <c r="MF28" i="4"/>
  <c r="LA5" i="4"/>
  <c r="LA6" i="4"/>
  <c r="MS5" i="4"/>
  <c r="MS6" i="4"/>
  <c r="MQ12" i="4"/>
  <c r="MH6" i="4"/>
  <c r="MH5" i="4"/>
  <c r="JR27" i="4"/>
  <c r="JR29" i="4" s="1"/>
  <c r="KO16" i="4"/>
  <c r="KO26" i="4"/>
  <c r="KO10" i="4"/>
  <c r="LK16" i="4"/>
  <c r="LK26" i="4"/>
  <c r="LK27" i="4" s="1"/>
  <c r="LK29" i="4" s="1"/>
  <c r="LK10" i="4"/>
  <c r="LK11" i="4"/>
  <c r="LK13" i="4" s="1"/>
  <c r="MT4" i="4"/>
  <c r="MT9" i="4"/>
  <c r="MT15" i="4" s="1"/>
  <c r="MT25" i="4" s="1"/>
  <c r="MU1" i="4"/>
  <c r="KP5" i="4"/>
  <c r="KP6" i="4"/>
  <c r="MG16" i="4"/>
  <c r="MG17" i="4" s="1"/>
  <c r="MG19" i="4" s="1"/>
  <c r="MG26" i="4"/>
  <c r="MG27" i="4"/>
  <c r="MG29" i="4" s="1"/>
  <c r="MG10" i="4"/>
  <c r="LX9" i="4"/>
  <c r="LX15" i="4" s="1"/>
  <c r="LX25" i="4" s="1"/>
  <c r="LX4" i="4"/>
  <c r="LY1" i="4"/>
  <c r="LU17" i="4"/>
  <c r="LU19" i="4" s="1"/>
  <c r="LU18" i="4"/>
  <c r="LU20" i="4" s="1"/>
  <c r="KD26" i="4"/>
  <c r="KD16" i="4"/>
  <c r="KD10" i="4"/>
  <c r="KD27" i="4"/>
  <c r="KD29" i="4" s="1"/>
  <c r="KD11" i="4"/>
  <c r="KD13" i="4" s="1"/>
  <c r="MF17" i="4"/>
  <c r="MF19" i="4" s="1"/>
  <c r="MF18" i="4"/>
  <c r="MF20" i="4" s="1"/>
  <c r="KN17" i="4"/>
  <c r="KN19" i="4" s="1"/>
  <c r="KN11" i="4"/>
  <c r="KN13" i="4" s="1"/>
  <c r="LJ18" i="4"/>
  <c r="LJ20" i="4" s="1"/>
  <c r="KY17" i="4"/>
  <c r="KY19" i="4" s="1"/>
  <c r="MQ17" i="4"/>
  <c r="MQ19" i="4" s="1"/>
  <c r="MQ18" i="4"/>
  <c r="MQ20" i="4" s="1"/>
  <c r="JR12" i="4"/>
  <c r="LW5" i="4"/>
  <c r="LW6" i="4"/>
  <c r="LU12" i="4"/>
  <c r="LV16" i="4"/>
  <c r="LV26" i="4"/>
  <c r="LV11" i="4"/>
  <c r="LV13" i="4" s="1"/>
  <c r="LV10" i="4"/>
  <c r="LV27" i="4"/>
  <c r="LV29" i="4" s="1"/>
  <c r="LB4" i="4"/>
  <c r="LB9" i="4"/>
  <c r="LB15" i="4" s="1"/>
  <c r="LB25" i="4" s="1"/>
  <c r="LJ12" i="4"/>
  <c r="MR16" i="4"/>
  <c r="MR26" i="4"/>
  <c r="MR10" i="4"/>
  <c r="MR27" i="4"/>
  <c r="MR29" i="4" s="1"/>
  <c r="LM4" i="4"/>
  <c r="LM9" i="4"/>
  <c r="LM15" i="4" s="1"/>
  <c r="LM25" i="4" s="1"/>
  <c r="LN1" i="4"/>
  <c r="KC18" i="4"/>
  <c r="KC20" i="4" s="1"/>
  <c r="KC12" i="4"/>
  <c r="LU27" i="4"/>
  <c r="LU29" i="4" s="1"/>
  <c r="KC11" i="4"/>
  <c r="KC13" i="4" s="1"/>
  <c r="JF18" i="4"/>
  <c r="JF20" i="4" s="1"/>
  <c r="MF11" i="4"/>
  <c r="MF13" i="4" s="1"/>
  <c r="MF12" i="4"/>
  <c r="KN28" i="4"/>
  <c r="LJ28" i="4"/>
  <c r="KY27" i="4"/>
  <c r="KY29" i="4" s="1"/>
  <c r="KY12" i="4"/>
  <c r="MQ27" i="4"/>
  <c r="MQ29" i="4" s="1"/>
  <c r="MI4" i="4"/>
  <c r="MJ1" i="4"/>
  <c r="MI9" i="4"/>
  <c r="MI15" i="4" s="1"/>
  <c r="MI25" i="4" s="1"/>
  <c r="JR18" i="4"/>
  <c r="JR20" i="4" s="1"/>
  <c r="LT18" i="4"/>
  <c r="LT20" i="4" s="1"/>
  <c r="KM18" i="4"/>
  <c r="KM20" i="4" s="1"/>
  <c r="O21" i="7" l="1"/>
  <c r="S21" i="7" s="1"/>
  <c r="C82" i="1"/>
  <c r="C22" i="7"/>
  <c r="D22" i="7"/>
  <c r="E22" i="7"/>
  <c r="F22" i="7"/>
  <c r="G22" i="7"/>
  <c r="H22" i="7"/>
  <c r="I22" i="7"/>
  <c r="J22" i="7"/>
  <c r="K22" i="7"/>
  <c r="L22" i="7"/>
  <c r="M22" i="7"/>
  <c r="N22" i="7"/>
  <c r="LV17" i="4"/>
  <c r="LV19" i="4" s="1"/>
  <c r="LV18" i="4"/>
  <c r="LV20" i="4" s="1"/>
  <c r="LA26" i="4"/>
  <c r="LA10" i="4"/>
  <c r="LA16" i="4"/>
  <c r="LA17" i="4" s="1"/>
  <c r="LA19" i="4" s="1"/>
  <c r="LA27" i="4"/>
  <c r="LA29" i="4" s="1"/>
  <c r="LV12" i="4"/>
  <c r="MQ28" i="4"/>
  <c r="KD12" i="4"/>
  <c r="MG28" i="4"/>
  <c r="MV1" i="4"/>
  <c r="MU4" i="4"/>
  <c r="MU9" i="4"/>
  <c r="MU15" i="4" s="1"/>
  <c r="MU25" i="4" s="1"/>
  <c r="LK12" i="4"/>
  <c r="MS10" i="4"/>
  <c r="MS26" i="4"/>
  <c r="MS16" i="4"/>
  <c r="KZ28" i="4"/>
  <c r="KN18" i="4"/>
  <c r="KN20" i="4" s="1"/>
  <c r="KO27" i="4"/>
  <c r="KO29" i="4" s="1"/>
  <c r="KY18" i="4"/>
  <c r="KY20" i="4" s="1"/>
  <c r="MK1" i="4"/>
  <c r="MJ4" i="4"/>
  <c r="MJ9" i="4"/>
  <c r="MJ15" i="4" s="1"/>
  <c r="MJ25" i="4" s="1"/>
  <c r="MR11" i="4"/>
  <c r="MR13" i="4" s="1"/>
  <c r="MR12" i="4"/>
  <c r="MR28" i="4"/>
  <c r="LW10" i="4"/>
  <c r="LW16" i="4"/>
  <c r="LW17" i="4" s="1"/>
  <c r="LW19" i="4" s="1"/>
  <c r="LW26" i="4"/>
  <c r="LZ1" i="4"/>
  <c r="LY4" i="4"/>
  <c r="LY9" i="4"/>
  <c r="LY15" i="4" s="1"/>
  <c r="LY25" i="4" s="1"/>
  <c r="MG18" i="4"/>
  <c r="MG20" i="4" s="1"/>
  <c r="KO12" i="4"/>
  <c r="KO11" i="4"/>
  <c r="KO13" i="4" s="1"/>
  <c r="MH10" i="4"/>
  <c r="MH27" i="4"/>
  <c r="MH29" i="4" s="1"/>
  <c r="MH26" i="4"/>
  <c r="MH16" i="4"/>
  <c r="KZ17" i="4"/>
  <c r="KZ19" i="4" s="1"/>
  <c r="LN4" i="4"/>
  <c r="LN9" i="4"/>
  <c r="LN15" i="4" s="1"/>
  <c r="LN25" i="4" s="1"/>
  <c r="LK28" i="4"/>
  <c r="MI6" i="4"/>
  <c r="MI5" i="4"/>
  <c r="LM6" i="4"/>
  <c r="LM5" i="4"/>
  <c r="LU28" i="4"/>
  <c r="MR17" i="4"/>
  <c r="MR19" i="4" s="1"/>
  <c r="MR18" i="4"/>
  <c r="MR20" i="4" s="1"/>
  <c r="LB6" i="4"/>
  <c r="LB5" i="4"/>
  <c r="LV28" i="4"/>
  <c r="KD17" i="4"/>
  <c r="KD19" i="4" s="1"/>
  <c r="KD28" i="4"/>
  <c r="LX5" i="4"/>
  <c r="LX6" i="4"/>
  <c r="MG11" i="4"/>
  <c r="MG13" i="4" s="1"/>
  <c r="KP16" i="4"/>
  <c r="KP26" i="4"/>
  <c r="KP10" i="4"/>
  <c r="KP17" i="4"/>
  <c r="KP19" i="4" s="1"/>
  <c r="MT6" i="4"/>
  <c r="MT5" i="4"/>
  <c r="LK17" i="4"/>
  <c r="LK19" i="4" s="1"/>
  <c r="KO17" i="4"/>
  <c r="KO19" i="4" s="1"/>
  <c r="JR28" i="4"/>
  <c r="KN12" i="4"/>
  <c r="KZ11" i="4"/>
  <c r="KZ13" i="4" s="1"/>
  <c r="KZ12" i="4"/>
  <c r="LL10" i="4"/>
  <c r="LL26" i="4"/>
  <c r="LL16" i="4"/>
  <c r="LL11" i="4"/>
  <c r="LL13" i="4" s="1"/>
  <c r="LL27" i="4"/>
  <c r="LL29" i="4" s="1"/>
  <c r="O22" i="7" l="1"/>
  <c r="S22" i="7" s="1"/>
  <c r="C83" i="1"/>
  <c r="G23" i="7"/>
  <c r="H23" i="7"/>
  <c r="I23" i="7"/>
  <c r="J23" i="7"/>
  <c r="K23" i="7"/>
  <c r="L23" i="7"/>
  <c r="KP11" i="4"/>
  <c r="KP13" i="4" s="1"/>
  <c r="MH17" i="4"/>
  <c r="MH19" i="4" s="1"/>
  <c r="MG12" i="4"/>
  <c r="LZ4" i="4"/>
  <c r="LZ9" i="4"/>
  <c r="LZ15" i="4" s="1"/>
  <c r="LZ25" i="4" s="1"/>
  <c r="LK18" i="4"/>
  <c r="LK20" i="4" s="1"/>
  <c r="LL12" i="4"/>
  <c r="MT10" i="4"/>
  <c r="MT26" i="4"/>
  <c r="MT16" i="4"/>
  <c r="MT27" i="4"/>
  <c r="MT29" i="4" s="1"/>
  <c r="KP18" i="4"/>
  <c r="KP20" i="4" s="1"/>
  <c r="LB17" i="4"/>
  <c r="LB19" i="4" s="1"/>
  <c r="LB16" i="4"/>
  <c r="LB26" i="4"/>
  <c r="LB10" i="4"/>
  <c r="LB27" i="4"/>
  <c r="LB29" i="4" s="1"/>
  <c r="KZ18" i="4"/>
  <c r="KZ20" i="4" s="1"/>
  <c r="MH28" i="4"/>
  <c r="LW11" i="4"/>
  <c r="LW13" i="4" s="1"/>
  <c r="KO28" i="4"/>
  <c r="MS17" i="4"/>
  <c r="MS19" i="4" s="1"/>
  <c r="LM27" i="4"/>
  <c r="LM29" i="4" s="1"/>
  <c r="LM16" i="4"/>
  <c r="LM10" i="4"/>
  <c r="LM26" i="4"/>
  <c r="LY6" i="4"/>
  <c r="LY5" i="4"/>
  <c r="MJ6" i="4"/>
  <c r="MJ5" i="4"/>
  <c r="MS27" i="4"/>
  <c r="MS29" i="4" s="1"/>
  <c r="MS28" i="4"/>
  <c r="KO18" i="4"/>
  <c r="KO20" i="4" s="1"/>
  <c r="LA28" i="4"/>
  <c r="LL17" i="4"/>
  <c r="LL19" i="4" s="1"/>
  <c r="LL18" i="4"/>
  <c r="LL20" i="4" s="1"/>
  <c r="LX16" i="4"/>
  <c r="LX10" i="4"/>
  <c r="LX26" i="4"/>
  <c r="LX17" i="4"/>
  <c r="LX19" i="4" s="1"/>
  <c r="LW18" i="4"/>
  <c r="LW20" i="4" s="1"/>
  <c r="ML1" i="4"/>
  <c r="MK4" i="4"/>
  <c r="MK9" i="4"/>
  <c r="MK15" i="4" s="1"/>
  <c r="MK25" i="4" s="1"/>
  <c r="MU5" i="4"/>
  <c r="MU6" i="4"/>
  <c r="LA18" i="4"/>
  <c r="LA20" i="4" s="1"/>
  <c r="LL28" i="4"/>
  <c r="KP27" i="4"/>
  <c r="KP29" i="4" s="1"/>
  <c r="KP28" i="4"/>
  <c r="MI16" i="4"/>
  <c r="MI10" i="4"/>
  <c r="MI17" i="4"/>
  <c r="MI19" i="4" s="1"/>
  <c r="MI26" i="4"/>
  <c r="LN5" i="4"/>
  <c r="LN6" i="4"/>
  <c r="MH11" i="4"/>
  <c r="MH13" i="4" s="1"/>
  <c r="KD18" i="4"/>
  <c r="KD20" i="4" s="1"/>
  <c r="LW27" i="4"/>
  <c r="LW29" i="4" s="1"/>
  <c r="MS11" i="4"/>
  <c r="MS13" i="4" s="1"/>
  <c r="MW1" i="4"/>
  <c r="MV9" i="4"/>
  <c r="MV15" i="4" s="1"/>
  <c r="MV25" i="4" s="1"/>
  <c r="MV4" i="4"/>
  <c r="LA11" i="4"/>
  <c r="LA13" i="4" s="1"/>
  <c r="C23" i="7" l="1"/>
  <c r="C33" i="7" s="1"/>
  <c r="D23" i="7"/>
  <c r="D33" i="7" s="1"/>
  <c r="N23" i="7"/>
  <c r="N33" i="7" s="1"/>
  <c r="F23" i="7"/>
  <c r="F33" i="7" s="1"/>
  <c r="M23" i="7"/>
  <c r="M33" i="7" s="1"/>
  <c r="E23" i="7"/>
  <c r="E33" i="7" s="1"/>
  <c r="C84" i="1"/>
  <c r="C24" i="7"/>
  <c r="D24" i="7"/>
  <c r="E24" i="7"/>
  <c r="F24" i="7"/>
  <c r="M24" i="7"/>
  <c r="N24" i="7"/>
  <c r="LN10" i="4"/>
  <c r="LN26" i="4"/>
  <c r="LN27" i="4"/>
  <c r="LN29" i="4" s="1"/>
  <c r="LN16" i="4"/>
  <c r="LN11" i="4"/>
  <c r="LN13" i="4" s="1"/>
  <c r="MI12" i="4"/>
  <c r="MU17" i="4"/>
  <c r="MU19" i="4" s="1"/>
  <c r="MU16" i="4"/>
  <c r="MU10" i="4"/>
  <c r="MU11" i="4" s="1"/>
  <c r="MU13" i="4" s="1"/>
  <c r="MU26" i="4"/>
  <c r="MU27" i="4"/>
  <c r="MU29" i="4" s="1"/>
  <c r="ML9" i="4"/>
  <c r="ML15" i="4" s="1"/>
  <c r="ML25" i="4" s="1"/>
  <c r="ML4" i="4"/>
  <c r="LX18" i="4"/>
  <c r="LX20" i="4" s="1"/>
  <c r="MJ26" i="4"/>
  <c r="MJ16" i="4"/>
  <c r="MJ10" i="4"/>
  <c r="MJ17" i="4"/>
  <c r="MJ19" i="4" s="1"/>
  <c r="LM11" i="4"/>
  <c r="LM13" i="4" s="1"/>
  <c r="LM12" i="4"/>
  <c r="LA12" i="4"/>
  <c r="LW12" i="4"/>
  <c r="LB18" i="4"/>
  <c r="LB20" i="4" s="1"/>
  <c r="MH18" i="4"/>
  <c r="MH20" i="4" s="1"/>
  <c r="MI27" i="4"/>
  <c r="MI29" i="4" s="1"/>
  <c r="LX11" i="4"/>
  <c r="LX13" i="4" s="1"/>
  <c r="LX12" i="4"/>
  <c r="LY10" i="4"/>
  <c r="LY26" i="4"/>
  <c r="LY16" i="4"/>
  <c r="LY17" i="4" s="1"/>
  <c r="LY19" i="4" s="1"/>
  <c r="LY11" i="4"/>
  <c r="LY13" i="4" s="1"/>
  <c r="MS18" i="4"/>
  <c r="MS20" i="4" s="1"/>
  <c r="LW28" i="4"/>
  <c r="LB11" i="4"/>
  <c r="LB13" i="4" s="1"/>
  <c r="LB12" i="4"/>
  <c r="MT11" i="4"/>
  <c r="MT13" i="4" s="1"/>
  <c r="LZ5" i="4"/>
  <c r="LZ6" i="4"/>
  <c r="KP12" i="4"/>
  <c r="MV5" i="4"/>
  <c r="MV6" i="4"/>
  <c r="MI11" i="4"/>
  <c r="MI13" i="4" s="1"/>
  <c r="LM18" i="4"/>
  <c r="LM20" i="4" s="1"/>
  <c r="MW9" i="4"/>
  <c r="MW15" i="4" s="1"/>
  <c r="MW25" i="4" s="1"/>
  <c r="MX1" i="4"/>
  <c r="MW4" i="4"/>
  <c r="MI18" i="4"/>
  <c r="MI20" i="4" s="1"/>
  <c r="MK5" i="4"/>
  <c r="MK6" i="4"/>
  <c r="MH12" i="4"/>
  <c r="LX27" i="4"/>
  <c r="LX29" i="4" s="1"/>
  <c r="LM28" i="4"/>
  <c r="LM17" i="4"/>
  <c r="LM19" i="4" s="1"/>
  <c r="LB28" i="4"/>
  <c r="MT17" i="4"/>
  <c r="MT19" i="4" s="1"/>
  <c r="MT28" i="4"/>
  <c r="MS12" i="4"/>
  <c r="H24" i="7" l="1"/>
  <c r="H33" i="7" s="1"/>
  <c r="K24" i="7"/>
  <c r="K33" i="7" s="1"/>
  <c r="J24" i="7"/>
  <c r="J33" i="7" s="1"/>
  <c r="G24" i="7"/>
  <c r="G33" i="7" s="1"/>
  <c r="L24" i="7"/>
  <c r="L33" i="7" s="1"/>
  <c r="I24" i="7"/>
  <c r="I33" i="7" s="1"/>
  <c r="O23" i="7"/>
  <c r="S23" i="7" s="1"/>
  <c r="C85" i="1"/>
  <c r="C25" i="7"/>
  <c r="D25" i="7"/>
  <c r="E25" i="7"/>
  <c r="F25" i="7"/>
  <c r="G25" i="7"/>
  <c r="H25" i="7"/>
  <c r="I25" i="7"/>
  <c r="J25" i="7"/>
  <c r="K25" i="7"/>
  <c r="L25" i="7"/>
  <c r="M25" i="7"/>
  <c r="N25" i="7"/>
  <c r="MJ11" i="4"/>
  <c r="MJ13" i="4" s="1"/>
  <c r="MJ12" i="4"/>
  <c r="MU28" i="4"/>
  <c r="MW5" i="4"/>
  <c r="MW6" i="4"/>
  <c r="MK10" i="4"/>
  <c r="MK26" i="4"/>
  <c r="MK27" i="4"/>
  <c r="MK29" i="4" s="1"/>
  <c r="MK16" i="4"/>
  <c r="MK17" i="4"/>
  <c r="MK19" i="4" s="1"/>
  <c r="MX4" i="4"/>
  <c r="MX9" i="4"/>
  <c r="MX15" i="4" s="1"/>
  <c r="MX25" i="4" s="1"/>
  <c r="LX28" i="4"/>
  <c r="LY27" i="4"/>
  <c r="LY29" i="4" s="1"/>
  <c r="MT12" i="4"/>
  <c r="MJ18" i="4"/>
  <c r="MJ20" i="4" s="1"/>
  <c r="ML5" i="4"/>
  <c r="ML6" i="4"/>
  <c r="MU12" i="4"/>
  <c r="LZ26" i="4"/>
  <c r="LZ11" i="4"/>
  <c r="LZ13" i="4" s="1"/>
  <c r="LZ10" i="4"/>
  <c r="LZ16" i="4"/>
  <c r="LZ17" i="4" s="1"/>
  <c r="LZ19" i="4" s="1"/>
  <c r="LZ27" i="4"/>
  <c r="LZ29" i="4" s="1"/>
  <c r="LY12" i="4"/>
  <c r="MI28" i="4"/>
  <c r="MJ27" i="4"/>
  <c r="MJ29" i="4" s="1"/>
  <c r="MU18" i="4"/>
  <c r="MU20" i="4" s="1"/>
  <c r="LN17" i="4"/>
  <c r="LN19" i="4" s="1"/>
  <c r="LN28" i="4"/>
  <c r="MV16" i="4"/>
  <c r="MV27" i="4"/>
  <c r="MV29" i="4" s="1"/>
  <c r="MV10" i="4"/>
  <c r="MV26" i="4"/>
  <c r="MV17" i="4"/>
  <c r="MV19" i="4" s="1"/>
  <c r="LY18" i="4"/>
  <c r="LY20" i="4" s="1"/>
  <c r="MT18" i="4"/>
  <c r="MT20" i="4" s="1"/>
  <c r="LN12" i="4"/>
  <c r="O24" i="7" l="1"/>
  <c r="S24" i="7" s="1"/>
  <c r="O33" i="7"/>
  <c r="O25" i="7"/>
  <c r="S25" i="7" s="1"/>
  <c r="G26" i="7"/>
  <c r="G34" i="7" s="1"/>
  <c r="K26" i="7"/>
  <c r="K34" i="7" s="1"/>
  <c r="LZ12" i="4"/>
  <c r="MX5" i="4"/>
  <c r="MX6" i="4"/>
  <c r="MK18" i="4"/>
  <c r="MK20" i="4" s="1"/>
  <c r="MW10" i="4"/>
  <c r="MW16" i="4"/>
  <c r="MW11" i="4"/>
  <c r="MW13" i="4" s="1"/>
  <c r="MW26" i="4"/>
  <c r="MW27" i="4"/>
  <c r="MW29" i="4" s="1"/>
  <c r="MV12" i="4"/>
  <c r="LZ18" i="4"/>
  <c r="LZ20" i="4" s="1"/>
  <c r="MV11" i="4"/>
  <c r="MV13" i="4" s="1"/>
  <c r="ML10" i="4"/>
  <c r="ML12" i="4" s="1"/>
  <c r="ML26" i="4"/>
  <c r="ML16" i="4"/>
  <c r="ML11" i="4"/>
  <c r="ML13" i="4" s="1"/>
  <c r="ML17" i="4"/>
  <c r="ML19" i="4" s="1"/>
  <c r="MV28" i="4"/>
  <c r="MV18" i="4"/>
  <c r="MV20" i="4" s="1"/>
  <c r="MJ28" i="4"/>
  <c r="LZ28" i="4"/>
  <c r="MK11" i="4"/>
  <c r="MK13" i="4" s="1"/>
  <c r="MK28" i="4"/>
  <c r="LN18" i="4"/>
  <c r="LN20" i="4" s="1"/>
  <c r="LY28" i="4"/>
  <c r="L26" i="7" l="1"/>
  <c r="L34" i="7" s="1"/>
  <c r="N26" i="7"/>
  <c r="N34" i="7" s="1"/>
  <c r="J26" i="7"/>
  <c r="J34" i="7" s="1"/>
  <c r="F26" i="7"/>
  <c r="F34" i="7" s="1"/>
  <c r="M26" i="7"/>
  <c r="M34" i="7" s="1"/>
  <c r="I26" i="7"/>
  <c r="I34" i="7" s="1"/>
  <c r="E26" i="7"/>
  <c r="E34" i="7" s="1"/>
  <c r="H26" i="7"/>
  <c r="H34" i="7" s="1"/>
  <c r="D26" i="7"/>
  <c r="D34" i="7" s="1"/>
  <c r="C26" i="7"/>
  <c r="C34" i="7" s="1"/>
  <c r="M29" i="7"/>
  <c r="I30" i="7"/>
  <c r="I29" i="7"/>
  <c r="E29" i="7"/>
  <c r="L30" i="7"/>
  <c r="L29" i="7"/>
  <c r="H29" i="7"/>
  <c r="D30" i="7"/>
  <c r="D29" i="7"/>
  <c r="K30" i="7"/>
  <c r="K29" i="7"/>
  <c r="G30" i="7"/>
  <c r="G29" i="7"/>
  <c r="C29" i="7"/>
  <c r="C30" i="7"/>
  <c r="N30" i="7"/>
  <c r="N29" i="7"/>
  <c r="J29" i="7"/>
  <c r="F29" i="7"/>
  <c r="N10" i="1" a="1"/>
  <c r="N10" i="1" s="1"/>
  <c r="N6" i="1" a="1"/>
  <c r="N6" i="1" s="1"/>
  <c r="N7" i="1" a="1"/>
  <c r="N7" i="1" s="1"/>
  <c r="N9" i="1" a="1"/>
  <c r="N9" i="1" s="1"/>
  <c r="C17" i="11" s="1"/>
  <c r="K7" i="1" a="1"/>
  <c r="K7" i="1" s="1"/>
  <c r="K9" i="1" a="1"/>
  <c r="K9" i="1" s="1"/>
  <c r="C14" i="11" s="1"/>
  <c r="K6" i="1" a="1"/>
  <c r="K6" i="1" s="1"/>
  <c r="K10" i="1" a="1"/>
  <c r="K10" i="1" s="1"/>
  <c r="P6" i="1" a="1"/>
  <c r="P6" i="1" s="1"/>
  <c r="P10" i="1" a="1"/>
  <c r="P10" i="1" s="1"/>
  <c r="P9" i="1" a="1"/>
  <c r="P9" i="1" s="1"/>
  <c r="C19" i="11" s="1"/>
  <c r="P7" i="1" a="1"/>
  <c r="P7" i="1" s="1"/>
  <c r="L6" i="1" a="1"/>
  <c r="L6" i="1" s="1"/>
  <c r="L10" i="1" a="1"/>
  <c r="L10" i="1" s="1"/>
  <c r="L9" i="1" a="1"/>
  <c r="L9" i="1" s="1"/>
  <c r="C15" i="11" s="1"/>
  <c r="L7" i="1" a="1"/>
  <c r="L7" i="1" s="1"/>
  <c r="J10" i="1" a="1"/>
  <c r="J10" i="1" s="1"/>
  <c r="J6" i="1" a="1"/>
  <c r="J6" i="1" s="1"/>
  <c r="J7" i="1" a="1"/>
  <c r="J7" i="1" s="1"/>
  <c r="J9" i="1" a="1"/>
  <c r="J9" i="1" s="1"/>
  <c r="C13" i="11" s="1"/>
  <c r="H10" i="1" a="1"/>
  <c r="H10" i="1" s="1"/>
  <c r="H9" i="1" a="1"/>
  <c r="H9" i="1" s="1"/>
  <c r="C11" i="11" s="1"/>
  <c r="H6" i="1" a="1"/>
  <c r="H6" i="1" s="1"/>
  <c r="H7" i="1" a="1"/>
  <c r="H7" i="1" s="1"/>
  <c r="O6" i="1" a="1"/>
  <c r="O6" i="1" s="1"/>
  <c r="O7" i="1" a="1"/>
  <c r="O7" i="1" s="1"/>
  <c r="O9" i="1" a="1"/>
  <c r="O9" i="1" s="1"/>
  <c r="C18" i="11" s="1"/>
  <c r="O10" i="1" a="1"/>
  <c r="O10" i="1" s="1"/>
  <c r="M7" i="1" a="1"/>
  <c r="M7" i="1" s="1"/>
  <c r="M10" i="1" a="1"/>
  <c r="M10" i="1" s="1"/>
  <c r="M9" i="1" a="1"/>
  <c r="M9" i="1" s="1"/>
  <c r="C16" i="11" s="1"/>
  <c r="M6" i="1" a="1"/>
  <c r="M6" i="1" s="1"/>
  <c r="G7" i="1" a="1"/>
  <c r="G7" i="1" s="1"/>
  <c r="G9" i="1" a="1"/>
  <c r="G9" i="1" s="1"/>
  <c r="C10" i="11" s="1"/>
  <c r="G6" i="1" a="1"/>
  <c r="G6" i="1" s="1"/>
  <c r="G10" i="1" a="1"/>
  <c r="G10" i="1" s="1"/>
  <c r="Q6" i="1" a="1"/>
  <c r="Q6" i="1" s="1"/>
  <c r="Q7" i="1" a="1"/>
  <c r="Q7" i="1" s="1"/>
  <c r="Q10" i="1" a="1"/>
  <c r="Q10" i="1" s="1"/>
  <c r="Q9" i="1" a="1"/>
  <c r="Q9" i="1" s="1"/>
  <c r="C20" i="11" s="1"/>
  <c r="I10" i="1" a="1"/>
  <c r="I10" i="1" s="1"/>
  <c r="I7" i="1" a="1"/>
  <c r="I7" i="1" s="1"/>
  <c r="I9" i="1" a="1"/>
  <c r="I9" i="1" s="1"/>
  <c r="C12" i="11" s="1"/>
  <c r="I6" i="1" a="1"/>
  <c r="I6" i="1" s="1"/>
  <c r="F6" i="1" a="1"/>
  <c r="F6" i="1" s="1"/>
  <c r="F9" i="1" a="1"/>
  <c r="F9" i="1" s="1"/>
  <c r="F7" i="1" a="1"/>
  <c r="F7" i="1" s="1"/>
  <c r="F10" i="1" a="1"/>
  <c r="F10" i="1" s="1"/>
  <c r="ML18" i="4"/>
  <c r="ML20" i="4" s="1"/>
  <c r="MW17" i="4"/>
  <c r="MW19" i="4" s="1"/>
  <c r="MW12" i="4"/>
  <c r="MX16" i="4"/>
  <c r="MX26" i="4"/>
  <c r="MX27" i="4" s="1"/>
  <c r="MX29" i="4" s="1"/>
  <c r="MX10" i="4"/>
  <c r="MX11" i="4" s="1"/>
  <c r="MX13" i="4" s="1"/>
  <c r="MX17" i="4"/>
  <c r="MX19" i="4" s="1"/>
  <c r="ML27" i="4"/>
  <c r="ML29" i="4" s="1"/>
  <c r="MW28" i="4"/>
  <c r="MK12" i="4"/>
  <c r="E30" i="7" l="1"/>
  <c r="J30" i="7"/>
  <c r="M30" i="7"/>
  <c r="F30" i="7"/>
  <c r="O26" i="7"/>
  <c r="S2" i="7" s="1"/>
  <c r="H30" i="7"/>
  <c r="V9" i="1" a="1"/>
  <c r="X9" i="1" a="1"/>
  <c r="O34" i="7"/>
  <c r="P33" i="7" s="1"/>
  <c r="C14" i="12" s="1"/>
  <c r="B14" i="12" s="1"/>
  <c r="X6" i="1" a="1"/>
  <c r="X6" i="1" s="1"/>
  <c r="B24" i="11" s="1"/>
  <c r="V6" i="1" a="1"/>
  <c r="G8" i="1"/>
  <c r="G10" i="11" s="1"/>
  <c r="K8" i="1"/>
  <c r="G14" i="11" s="1"/>
  <c r="O11" i="1"/>
  <c r="H18" i="11" s="1"/>
  <c r="H8" i="1"/>
  <c r="G11" i="11" s="1"/>
  <c r="B13" i="11"/>
  <c r="B17" i="11"/>
  <c r="B9" i="11"/>
  <c r="V6" i="1"/>
  <c r="B23" i="11" s="1"/>
  <c r="B20" i="11"/>
  <c r="M8" i="1"/>
  <c r="G16" i="11" s="1"/>
  <c r="B18" i="11"/>
  <c r="B15" i="11"/>
  <c r="B19" i="11"/>
  <c r="N11" i="1"/>
  <c r="H17" i="11" s="1"/>
  <c r="B12" i="11"/>
  <c r="B16" i="11"/>
  <c r="B10" i="11"/>
  <c r="B11" i="11"/>
  <c r="B14" i="11"/>
  <c r="C9" i="11"/>
  <c r="V9" i="1"/>
  <c r="C23" i="11" s="1"/>
  <c r="X9" i="1"/>
  <c r="C24" i="11" s="1"/>
  <c r="G11" i="1"/>
  <c r="H10" i="11" s="1"/>
  <c r="K11" i="1"/>
  <c r="H14" i="11" s="1"/>
  <c r="F11" i="1"/>
  <c r="I11" i="1"/>
  <c r="H12" i="11" s="1"/>
  <c r="Q4" i="1"/>
  <c r="H11" i="1"/>
  <c r="H11" i="11" s="1"/>
  <c r="J11" i="1"/>
  <c r="H13" i="11" s="1"/>
  <c r="G4" i="1"/>
  <c r="G5" i="1" s="1"/>
  <c r="H4" i="1"/>
  <c r="H5" i="1" s="1"/>
  <c r="K4" i="1"/>
  <c r="K5" i="1" s="1"/>
  <c r="Q11" i="1"/>
  <c r="H20" i="11" s="1"/>
  <c r="I8" i="1"/>
  <c r="G12" i="11" s="1"/>
  <c r="Q8" i="1"/>
  <c r="G20" i="11" s="1"/>
  <c r="M11" i="1"/>
  <c r="H16" i="11" s="1"/>
  <c r="O8" i="1"/>
  <c r="G18" i="11" s="1"/>
  <c r="J4" i="1"/>
  <c r="J5" i="1" s="1"/>
  <c r="L11" i="1"/>
  <c r="H15" i="11" s="1"/>
  <c r="P11" i="1"/>
  <c r="H19" i="11" s="1"/>
  <c r="N4" i="1"/>
  <c r="N5" i="1" s="1"/>
  <c r="L8" i="1"/>
  <c r="G15" i="11" s="1"/>
  <c r="P8" i="1"/>
  <c r="G19" i="11" s="1"/>
  <c r="F8" i="1"/>
  <c r="J8" i="1"/>
  <c r="G13" i="11" s="1"/>
  <c r="N8" i="1"/>
  <c r="G17" i="11" s="1"/>
  <c r="F4" i="1"/>
  <c r="O4" i="1"/>
  <c r="O5" i="1" s="1"/>
  <c r="L4" i="1"/>
  <c r="L5" i="1" s="1"/>
  <c r="P4" i="1"/>
  <c r="P5" i="1" s="1"/>
  <c r="Q5" i="1"/>
  <c r="I4" i="1"/>
  <c r="I5" i="1" s="1"/>
  <c r="M4" i="1"/>
  <c r="M5" i="1" s="1"/>
  <c r="O29" i="7"/>
  <c r="E9" i="1"/>
  <c r="C22" i="11" s="1"/>
  <c r="E6" i="1"/>
  <c r="B22" i="11" s="1"/>
  <c r="MX18" i="4"/>
  <c r="MX20" i="4" s="1"/>
  <c r="MW18" i="4"/>
  <c r="MW20" i="4" s="1"/>
  <c r="MX28" i="4"/>
  <c r="MX12" i="4"/>
  <c r="ML28" i="4"/>
  <c r="O30" i="7" l="1"/>
  <c r="P29" i="7" s="1"/>
  <c r="C15" i="12" s="1"/>
  <c r="B15" i="12" s="1"/>
  <c r="H13" i="1"/>
  <c r="K13" i="1"/>
  <c r="D14" i="11" s="1"/>
  <c r="E14" i="11" s="1"/>
  <c r="AC4" i="1"/>
  <c r="AA4" i="1"/>
  <c r="G13" i="1"/>
  <c r="G14" i="1" s="1"/>
  <c r="I10" i="11" s="1"/>
  <c r="J10" i="11" s="1"/>
  <c r="F13" i="1"/>
  <c r="F14" i="1" s="1"/>
  <c r="W8" i="1" a="1"/>
  <c r="Y8" i="1" a="1"/>
  <c r="X4" i="1" a="1"/>
  <c r="X4" i="1" s="1"/>
  <c r="V4" i="1" a="1"/>
  <c r="W11" i="1" a="1"/>
  <c r="Y11" i="1" a="1"/>
  <c r="Y11" i="1" s="1"/>
  <c r="H24" i="11" s="1"/>
  <c r="I13" i="1"/>
  <c r="N13" i="1"/>
  <c r="L13" i="1"/>
  <c r="H14" i="1"/>
  <c r="I11" i="11" s="1"/>
  <c r="J11" i="11" s="1"/>
  <c r="D11" i="11"/>
  <c r="E11" i="11" s="1"/>
  <c r="M13" i="1"/>
  <c r="Q13" i="1"/>
  <c r="J13" i="1"/>
  <c r="G9" i="11"/>
  <c r="W8" i="1"/>
  <c r="G23" i="11" s="1"/>
  <c r="Y8" i="1"/>
  <c r="G24" i="11" s="1"/>
  <c r="P13" i="1"/>
  <c r="O13" i="1"/>
  <c r="F5" i="1"/>
  <c r="V4" i="1"/>
  <c r="H9" i="11"/>
  <c r="W11" i="1"/>
  <c r="H23" i="11" s="1"/>
  <c r="E11" i="1"/>
  <c r="E8" i="1"/>
  <c r="E4" i="1"/>
  <c r="K14" i="1" l="1"/>
  <c r="I14" i="11" s="1"/>
  <c r="J14" i="11" s="1"/>
  <c r="D9" i="11"/>
  <c r="E9" i="11" s="1"/>
  <c r="D10" i="11"/>
  <c r="E10" i="11" s="1"/>
  <c r="L10" i="11" s="1"/>
  <c r="AB5" i="1"/>
  <c r="AA1" i="1" s="1"/>
  <c r="C19" i="12" s="1"/>
  <c r="B19" i="12" s="1"/>
  <c r="AD5" i="1"/>
  <c r="AC1" i="1" s="1"/>
  <c r="C20" i="12" s="1"/>
  <c r="B20" i="12" s="1"/>
  <c r="E5" i="1"/>
  <c r="S4" i="1" s="1"/>
  <c r="L22" i="11" s="1"/>
  <c r="Y5" i="1" a="1"/>
  <c r="Y5" i="1" s="1"/>
  <c r="X1" i="1" s="1"/>
  <c r="L24" i="11" s="1"/>
  <c r="W5" i="1" a="1"/>
  <c r="W5" i="1" s="1"/>
  <c r="V1" i="1" s="1"/>
  <c r="L23" i="11" s="1"/>
  <c r="V13" i="1" a="1"/>
  <c r="V13" i="1" s="1"/>
  <c r="D23" i="11" s="1"/>
  <c r="E23" i="11" s="1"/>
  <c r="C22" i="12" s="1"/>
  <c r="X13" i="1" a="1"/>
  <c r="X13" i="1" s="1"/>
  <c r="D24" i="11" s="1"/>
  <c r="E24" i="11" s="1"/>
  <c r="C24" i="12" s="1"/>
  <c r="L14" i="11"/>
  <c r="L11" i="11"/>
  <c r="I9" i="11"/>
  <c r="J9" i="11" s="1"/>
  <c r="Q14" i="1"/>
  <c r="I20" i="11" s="1"/>
  <c r="J20" i="11" s="1"/>
  <c r="D20" i="11"/>
  <c r="E20" i="11" s="1"/>
  <c r="P14" i="1"/>
  <c r="I19" i="11" s="1"/>
  <c r="J19" i="11" s="1"/>
  <c r="D19" i="11"/>
  <c r="E19" i="11" s="1"/>
  <c r="J14" i="1"/>
  <c r="I13" i="11" s="1"/>
  <c r="J13" i="11" s="1"/>
  <c r="D13" i="11"/>
  <c r="E13" i="11" s="1"/>
  <c r="L14" i="1"/>
  <c r="I15" i="11" s="1"/>
  <c r="J15" i="11" s="1"/>
  <c r="D15" i="11"/>
  <c r="E15" i="11" s="1"/>
  <c r="N14" i="1"/>
  <c r="I17" i="11" s="1"/>
  <c r="J17" i="11" s="1"/>
  <c r="D17" i="11"/>
  <c r="E17" i="11" s="1"/>
  <c r="M14" i="1"/>
  <c r="I16" i="11" s="1"/>
  <c r="J16" i="11" s="1"/>
  <c r="D16" i="11"/>
  <c r="E16" i="11" s="1"/>
  <c r="O14" i="1"/>
  <c r="I18" i="11" s="1"/>
  <c r="J18" i="11" s="1"/>
  <c r="D18" i="11"/>
  <c r="E18" i="11" s="1"/>
  <c r="I14" i="1"/>
  <c r="I12" i="11" s="1"/>
  <c r="J12" i="11" s="1"/>
  <c r="D12" i="11"/>
  <c r="E12" i="11" s="1"/>
  <c r="E13" i="1"/>
  <c r="D22" i="11" s="1"/>
  <c r="E22" i="11" s="1"/>
  <c r="S9" i="1"/>
  <c r="C7" i="12" s="1"/>
  <c r="B7" i="12" s="1"/>
  <c r="H22" i="11"/>
  <c r="S6" i="1"/>
  <c r="C6" i="12" s="1"/>
  <c r="G22" i="11"/>
  <c r="B6" i="12" l="1"/>
  <c r="C9" i="12"/>
  <c r="B9" i="12" s="1"/>
  <c r="L9" i="11"/>
  <c r="L16" i="11"/>
  <c r="W14" i="1" a="1"/>
  <c r="L19" i="11"/>
  <c r="Y14" i="1" a="1"/>
  <c r="Y14" i="1" s="1"/>
  <c r="I24" i="11" s="1"/>
  <c r="J24" i="11" s="1"/>
  <c r="C25" i="12" s="1"/>
  <c r="L13" i="11"/>
  <c r="L12" i="11"/>
  <c r="L15" i="11"/>
  <c r="L20" i="11"/>
  <c r="W14" i="1"/>
  <c r="I23" i="11" s="1"/>
  <c r="J23" i="11" s="1"/>
  <c r="C23" i="12" s="1"/>
  <c r="E14" i="1"/>
  <c r="I22" i="11" s="1"/>
  <c r="J22" i="11" s="1"/>
  <c r="L18" i="11"/>
  <c r="L17" i="11"/>
  <c r="T9" i="1"/>
</calcChain>
</file>

<file path=xl/sharedStrings.xml><?xml version="1.0" encoding="utf-8"?>
<sst xmlns="http://schemas.openxmlformats.org/spreadsheetml/2006/main" count="255" uniqueCount="125">
  <si>
    <t>Annual</t>
  </si>
  <si>
    <t>Total</t>
  </si>
  <si>
    <t>Energy</t>
  </si>
  <si>
    <t>Losses</t>
  </si>
  <si>
    <t>12x24</t>
  </si>
  <si>
    <t>Integration</t>
  </si>
  <si>
    <t>Month</t>
  </si>
  <si>
    <t>On</t>
  </si>
  <si>
    <t>Off</t>
  </si>
  <si>
    <t>All</t>
  </si>
  <si>
    <t>Hours</t>
  </si>
  <si>
    <t>Days</t>
  </si>
  <si>
    <t>Resource Profile</t>
  </si>
  <si>
    <t>Energy - Scalars: PACE ELAP 2018</t>
  </si>
  <si>
    <t>LLH Weighting</t>
  </si>
  <si>
    <t>HLH Weighting</t>
  </si>
  <si>
    <t>HLH Hour Count</t>
  </si>
  <si>
    <t>LLH Hour Count</t>
  </si>
  <si>
    <t>Primary</t>
  </si>
  <si>
    <t>State</t>
  </si>
  <si>
    <t>ID</t>
  </si>
  <si>
    <t>Integration Cost</t>
  </si>
  <si>
    <t>Year</t>
  </si>
  <si>
    <t>Wind Integration Cost</t>
  </si>
  <si>
    <t>Solar Integration Cost</t>
  </si>
  <si>
    <t>$/MWh</t>
  </si>
  <si>
    <t>Note:</t>
  </si>
  <si>
    <t>Average</t>
  </si>
  <si>
    <t>OFF:</t>
  </si>
  <si>
    <t>ON:</t>
  </si>
  <si>
    <t>All other</t>
  </si>
  <si>
    <t>Calculations shown are in PPT</t>
  </si>
  <si>
    <t>Hour Ending PPT</t>
  </si>
  <si>
    <t>Losses:</t>
  </si>
  <si>
    <t>Annual Pricing</t>
  </si>
  <si>
    <t>DST off</t>
  </si>
  <si>
    <t>off</t>
  </si>
  <si>
    <t>on</t>
  </si>
  <si>
    <t>With Sat &amp; Holidays</t>
  </si>
  <si>
    <t>holiday observed</t>
  </si>
  <si>
    <t>DST flat</t>
  </si>
  <si>
    <t xml:space="preserve">NERC </t>
  </si>
  <si>
    <t>Without Holidays</t>
  </si>
  <si>
    <t>Holidays</t>
  </si>
  <si>
    <t>Sundays</t>
  </si>
  <si>
    <t>Saturdays</t>
  </si>
  <si>
    <t>last day day of week</t>
  </si>
  <si>
    <t>days in month</t>
  </si>
  <si>
    <t>month</t>
  </si>
  <si>
    <t>HE PPT</t>
  </si>
  <si>
    <t>Voltage</t>
  </si>
  <si>
    <t>Winter</t>
  </si>
  <si>
    <t>Summer</t>
  </si>
  <si>
    <t>Season</t>
  </si>
  <si>
    <t>Non-firm Adjustment: Schedule 135</t>
  </si>
  <si>
    <t>Monthly Weighted Non-firm</t>
  </si>
  <si>
    <t>All Hours</t>
  </si>
  <si>
    <t>Period</t>
  </si>
  <si>
    <t>Weekends/Holidays</t>
  </si>
  <si>
    <t>* Including President's Day</t>
  </si>
  <si>
    <t>Off/Weekend</t>
  </si>
  <si>
    <t>H.B. MPT</t>
  </si>
  <si>
    <t>12:00a</t>
  </si>
  <si>
    <t>1:00a</t>
  </si>
  <si>
    <t>2:00a</t>
  </si>
  <si>
    <t>4:00a</t>
  </si>
  <si>
    <t>6:00a</t>
  </si>
  <si>
    <t>8:00a</t>
  </si>
  <si>
    <t>10:00a</t>
  </si>
  <si>
    <t>3:00a</t>
  </si>
  <si>
    <t>5:00a</t>
  </si>
  <si>
    <t>7:00a</t>
  </si>
  <si>
    <t>9:00a</t>
  </si>
  <si>
    <t>11:00a</t>
  </si>
  <si>
    <t>Sch36: May-Oct. 8a-11p MPT.  Nov-Apr 7a-10p MPT.</t>
  </si>
  <si>
    <t>On vs Off</t>
  </si>
  <si>
    <t>Proposed: 4p-10p MPT</t>
  </si>
  <si>
    <t>Summer:</t>
  </si>
  <si>
    <t>Winter:</t>
  </si>
  <si>
    <t>On-Peak</t>
  </si>
  <si>
    <t>Off-Peak</t>
  </si>
  <si>
    <t>Oct-May</t>
  </si>
  <si>
    <t>Definitions:</t>
  </si>
  <si>
    <t>Annual*</t>
  </si>
  <si>
    <t>Average*</t>
  </si>
  <si>
    <t>Export Credit Summary by Element</t>
  </si>
  <si>
    <t>PacifiCorp</t>
  </si>
  <si>
    <t>ON-PEAK AND OFF-PEAK DEFINITIONS</t>
  </si>
  <si>
    <t>Figure 1: Hourly Price Shape</t>
  </si>
  <si>
    <t>EXPORT CREDIT METHODOLOGY</t>
  </si>
  <si>
    <t>Exhibit</t>
  </si>
  <si>
    <t>PURPOSE OF TESTIMONY AND RECOMMENDATION</t>
  </si>
  <si>
    <t>Jun-Sep</t>
  </si>
  <si>
    <t>Summer*</t>
  </si>
  <si>
    <t>Winter*</t>
  </si>
  <si>
    <t>* Average values reflect equal delivery in all hours</t>
  </si>
  <si>
    <t>All other, including all day on holidays</t>
  </si>
  <si>
    <t>State of Idaho</t>
  </si>
  <si>
    <t>The proposed integration cost is $0.64/MWh during the rate effective period.</t>
  </si>
  <si>
    <t>under the existing Schedule 36 definitions, prices for on-peak hours are only 16% higher than off-peak</t>
  </si>
  <si>
    <t>the proposed definitions have prices for on-peak hours that are 52% higher than off-peak hours</t>
  </si>
  <si>
    <t>The average value of avoided energy during the proposed rate effective period of 12 months ending May 2020 is $23.39 per megawatt-hour.</t>
  </si>
  <si>
    <t>The average value of avoided line losses during the proposed rate effective period of 12 months ending May 2020 is $2.11 per megawatt-hour.</t>
  </si>
  <si>
    <t>Energy: Proposed SAR Method Pricing, Effective Jun. 1, 2019.  Adjusted for non-firm.</t>
  </si>
  <si>
    <t>All hour:</t>
  </si>
  <si>
    <t>May-Oct</t>
  </si>
  <si>
    <t>Nov-Apr</t>
  </si>
  <si>
    <t>May-Oct, average export credit</t>
  </si>
  <si>
    <t>Nov-Apr, average export credit</t>
  </si>
  <si>
    <t>Original Filing</t>
  </si>
  <si>
    <t>LIVE CALC</t>
  </si>
  <si>
    <t>SAR Update</t>
  </si>
  <si>
    <t>DELTA</t>
  </si>
  <si>
    <t>2019 IRP</t>
  </si>
  <si>
    <t>2019 IRP Volume II-Appendix F.  Figure F.15</t>
  </si>
  <si>
    <t>Delta</t>
  </si>
  <si>
    <t>Delta vs 2018 Scalars</t>
  </si>
  <si>
    <t>Scalars</t>
  </si>
  <si>
    <t>Summer ON</t>
  </si>
  <si>
    <t>Summer OFF</t>
  </si>
  <si>
    <t>Winter ON</t>
  </si>
  <si>
    <t>Winter OFF</t>
  </si>
  <si>
    <t>Stepwise impacts</t>
  </si>
  <si>
    <t>Delta:</t>
  </si>
  <si>
    <t>Loss Factor: Idaho Primary Marginal Losses, 2018 Loss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</si>
</sst>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_);[Red]_(* \(#,##0\);_(* &quot;-&quot;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/>
    <xf numFmtId="0" fontId="10" fillId="0" borderId="0"/>
    <xf numFmtId="166" fontId="10" fillId="0" borderId="0"/>
    <xf numFmtId="166" fontId="4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44" fontId="1" fillId="0" borderId="0" applyFont="0" applyFill="0" applyBorder="0" applyAlignment="0" applyProtection="0"/>
  </cellStyleXfs>
  <cellXfs count="115">
    <xf numFmtId="0" fontId="0" fillId="0" borderId="0" xfId="0"/>
    <xf numFmtId="16" fontId="0" fillId="0" borderId="0" xfId="0" applyNumberFormat="1"/>
    <xf numFmtId="14" fontId="0" fillId="0" borderId="0" xfId="0" applyNumberFormat="1"/>
    <xf numFmtId="0" fontId="0" fillId="0" borderId="0" xfId="0" applyAlignment="1">
      <alignment horizontal="right"/>
    </xf>
    <xf numFmtId="9" fontId="0" fillId="0" borderId="0" xfId="2" applyFont="1"/>
    <xf numFmtId="0" fontId="0" fillId="0" borderId="0" xfId="0" applyAlignment="1">
      <alignment horizontal="left"/>
    </xf>
    <xf numFmtId="43" fontId="0" fillId="0" borderId="0" xfId="0" applyNumberFormat="1"/>
    <xf numFmtId="43" fontId="0" fillId="0" borderId="0" xfId="1" applyFont="1"/>
    <xf numFmtId="164" fontId="0" fillId="0" borderId="0" xfId="1" applyNumberFormat="1" applyFont="1"/>
    <xf numFmtId="0" fontId="0" fillId="2" borderId="0" xfId="0" applyFill="1"/>
    <xf numFmtId="165" fontId="0" fillId="0" borderId="0" xfId="2" applyNumberFormat="1" applyFont="1"/>
    <xf numFmtId="0" fontId="0" fillId="3" borderId="0" xfId="0" applyFill="1"/>
    <xf numFmtId="0" fontId="2" fillId="2" borderId="0" xfId="0" applyFont="1" applyFill="1"/>
    <xf numFmtId="0" fontId="2" fillId="3" borderId="0" xfId="0" applyFont="1" applyFill="1"/>
    <xf numFmtId="166" fontId="5" fillId="0" borderId="0" xfId="6" applyFont="1" applyFill="1" applyAlignment="1">
      <alignment horizontal="centerContinuous" vertical="center"/>
    </xf>
    <xf numFmtId="166" fontId="4" fillId="0" borderId="0" xfId="6" applyFont="1" applyFill="1" applyAlignment="1">
      <alignment horizontal="centerContinuous"/>
    </xf>
    <xf numFmtId="166" fontId="4" fillId="0" borderId="0" xfId="6" applyFont="1" applyFill="1"/>
    <xf numFmtId="166" fontId="5" fillId="0" borderId="0" xfId="6" applyFont="1" applyFill="1" applyAlignment="1">
      <alignment horizontal="centerContinuous" vertical="top"/>
    </xf>
    <xf numFmtId="166" fontId="4" fillId="0" borderId="0" xfId="6" applyFont="1" applyFill="1" applyAlignment="1">
      <alignment horizontal="centerContinuous" vertical="top"/>
    </xf>
    <xf numFmtId="166" fontId="4" fillId="0" borderId="0" xfId="6" applyFont="1" applyFill="1" applyBorder="1" applyAlignment="1">
      <alignment horizontal="centerContinuous"/>
    </xf>
    <xf numFmtId="166" fontId="6" fillId="0" borderId="1" xfId="6" applyFont="1" applyFill="1" applyBorder="1" applyAlignment="1">
      <alignment horizontal="center"/>
    </xf>
    <xf numFmtId="166" fontId="6" fillId="0" borderId="1" xfId="6" applyFont="1" applyFill="1" applyBorder="1" applyAlignment="1">
      <alignment horizontal="center" wrapText="1"/>
    </xf>
    <xf numFmtId="166" fontId="7" fillId="0" borderId="2" xfId="6" applyFont="1" applyFill="1" applyBorder="1" applyAlignment="1">
      <alignment horizontal="centerContinuous"/>
    </xf>
    <xf numFmtId="166" fontId="8" fillId="0" borderId="2" xfId="6" quotePrefix="1" applyFont="1" applyFill="1" applyBorder="1" applyAlignment="1">
      <alignment horizontal="center" wrapText="1"/>
    </xf>
    <xf numFmtId="166" fontId="9" fillId="0" borderId="0" xfId="6" quotePrefix="1" applyFont="1" applyFill="1" applyBorder="1" applyAlignment="1">
      <alignment horizontal="center"/>
    </xf>
    <xf numFmtId="0" fontId="4" fillId="0" borderId="0" xfId="6" applyNumberFormat="1" applyFont="1" applyFill="1"/>
    <xf numFmtId="8" fontId="4" fillId="0" borderId="0" xfId="6" applyNumberFormat="1" applyFont="1" applyFill="1" applyAlignment="1">
      <alignment horizontal="center"/>
    </xf>
    <xf numFmtId="0" fontId="4" fillId="0" borderId="0" xfId="7" applyFont="1"/>
    <xf numFmtId="14" fontId="4" fillId="0" borderId="0" xfId="8" applyNumberFormat="1" applyFont="1"/>
    <xf numFmtId="0" fontId="4" fillId="0" borderId="0" xfId="6" applyNumberFormat="1" applyFont="1" applyFill="1" applyBorder="1"/>
    <xf numFmtId="166" fontId="4" fillId="0" borderId="0" xfId="9" quotePrefix="1" applyFont="1" applyFill="1"/>
    <xf numFmtId="166" fontId="4" fillId="0" borderId="0" xfId="9" applyFont="1" applyFill="1"/>
    <xf numFmtId="7" fontId="4" fillId="0" borderId="0" xfId="10" applyNumberFormat="1" applyFont="1" applyFill="1"/>
    <xf numFmtId="1" fontId="4" fillId="0" borderId="0" xfId="12" applyNumberFormat="1" applyFont="1" applyFill="1" applyAlignment="1" applyProtection="1">
      <alignment horizontal="center"/>
      <protection locked="0"/>
    </xf>
    <xf numFmtId="165" fontId="4" fillId="0" borderId="0" xfId="11" applyNumberFormat="1" applyFont="1" applyFill="1" applyAlignment="1">
      <alignment horizontal="center"/>
    </xf>
    <xf numFmtId="166" fontId="4" fillId="0" borderId="0" xfId="6" applyFont="1" applyFill="1" applyBorder="1"/>
    <xf numFmtId="165" fontId="4" fillId="0" borderId="0" xfId="11" applyNumberFormat="1" applyFont="1" applyFill="1"/>
    <xf numFmtId="9" fontId="0" fillId="0" borderId="0" xfId="0" applyNumberFormat="1"/>
    <xf numFmtId="0" fontId="10" fillId="0" borderId="0" xfId="13" applyFill="1"/>
    <xf numFmtId="0" fontId="10" fillId="0" borderId="0" xfId="13"/>
    <xf numFmtId="0" fontId="10" fillId="0" borderId="0" xfId="13" applyAlignment="1">
      <alignment horizontal="right"/>
    </xf>
    <xf numFmtId="0" fontId="10" fillId="0" borderId="0" xfId="14" applyFont="1"/>
    <xf numFmtId="0" fontId="10" fillId="4" borderId="0" xfId="14" applyFont="1" applyFill="1"/>
    <xf numFmtId="0" fontId="10" fillId="5" borderId="0" xfId="14" applyFont="1" applyFill="1"/>
    <xf numFmtId="0" fontId="10" fillId="0" borderId="0" xfId="14" applyFont="1" applyAlignment="1">
      <alignment horizontal="right"/>
    </xf>
    <xf numFmtId="17" fontId="12" fillId="0" borderId="0" xfId="14" applyNumberFormat="1" applyFont="1" applyBorder="1"/>
    <xf numFmtId="0" fontId="12" fillId="0" borderId="0" xfId="14" applyFont="1" applyBorder="1"/>
    <xf numFmtId="0" fontId="13" fillId="0" borderId="0" xfId="14" applyFont="1" applyAlignment="1">
      <alignment horizontal="right"/>
    </xf>
    <xf numFmtId="0" fontId="10" fillId="0" borderId="0" xfId="14" applyFont="1" applyFill="1"/>
    <xf numFmtId="16" fontId="10" fillId="0" borderId="0" xfId="14" applyNumberFormat="1" applyFont="1"/>
    <xf numFmtId="0" fontId="10" fillId="6" borderId="0" xfId="13" applyFill="1"/>
    <xf numFmtId="17" fontId="12" fillId="0" borderId="0" xfId="13" applyNumberFormat="1" applyFont="1" applyBorder="1"/>
    <xf numFmtId="0" fontId="12" fillId="0" borderId="0" xfId="13" applyFont="1" applyBorder="1"/>
    <xf numFmtId="0" fontId="14" fillId="0" borderId="0" xfId="13" applyFont="1" applyAlignment="1">
      <alignment horizontal="right"/>
    </xf>
    <xf numFmtId="17" fontId="12" fillId="0" borderId="0" xfId="13" applyNumberFormat="1" applyFont="1"/>
    <xf numFmtId="0" fontId="12" fillId="7" borderId="3" xfId="13" applyFont="1" applyFill="1" applyBorder="1"/>
    <xf numFmtId="9" fontId="0" fillId="0" borderId="0" xfId="2" applyFont="1" applyFill="1"/>
    <xf numFmtId="0" fontId="2" fillId="0" borderId="0" xfId="0" applyFont="1"/>
    <xf numFmtId="0" fontId="17" fillId="0" borderId="0" xfId="0" applyFont="1"/>
    <xf numFmtId="0" fontId="17" fillId="0" borderId="0" xfId="0" applyFont="1" applyFill="1"/>
    <xf numFmtId="43" fontId="17" fillId="0" borderId="0" xfId="0" applyNumberFormat="1" applyFont="1" applyFill="1"/>
    <xf numFmtId="7" fontId="17" fillId="0" borderId="0" xfId="15" applyNumberFormat="1" applyFont="1" applyFill="1" applyBorder="1" applyAlignment="1">
      <alignment horizontal="center"/>
    </xf>
    <xf numFmtId="0" fontId="19" fillId="0" borderId="0" xfId="0" applyFont="1" applyFill="1"/>
    <xf numFmtId="0" fontId="17" fillId="0" borderId="0" xfId="0" applyFont="1" applyFill="1" applyBorder="1"/>
    <xf numFmtId="14" fontId="18" fillId="0" borderId="0" xfId="0" applyNumberFormat="1" applyFont="1" applyAlignment="1">
      <alignment horizontal="right"/>
    </xf>
    <xf numFmtId="7" fontId="18" fillId="0" borderId="18" xfId="15" applyNumberFormat="1" applyFont="1" applyBorder="1"/>
    <xf numFmtId="7" fontId="5" fillId="0" borderId="18" xfId="15" applyNumberFormat="1" applyFont="1" applyBorder="1"/>
    <xf numFmtId="7" fontId="18" fillId="0" borderId="19" xfId="15" applyNumberFormat="1" applyFont="1" applyBorder="1"/>
    <xf numFmtId="7" fontId="18" fillId="0" borderId="20" xfId="15" applyNumberFormat="1" applyFont="1" applyBorder="1"/>
    <xf numFmtId="7" fontId="18" fillId="0" borderId="2" xfId="15" applyNumberFormat="1" applyFont="1" applyBorder="1"/>
    <xf numFmtId="7" fontId="18" fillId="0" borderId="17" xfId="15" applyNumberFormat="1" applyFont="1" applyBorder="1"/>
    <xf numFmtId="7" fontId="18" fillId="0" borderId="16" xfId="15" applyNumberFormat="1" applyFont="1" applyBorder="1"/>
    <xf numFmtId="7" fontId="18" fillId="0" borderId="15" xfId="15" applyNumberFormat="1" applyFont="1" applyBorder="1"/>
    <xf numFmtId="7" fontId="18" fillId="0" borderId="21" xfId="15" applyNumberFormat="1" applyFont="1" applyBorder="1"/>
    <xf numFmtId="7" fontId="18" fillId="0" borderId="22" xfId="15" applyNumberFormat="1" applyFont="1" applyBorder="1"/>
    <xf numFmtId="7" fontId="18" fillId="0" borderId="0" xfId="15" applyNumberFormat="1" applyFont="1" applyBorder="1"/>
    <xf numFmtId="7" fontId="18" fillId="0" borderId="23" xfId="15" applyNumberFormat="1" applyFont="1" applyBorder="1"/>
    <xf numFmtId="7" fontId="18" fillId="0" borderId="1" xfId="15" applyNumberFormat="1" applyFont="1" applyBorder="1"/>
    <xf numFmtId="7" fontId="18" fillId="0" borderId="14" xfId="15" applyNumberFormat="1" applyFont="1" applyBorder="1"/>
    <xf numFmtId="7" fontId="18" fillId="0" borderId="13" xfId="15" applyNumberFormat="1" applyFont="1" applyBorder="1"/>
    <xf numFmtId="7" fontId="18" fillId="0" borderId="12" xfId="15" applyNumberFormat="1" applyFont="1" applyBorder="1"/>
    <xf numFmtId="0" fontId="19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ill="1"/>
    <xf numFmtId="0" fontId="18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7" fontId="17" fillId="0" borderId="0" xfId="0" applyNumberFormat="1" applyFont="1"/>
    <xf numFmtId="7" fontId="0" fillId="0" borderId="0" xfId="0" applyNumberFormat="1"/>
    <xf numFmtId="43" fontId="0" fillId="0" borderId="0" xfId="0" applyNumberFormat="1" applyFill="1"/>
    <xf numFmtId="0" fontId="2" fillId="0" borderId="0" xfId="0" applyFont="1" applyFill="1"/>
    <xf numFmtId="43" fontId="0" fillId="0" borderId="4" xfId="1" applyFont="1" applyBorder="1"/>
    <xf numFmtId="43" fontId="0" fillId="0" borderId="5" xfId="1" applyFont="1" applyBorder="1"/>
    <xf numFmtId="43" fontId="0" fillId="0" borderId="6" xfId="1" applyFont="1" applyBorder="1"/>
    <xf numFmtId="43" fontId="0" fillId="0" borderId="7" xfId="1" applyFont="1" applyBorder="1"/>
    <xf numFmtId="43" fontId="0" fillId="0" borderId="0" xfId="1" applyFont="1" applyBorder="1"/>
    <xf numFmtId="43" fontId="0" fillId="0" borderId="8" xfId="1" applyFont="1" applyBorder="1"/>
    <xf numFmtId="43" fontId="16" fillId="0" borderId="4" xfId="1" applyFont="1" applyBorder="1"/>
    <xf numFmtId="43" fontId="16" fillId="0" borderId="5" xfId="1" applyFont="1" applyBorder="1"/>
    <xf numFmtId="43" fontId="15" fillId="0" borderId="5" xfId="1" applyFont="1" applyBorder="1"/>
    <xf numFmtId="43" fontId="16" fillId="0" borderId="6" xfId="1" applyFont="1" applyBorder="1"/>
    <xf numFmtId="43" fontId="16" fillId="0" borderId="7" xfId="1" applyFont="1" applyBorder="1"/>
    <xf numFmtId="43" fontId="16" fillId="0" borderId="0" xfId="1" applyFont="1" applyBorder="1"/>
    <xf numFmtId="43" fontId="15" fillId="0" borderId="0" xfId="1" applyFont="1" applyBorder="1"/>
    <xf numFmtId="43" fontId="16" fillId="0" borderId="8" xfId="1" applyFont="1" applyBorder="1"/>
    <xf numFmtId="43" fontId="16" fillId="0" borderId="9" xfId="1" applyFont="1" applyBorder="1"/>
    <xf numFmtId="43" fontId="16" fillId="0" borderId="10" xfId="1" applyFont="1" applyBorder="1"/>
    <xf numFmtId="43" fontId="15" fillId="0" borderId="10" xfId="1" applyFont="1" applyBorder="1"/>
    <xf numFmtId="43" fontId="16" fillId="0" borderId="11" xfId="1" applyFont="1" applyBorder="1"/>
    <xf numFmtId="43" fontId="0" fillId="0" borderId="9" xfId="1" applyFont="1" applyBorder="1"/>
    <xf numFmtId="43" fontId="0" fillId="0" borderId="10" xfId="1" applyFont="1" applyBorder="1"/>
    <xf numFmtId="43" fontId="0" fillId="0" borderId="11" xfId="1" applyFont="1" applyBorder="1"/>
    <xf numFmtId="43" fontId="0" fillId="8" borderId="0" xfId="1" applyFont="1" applyFill="1"/>
    <xf numFmtId="9" fontId="0" fillId="0" borderId="0" xfId="1" applyNumberFormat="1" applyFont="1"/>
    <xf numFmtId="0" fontId="19" fillId="0" borderId="0" xfId="0" applyFont="1" applyFill="1" applyAlignment="1">
      <alignment horizontal="center"/>
    </xf>
    <xf numFmtId="0" fontId="0" fillId="0" borderId="0" xfId="0" applyAlignment="1"/>
  </cellXfs>
  <cellStyles count="16">
    <cellStyle name="Comma" xfId="1" builtinId="3"/>
    <cellStyle name="Comma 2" xfId="5"/>
    <cellStyle name="Currency" xfId="15" builtinId="4"/>
    <cellStyle name="Currency 2" xfId="10"/>
    <cellStyle name="Normal" xfId="0" builtinId="0"/>
    <cellStyle name="Normal 2" xfId="3"/>
    <cellStyle name="Normal 3" xfId="8"/>
    <cellStyle name="Normal 4" xfId="9"/>
    <cellStyle name="Normal_INF_06_03_07" xfId="7"/>
    <cellStyle name="Normal_on off peak hours" xfId="14"/>
    <cellStyle name="Normal_on off peak hours_1" xfId="13"/>
    <cellStyle name="Normal_T-INF-10-15-04-TEMPLATE" xfId="12"/>
    <cellStyle name="Normal_WY AC 2009 - AC Study (Wind Study)_2009 08 11" xfId="6"/>
    <cellStyle name="Percent" xfId="2" builtinId="5"/>
    <cellStyle name="Percent 2" xfId="4"/>
    <cellStyle name="Percent 3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externalLink" Target="externalLinks/externalLink48.xml"/><Relationship Id="rId63" Type="http://schemas.openxmlformats.org/officeDocument/2006/relationships/externalLink" Target="externalLinks/externalLink56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externalLink" Target="externalLinks/externalLink46.xml"/><Relationship Id="rId58" Type="http://schemas.openxmlformats.org/officeDocument/2006/relationships/externalLink" Target="externalLinks/externalLink51.xml"/><Relationship Id="rId66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Relationship Id="rId57" Type="http://schemas.openxmlformats.org/officeDocument/2006/relationships/externalLink" Target="externalLinks/externalLink50.xml"/><Relationship Id="rId61" Type="http://schemas.openxmlformats.org/officeDocument/2006/relationships/externalLink" Target="externalLinks/externalLink54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60" Type="http://schemas.openxmlformats.org/officeDocument/2006/relationships/externalLink" Target="externalLinks/externalLink53.xml"/><Relationship Id="rId65" Type="http://schemas.openxmlformats.org/officeDocument/2006/relationships/externalLink" Target="externalLinks/externalLink58.xml"/><Relationship Id="rId4" Type="http://schemas.openxmlformats.org/officeDocument/2006/relationships/worksheet" Target="worksheets/sheet3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externalLink" Target="externalLinks/externalLink49.xml"/><Relationship Id="rId64" Type="http://schemas.openxmlformats.org/officeDocument/2006/relationships/externalLink" Target="externalLinks/externalLink57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chartsheet" Target="chartsheets/sheet1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59" Type="http://schemas.openxmlformats.org/officeDocument/2006/relationships/externalLink" Target="externalLinks/externalLink52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externalLink" Target="externalLinks/externalLink47.xml"/><Relationship Id="rId62" Type="http://schemas.openxmlformats.org/officeDocument/2006/relationships/externalLink" Target="externalLinks/externalLink5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65387376817392"/>
          <c:y val="3.2287421516063806E-2"/>
          <c:w val="0.83484531506483162"/>
          <c:h val="0.81708130398304979"/>
        </c:manualLayout>
      </c:layout>
      <c:lineChart>
        <c:grouping val="standard"/>
        <c:varyColors val="0"/>
        <c:ser>
          <c:idx val="0"/>
          <c:order val="0"/>
          <c:tx>
            <c:strRef>
              <c:f>'Figure 1 Data'!$R$1</c:f>
              <c:strCache>
                <c:ptCount val="1"/>
                <c:pt idx="0">
                  <c:v>H.B. MPT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'Figure 1 Data'!$R$2:$R$25</c:f>
              <c:strCache>
                <c:ptCount val="24"/>
                <c:pt idx="0">
                  <c:v>12:00a</c:v>
                </c:pt>
                <c:pt idx="1">
                  <c:v>1:00a</c:v>
                </c:pt>
                <c:pt idx="2">
                  <c:v>2:00a</c:v>
                </c:pt>
                <c:pt idx="3">
                  <c:v>3:00a</c:v>
                </c:pt>
                <c:pt idx="4">
                  <c:v>4:00a</c:v>
                </c:pt>
                <c:pt idx="5">
                  <c:v>5:00a</c:v>
                </c:pt>
                <c:pt idx="6">
                  <c:v>6:00a</c:v>
                </c:pt>
                <c:pt idx="7">
                  <c:v>7:00a</c:v>
                </c:pt>
                <c:pt idx="8">
                  <c:v>8:00a</c:v>
                </c:pt>
                <c:pt idx="9">
                  <c:v>9:00a</c:v>
                </c:pt>
                <c:pt idx="10">
                  <c:v>10:00a</c:v>
                </c:pt>
                <c:pt idx="11">
                  <c:v>11:00a</c:v>
                </c:pt>
                <c:pt idx="12">
                  <c:v>12:00p</c:v>
                </c:pt>
                <c:pt idx="13">
                  <c:v>1:00p</c:v>
                </c:pt>
                <c:pt idx="14">
                  <c:v>2:00p</c:v>
                </c:pt>
                <c:pt idx="15">
                  <c:v>3:00p</c:v>
                </c:pt>
                <c:pt idx="16">
                  <c:v>4:00p</c:v>
                </c:pt>
                <c:pt idx="17">
                  <c:v>5:00p</c:v>
                </c:pt>
                <c:pt idx="18">
                  <c:v>6:00p</c:v>
                </c:pt>
                <c:pt idx="19">
                  <c:v>7:00p</c:v>
                </c:pt>
                <c:pt idx="20">
                  <c:v>8:00p</c:v>
                </c:pt>
                <c:pt idx="21">
                  <c:v>9:00p</c:v>
                </c:pt>
                <c:pt idx="22">
                  <c:v>10:00p</c:v>
                </c:pt>
                <c:pt idx="23">
                  <c:v>11:00p</c:v>
                </c:pt>
              </c:strCache>
            </c:strRef>
          </c:cat>
          <c:val>
            <c:numRef>
              <c:f>'Figure 1 Data'!$S$2:$S$25</c:f>
              <c:numCache>
                <c:formatCode>_(* #,##0.00_);_(* \(#,##0.00\);_(* "-"??_);_(@_)</c:formatCode>
                <c:ptCount val="24"/>
                <c:pt idx="0">
                  <c:v>17.393684582049705</c:v>
                </c:pt>
                <c:pt idx="1">
                  <c:v>17.252044937539644</c:v>
                </c:pt>
                <c:pt idx="2">
                  <c:v>15.993393096542945</c:v>
                </c:pt>
                <c:pt idx="3">
                  <c:v>15.419130161417108</c:v>
                </c:pt>
                <c:pt idx="4">
                  <c:v>15.840004543232583</c:v>
                </c:pt>
                <c:pt idx="5">
                  <c:v>17.619901942239796</c:v>
                </c:pt>
                <c:pt idx="6">
                  <c:v>20.909318662593627</c:v>
                </c:pt>
                <c:pt idx="7">
                  <c:v>22.634094191094338</c:v>
                </c:pt>
                <c:pt idx="8">
                  <c:v>19.891763292543821</c:v>
                </c:pt>
                <c:pt idx="9">
                  <c:v>16.624057890691457</c:v>
                </c:pt>
                <c:pt idx="10">
                  <c:v>16.325489031443233</c:v>
                </c:pt>
                <c:pt idx="11">
                  <c:v>15.038833042144104</c:v>
                </c:pt>
                <c:pt idx="12">
                  <c:v>14.472558894463402</c:v>
                </c:pt>
                <c:pt idx="13">
                  <c:v>15.164412822524939</c:v>
                </c:pt>
                <c:pt idx="14">
                  <c:v>14.872789548668651</c:v>
                </c:pt>
                <c:pt idx="15">
                  <c:v>15.424587273971895</c:v>
                </c:pt>
                <c:pt idx="16">
                  <c:v>18.803123175447883</c:v>
                </c:pt>
                <c:pt idx="17">
                  <c:v>20.591660963500438</c:v>
                </c:pt>
                <c:pt idx="18">
                  <c:v>24.303039710723894</c:v>
                </c:pt>
                <c:pt idx="19">
                  <c:v>29.16253155918427</c:v>
                </c:pt>
                <c:pt idx="20">
                  <c:v>30.738884537804953</c:v>
                </c:pt>
                <c:pt idx="21">
                  <c:v>26.311699367910027</c:v>
                </c:pt>
                <c:pt idx="22">
                  <c:v>21.600042897015594</c:v>
                </c:pt>
                <c:pt idx="23">
                  <c:v>18.952816999582726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236856"/>
        <c:axId val="124237248"/>
      </c:lineChart>
      <c:catAx>
        <c:axId val="124236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Hour Beginning, Mountain Prevailing Time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7248"/>
        <c:crosses val="autoZero"/>
        <c:auto val="1"/>
        <c:lblAlgn val="ctr"/>
        <c:lblOffset val="100"/>
        <c:tickLblSkip val="3"/>
        <c:noMultiLvlLbl val="0"/>
      </c:catAx>
      <c:valAx>
        <c:axId val="12423724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ysClr val="windowText" lastClr="000000"/>
                    </a:solidFill>
                  </a:rPr>
                  <a:t>Hourly Average Price ($/MWh)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2368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797" cy="629046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0.69276</cdr:x>
      <cdr:y>0.031</cdr:y>
    </cdr:from>
    <cdr:to>
      <cdr:x>0.90036</cdr:x>
      <cdr:y>0.84666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5981290" y="194597"/>
          <a:ext cx="1792339" cy="51209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0">
          <a:solidFill>
            <a:srgbClr val="FFC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0.13993</cdr:x>
      <cdr:y>0.60189</cdr:y>
    </cdr:from>
    <cdr:to>
      <cdr:x>0.35113</cdr:x>
      <cdr:y>0.68183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208138" y="3778864"/>
          <a:ext cx="1823475" cy="50185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600" b="1"/>
            <a:t>Sch 36 On-Peak Hours:</a:t>
          </a:r>
        </a:p>
      </cdr:txBody>
    </cdr:sp>
  </cdr:relSizeAnchor>
  <cdr:relSizeAnchor xmlns:cdr="http://schemas.openxmlformats.org/drawingml/2006/chartDrawing">
    <cdr:from>
      <cdr:x>0.41429</cdr:x>
      <cdr:y>0.64053</cdr:y>
    </cdr:from>
    <cdr:to>
      <cdr:x>0.93413</cdr:x>
      <cdr:y>0.64054</cdr:y>
    </cdr:to>
    <cdr:cxnSp macro="">
      <cdr:nvCxnSpPr>
        <cdr:cNvPr id="7" name="Straight Connector 6"/>
        <cdr:cNvCxnSpPr/>
      </cdr:nvCxnSpPr>
      <cdr:spPr>
        <a:xfrm xmlns:a="http://schemas.openxmlformats.org/drawingml/2006/main">
          <a:off x="3586770" y="4025587"/>
          <a:ext cx="4500494" cy="73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  <a:prstDash val="sysDot"/>
          <a:headEnd type="diamond" w="lg" len="lg"/>
          <a:tailEnd type="diamond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0.3778</cdr:x>
      <cdr:y>0.65673</cdr:y>
    </cdr:from>
    <cdr:to>
      <cdr:x>0.90031</cdr:x>
      <cdr:y>0.6577</cdr:y>
    </cdr:to>
    <cdr:cxnSp macro="">
      <cdr:nvCxnSpPr>
        <cdr:cNvPr id="9" name="Straight Connector 8"/>
        <cdr:cNvCxnSpPr/>
      </cdr:nvCxnSpPr>
      <cdr:spPr>
        <a:xfrm xmlns:a="http://schemas.openxmlformats.org/drawingml/2006/main" flipV="1">
          <a:off x="3270849" y="4127424"/>
          <a:ext cx="4523625" cy="606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1">
              <a:lumMod val="75000"/>
            </a:schemeClr>
          </a:solidFill>
          <a:prstDash val="sysDot"/>
          <a:headEnd type="diamond" w="lg" len="lg"/>
          <a:tailEnd type="diamond" w="lg" len="lg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0.6938</cdr:x>
      <cdr:y>0.71441</cdr:y>
    </cdr:from>
    <cdr:to>
      <cdr:x>0.90016</cdr:x>
      <cdr:y>0.71448</cdr:y>
    </cdr:to>
    <cdr:cxnSp macro="">
      <cdr:nvCxnSpPr>
        <cdr:cNvPr id="10" name="Straight Connector 9"/>
        <cdr:cNvCxnSpPr/>
      </cdr:nvCxnSpPr>
      <cdr:spPr>
        <a:xfrm xmlns:a="http://schemas.openxmlformats.org/drawingml/2006/main" flipV="1">
          <a:off x="6006587" y="4489934"/>
          <a:ext cx="1786571" cy="440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0.69376</cdr:x>
      <cdr:y>0.73158</cdr:y>
    </cdr:from>
    <cdr:to>
      <cdr:x>0.90011</cdr:x>
      <cdr:y>0.73164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6006241" y="4597844"/>
          <a:ext cx="1786484" cy="377"/>
        </a:xfrm>
        <a:prstGeom xmlns:a="http://schemas.openxmlformats.org/drawingml/2006/main" prst="line">
          <a:avLst/>
        </a:prstGeom>
        <a:ln xmlns:a="http://schemas.openxmlformats.org/drawingml/2006/main" w="63500">
          <a:solidFill>
            <a:schemeClr val="accent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0.69745</cdr:x>
      <cdr:y>0.74062</cdr:y>
    </cdr:from>
    <cdr:to>
      <cdr:x>0.89882</cdr:x>
      <cdr:y>0.84303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038170" y="4654670"/>
          <a:ext cx="1743414" cy="6436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Proposed On-Peak Hours:</a:t>
          </a:r>
        </a:p>
      </cdr:txBody>
    </cdr:sp>
  </cdr:relSizeAnchor>
  <cdr:relSizeAnchor xmlns:cdr="http://schemas.openxmlformats.org/drawingml/2006/chartDrawing">
    <cdr:from>
      <cdr:x>0.20522</cdr:x>
      <cdr:y>0.40946</cdr:y>
    </cdr:from>
    <cdr:to>
      <cdr:x>0.27046</cdr:x>
      <cdr:y>0.46003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771855" y="2570726"/>
          <a:ext cx="563306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0.14635</cdr:x>
      <cdr:y>0.70345</cdr:y>
    </cdr:from>
    <cdr:to>
      <cdr:x>0.58124</cdr:x>
      <cdr:y>0.83785</cdr:y>
    </cdr:to>
    <cdr:grpSp>
      <cdr:nvGrpSpPr>
        <cdr:cNvPr id="26" name="Group 25"/>
        <cdr:cNvGrpSpPr/>
      </cdr:nvGrpSpPr>
      <cdr:grpSpPr>
        <a:xfrm xmlns:a="http://schemas.openxmlformats.org/drawingml/2006/main">
          <a:off x="1267654" y="4425030"/>
          <a:ext cx="3766929" cy="845439"/>
          <a:chOff x="1797170" y="4421039"/>
          <a:chExt cx="3765070" cy="844670"/>
        </a:xfrm>
      </cdr:grpSpPr>
      <cdr:sp macro="" textlink="">
        <cdr:nvSpPr>
          <cdr:cNvPr id="11" name="TextBox 10"/>
          <cdr:cNvSpPr txBox="1"/>
        </cdr:nvSpPr>
        <cdr:spPr>
          <a:xfrm xmlns:a="http://schemas.openxmlformats.org/drawingml/2006/main">
            <a:off x="1797170" y="4421039"/>
            <a:ext cx="3765070" cy="84467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solidFill>
              <a:sysClr val="windowText" lastClr="000000"/>
            </a:solidFill>
          </a:ln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1600" b="1"/>
              <a:t>	Hourly Average Price ($/MWh)</a:t>
            </a:r>
          </a:p>
          <a:p xmlns:a="http://schemas.openxmlformats.org/drawingml/2006/main">
            <a:r>
              <a:rPr lang="en-US" sz="1600" b="1"/>
              <a:t>	Summer On-Peak Hours</a:t>
            </a:r>
          </a:p>
          <a:p xmlns:a="http://schemas.openxmlformats.org/drawingml/2006/main">
            <a:r>
              <a:rPr lang="en-US" sz="1600" b="1"/>
              <a:t>	Winter On-Peak Hours</a:t>
            </a:r>
          </a:p>
        </cdr:txBody>
      </cdr:sp>
      <cdr:cxnSp macro="">
        <cdr:nvCxnSpPr>
          <cdr:cNvPr id="14" name="Straight Connector 13"/>
          <cdr:cNvCxnSpPr/>
        </cdr:nvCxnSpPr>
        <cdr:spPr>
          <a:xfrm xmlns:a="http://schemas.openxmlformats.org/drawingml/2006/main">
            <a:off x="1875273" y="4858669"/>
            <a:ext cx="308288" cy="2675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rgbClr val="FF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5" name="Straight Connector 14"/>
          <cdr:cNvCxnSpPr/>
        </cdr:nvCxnSpPr>
        <cdr:spPr>
          <a:xfrm xmlns:a="http://schemas.openxmlformats.org/drawingml/2006/main">
            <a:off x="1865941" y="5083333"/>
            <a:ext cx="326606" cy="2657"/>
          </a:xfrm>
          <a:prstGeom xmlns:a="http://schemas.openxmlformats.org/drawingml/2006/main" prst="line">
            <a:avLst/>
          </a:prstGeom>
          <a:ln xmlns:a="http://schemas.openxmlformats.org/drawingml/2006/main" w="63500">
            <a:solidFill>
              <a:schemeClr val="accent1">
                <a:lumMod val="75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9" name="Straight Connector 18"/>
          <cdr:cNvCxnSpPr/>
        </cdr:nvCxnSpPr>
        <cdr:spPr>
          <a:xfrm xmlns:a="http://schemas.openxmlformats.org/drawingml/2006/main" flipV="1">
            <a:off x="2324565" y="4852358"/>
            <a:ext cx="335246" cy="5871"/>
          </a:xfrm>
          <a:prstGeom xmlns:a="http://schemas.openxmlformats.org/drawingml/2006/main" prst="line">
            <a:avLst/>
          </a:prstGeom>
          <a:ln xmlns:a="http://schemas.openxmlformats.org/drawingml/2006/main" w="38100">
            <a:solidFill>
              <a:srgbClr val="FF0000"/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0" name="Straight Connector 19"/>
          <cdr:cNvCxnSpPr/>
        </cdr:nvCxnSpPr>
        <cdr:spPr>
          <a:xfrm xmlns:a="http://schemas.openxmlformats.org/drawingml/2006/main">
            <a:off x="2342191" y="5082893"/>
            <a:ext cx="326606" cy="2657"/>
          </a:xfrm>
          <a:prstGeom xmlns:a="http://schemas.openxmlformats.org/drawingml/2006/main" prst="line">
            <a:avLst/>
          </a:prstGeom>
          <a:ln xmlns:a="http://schemas.openxmlformats.org/drawingml/2006/main" w="38100">
            <a:solidFill>
              <a:schemeClr val="accent1">
                <a:lumMod val="75000"/>
              </a:schemeClr>
            </a:solidFill>
            <a:prstDash val="sysDot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1" name="Straight Connector 20"/>
          <cdr:cNvCxnSpPr/>
        </cdr:nvCxnSpPr>
        <cdr:spPr>
          <a:xfrm xmlns:a="http://schemas.openxmlformats.org/drawingml/2006/main">
            <a:off x="1878042" y="4591769"/>
            <a:ext cx="826698" cy="0"/>
          </a:xfrm>
          <a:prstGeom xmlns:a="http://schemas.openxmlformats.org/drawingml/2006/main" prst="line">
            <a:avLst/>
          </a:prstGeom>
          <a:ln xmlns:a="http://schemas.openxmlformats.org/drawingml/2006/main" w="28575">
            <a:solidFill>
              <a:schemeClr val="tx1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7%20Apr%20-%20Sch%2037%20Update/Sent%20Out/UT%20Sch%2037%20-%201---%20Avoided%20Cost%20Study%20_2017%2005%2002_Therm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voided%20Cost%20-%202017/01%20to%2035%20Studies%20-%20Jan-Feb/29-35%20-%20Goshen%20Valley%20I-VII%20Solar%20-%20UT%20-%202017%20Feb/Scenario/35%20-%20Goshen%20Valley%20Solar%20VII%20-%207---%20Avoided%20Cost%20Study%20_2017%2003%200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ANACC/0304mgta/Forecast/09_December/Forecast%20schedu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voided%20Cost%20-%202016\56-57%20-%20Glen%20Canyon%20Solar%20-%20UT%20-%202016%20Aug\Scenario\37%20-%20Black%20Mtn%20II%20-%201---%20Price%20Comparison%20_2016%2007%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tt/FORECAST/BaseEFOR_102207%20(Revised%20OEA%20&amp;%20Outage%20Schedule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Lacey/Excel/CAI%20Study/CAI_by_unit-extended%20lif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2013%20IRP/4-Projects/ACC%20LHale/ACC%2013IRP%20LHale/13IRP%20Summary%20for%20ACC%202013053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7%20Apr%20-%20Sch%2037%20Update/Sent%20Out/Public%20Workpapers/17-035-T07%20RMP%20Appendix%201%20-%20AC%20Study%20Summary%2005-30-17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SR_Legal/Financials/FY%202007%20Budget/Reference%20Case/Reference_CAI%20New%20Model%20Devel_07P_r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7%20Apr%20-%20Sch%2037%20Update/Data/Source%20Files/2017%20QF%20Pricing%20Request%20Study%20List%20_2017%2004%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Loveland/My%20Documents/2008/CAI/Nau%201%20-%202/Nau%201%20chimney%20AFUDC%20calc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Houmand/Misc%20Projects/2007%20Projects/Thermal%20Model%20Update/Documents%20and%20Settings/p70745/Local%20Settings/Temporary%20Internet%20Files/OLK69/Documents%20and%20Settings/p10463/Local%20Settings/Temporary%20Internet%20Files/OLK6A6/Thermal05N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1180/Local%20Settings/Temporary%20Internet%20Files/Content.Outlook/E2BSB62H/Thermal2012_Q1%20wOR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Oregon/OR%20AC%202019%20Feb%20-%20Sch%2037/Scenarios/05_OR%20Commission%20Approved%20Sch%2037%20AC%20Study_2018%2004%2025%20(Effective%202018%2007%2018-24)_updatedProposedWestWind_RPS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Wtt/FORECAST/PE_Financial%20Forecast_2008_GRID%20Dat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2008%20COMMON/Asset%20Valuation%20-%2010-year%20Plan/Former%20Asset%20Valuation%20Mode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SR_Legal/Financials/CAI%20Jan%202004/Counter(CConly%20w%2090%25%20Hg)_(PC%20w%20C4)-Jan%202004_UNESCALAT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NSR_Legal/Financials/CAI/All%20Controls-Control_L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akewell/My%20Documents/y.8019.NorthernLights.Tondu%20R1.ES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Trading/Structuring%20&amp;%20Pricing/Models/NatGasCurve/Gas%20Forward%20Price%20Curv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2013%20IRP/4-Projects/ACC%20LHale/ACC%2013IRP%20LHale/2013IRP_SSR%20Database_31Oct2012_ML_DS%2020130410%20Final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2%20OVERHAUL%20MAR%20200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Houmand/Misc%20Projects/2007%20Projects/Thermal%20Model%20Update/Documents%20and%20Settings/p10463/Local%20Settings/Temporary%20Internet%20Files/OLK49/GenericJan2005%20(version%201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3965/Local%20Settings/Temporary%20Internet%20Files/OLK3B/Documents%20and%20Settings/p03965/Local%20Settings/Temporary%20Internet%20Files/OLK9/NBA2%20Capital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tah\Ut%20AC%202013%20May%20-%20Sch%2037%20Update\Scenario\Preliminary%20and%20Draft%20Versions\UT%20Sch%2037%202013%20-%202a%20-%20L&amp;R%20%20Study%20_2013%2005%2021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OsiW01\Outage_Schedules$\CY2006%20OH%20Schedule%20R5%2018Oct06%20Draf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Oregon/OR%20AC%202016%20Jan%20-%20Sch%2037/Sent%20out%20Settlement_2016%2005%2027/ORACSch%2037-AC%20%20Study(2015IRPUpdate_2018DeficitRenew_2028DeficitStd-1603OFPC)2016%2005%2027RenewORWind29CF100%25PTCnominalgrossedup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__Generic/Attributes%20&amp;%20Data%20Series/Plants/IRP%202011%20Update%20Resources%20_2012%2003%2031/x%20-%20IRP%202011%20Update%20-%20SO%20expansion%20options%20-%20SSR-12-23-10-17-01-UPDATE%20wPremiumGas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Engineering%20Shared%20Directory/FORECAST/2005%20Calendar/2005%20Calendar%20Forecast%20-%20Variance%20March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istration%20Shared%20Directory/TJ%20Financials/2006%20Planning/PLAN%20FTE%20COMPARIS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1731/My%20Documents/FY2005%20Avail%20Recon/Hayden%20FY2005%20OEA%20Rec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1731/My%20Documents/FY2005%20Avail%20Recon/Hunter%20FY2005%20OEA%20Rec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.jbpfil02_data.jbpl.wy.ppw\Shared\Engineering%20Shared%20Directory\FORECAST\2005%20Fiscal\FY2005_Jun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7%20Apr%20-%20Sch%2037%20Update/Sent%20Out/UT%20Sch%2037%20-%201a%20-%20GRID%20AC%20Study%20CONF%20_2017%2005%2002_Thermal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Avoided%20Cost%20-%202018/Source%20files/EE%20Evaluation_2018%2009%2022/PAC%20Value_of_Solar_Model_2018%2011%2002%2019IRP%201809%20ID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Generic\Attributes%20&amp;%20Data%20Series\_All%20Data%20Series%20Files\GNw_Indexed%20STF%20(Confidential)%20(STF%20Ext%20280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Utah/Ut%20AC%202017%20Apr%20-%20Sch%2037%20Update/Sent%20Out/Public%20Workpapers/17-035-T07%20RMP%20Wkpr%20-%20QF%20Pricing%20Detail-Thermal%2005-30-17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3965/Local%20Settings/Temporary%20Internet%20Files/OLK3B/HighPlains1_RFP%20Base%20Model_V9.1_2008-02-11_4APR2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WTT/FORECAST/PE_10YearForecast_GRID%20Dat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__Generic\_All%20Data%20Series%20Files\GNw_Market%20Price%20Index%20(1206)%20(Confidential)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WorkFY2006Var\Var2006\WorkFY2004Var\Qtr1\DownloadW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90738/Local%20Settings/Temporary%20Internet%20Files/Content.Outlook/T361VMGT/SSR-12-23-10-17-01-UPD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4221.11\50_Estimates\Northern%20Lights%20-%20Tondu%20Summary%20R3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Avoided%20Cost%20-%202017\45%20-%20UT%20Compliance%20Filing%202016.Q4%20-%202017%20Feb\Data\45%20-%20UT%202016.Q4%20-%20Demand%20CONF%20_2017%2002%2027%20(1335.23%20MW)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1180/Local%20Settings/Temporary%20Internet%20Files/OLKA/Demand%20Charge%20Divisor%20493-1-2%20MW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3965/Local%20Settings/Temporary%20Internet%20Files/OLK3B/Documents%20and%20Settings/p03965/Local%20Settings/Temporary%20Internet%20Files/OLK3B/Proforma%20-%202003%20adj%20budget%2011-7-05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%20COMMON/Blundell%20Unit%203/BLN%203%20DF%20EconModel%2009-17-1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915\Official\Endur%20Price%20V9%2012.24.2015%20East-West%20with%20historic%20and%20repower%20prices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tah\Ut%20AC%202015%20Apr%20-%20Sch%2037%20Update\Sent%20out%202015%2004%2030%20(filing%20date)\UT%20Sch%2037%202015%20-%20Appendix%201%20-%20AC%20Study%20_2015%2004%2027_Proposed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Oregon\OR%20AC%202016%20Jan%20-%20Sch%2037\Sent%20out%20_2016%2006%2021%20(Filing%20Date%20Settlement)\OR%20AC%20Sch%2037%20-%20AC%20%20Study%20Advice%20Filing_2016%2006%2021%20(Filed)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/2011%20IRP/3-Assumptions/New%20Resources/PaR%20resource%20update%20100810_17_03%2020101223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Houmand/Misc%20Projects/2007%20Projects/Thermal%20Model%20Update/Hydro2006D%20(5)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11731/My%20Documents/FY2005%20Avail%20Recon/Dave%20Johnston%20FY2005%20OEA%20Recon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PACE%20EIM%20Scalars%20(2019)_2020%2004%2017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20200416Avoided%20Cost%20Model%20Order%20No.%2034628%20per%20June%201,%202020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Marginal%20Losses%20by%20State%20Idaho_20200421%20CON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4"/>
      <sheetName val="Table 5"/>
      <sheetName val="Table 3 WY Wind 2021"/>
      <sheetName val="Table 3 DJ Wind 2031"/>
      <sheetName val="Table 3 UT Solar 2031"/>
      <sheetName val="Table 3 Yakima Solar 2028"/>
      <sheetName val="Table 3 30 MW Geoth 2029"/>
      <sheetName val="Table 3 200 MW (UT N) 2029)"/>
      <sheetName val="Table 3 436MW (West M) 2030"/>
      <sheetName val="Table 3 477 MW (Wyo) 2033"/>
      <sheetName val="Table 3 200 MW (Wyo) 2033"/>
      <sheetName val="Table 3 ID Wind 2036"/>
      <sheetName val="VDOC"/>
    </sheetNames>
    <sheetDataSet>
      <sheetData sheetId="0">
        <row r="8">
          <cell r="I8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42">
          <cell r="I42">
            <v>6.5699999999999995E-2</v>
          </cell>
        </row>
      </sheetData>
      <sheetData sheetId="1"/>
      <sheetData sheetId="2"/>
      <sheetData sheetId="3">
        <row r="6">
          <cell r="M6">
            <v>10</v>
          </cell>
        </row>
        <row r="7">
          <cell r="M7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Appendix B"/>
      <sheetName val="Table 1"/>
      <sheetName val="Table 2"/>
      <sheetName val="Table 3 635 (Wyo)"/>
      <sheetName val="Table 3 477 (WM)"/>
      <sheetName val="Table 3 635 (Ut S)"/>
      <sheetName val="Table 4"/>
      <sheetName val="Table 5"/>
    </sheetNames>
    <sheetDataSet>
      <sheetData sheetId="0"/>
      <sheetData sheetId="1"/>
      <sheetData sheetId="2">
        <row r="3">
          <cell r="B3" t="str">
            <v>Table 1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1</v>
          </cell>
        </row>
      </sheetData>
      <sheetData sheetId="3"/>
      <sheetData sheetId="4"/>
      <sheetData sheetId="5"/>
      <sheetData sheetId="6"/>
      <sheetData sheetId="7"/>
      <sheetData sheetId="8">
        <row r="6">
          <cell r="M6">
            <v>80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1"/>
      <sheetName val="Att2"/>
      <sheetName val="Att3"/>
      <sheetName val="Att4"/>
      <sheetName val="Att5"/>
      <sheetName val="Att6"/>
      <sheetName val="Att7"/>
      <sheetName val="Att8"/>
    </sheetNames>
    <sheetDataSet>
      <sheetData sheetId="0" refreshError="1"/>
      <sheetData sheetId="1" refreshError="1"/>
      <sheetData sheetId="2" refreshError="1">
        <row r="2">
          <cell r="B2" t="str">
            <v>SCOTTISHPOWER 2003/04 DECEMBER FORECAST</v>
          </cell>
          <cell r="H2" t="str">
            <v>Due: 12th December 2003</v>
          </cell>
          <cell r="L2" t="str">
            <v>ATTACHMENT 3)</v>
          </cell>
        </row>
        <row r="4">
          <cell r="B4" t="str">
            <v>BUSINESS NAME :</v>
          </cell>
          <cell r="E4">
            <v>0</v>
          </cell>
        </row>
        <row r="6">
          <cell r="B6" t="str">
            <v>OPERATING PROFIT -  RECONCILIATION OF 2003/04 BUDGET TO 2003/04 DECEMBER FORECAST</v>
          </cell>
        </row>
        <row r="7">
          <cell r="B7" t="str">
            <v>PLEASE ENSURE MEMO ACCOUNT FOR INSURANCE IS COMPLETED</v>
          </cell>
        </row>
        <row r="14">
          <cell r="K14" t="str">
            <v>Total</v>
          </cell>
        </row>
        <row r="15">
          <cell r="C15" t="str">
            <v>Pre Exceptionals &amp; Goodwill</v>
          </cell>
          <cell r="I15" t="str">
            <v>Price</v>
          </cell>
          <cell r="J15" t="str">
            <v>Volume</v>
          </cell>
          <cell r="K15" t="str">
            <v>Operating</v>
          </cell>
        </row>
        <row r="16">
          <cell r="I16" t="str">
            <v>Variance</v>
          </cell>
          <cell r="J16" t="str">
            <v>Variance</v>
          </cell>
          <cell r="K16" t="str">
            <v>Profit</v>
          </cell>
        </row>
        <row r="17">
          <cell r="I17" t="str">
            <v>£m</v>
          </cell>
          <cell r="J17" t="str">
            <v>£m</v>
          </cell>
          <cell r="K17" t="str">
            <v>£m</v>
          </cell>
        </row>
        <row r="20">
          <cell r="C20" t="str">
            <v>As per 2003/04 Budget</v>
          </cell>
          <cell r="K20" t="str">
            <v>x</v>
          </cell>
        </row>
        <row r="23">
          <cell r="C23" t="str">
            <v>Gross Margin</v>
          </cell>
        </row>
        <row r="24">
          <cell r="C24" t="str">
            <v>1.</v>
          </cell>
          <cell r="I24" t="str">
            <v>x</v>
          </cell>
          <cell r="J24" t="str">
            <v>x</v>
          </cell>
          <cell r="K24" t="str">
            <v>x</v>
          </cell>
        </row>
        <row r="25">
          <cell r="C25" t="str">
            <v>2.</v>
          </cell>
          <cell r="I25" t="str">
            <v>x</v>
          </cell>
          <cell r="J25" t="str">
            <v>x</v>
          </cell>
          <cell r="K25" t="str">
            <v>x</v>
          </cell>
        </row>
        <row r="26">
          <cell r="C26" t="str">
            <v>3.</v>
          </cell>
          <cell r="I26" t="str">
            <v>x</v>
          </cell>
          <cell r="J26" t="str">
            <v>x</v>
          </cell>
          <cell r="K26" t="str">
            <v>x</v>
          </cell>
        </row>
        <row r="28">
          <cell r="I28" t="str">
            <v>Transmission &amp;</v>
          </cell>
          <cell r="J28" t="str">
            <v>Administration</v>
          </cell>
        </row>
        <row r="29">
          <cell r="I29" t="str">
            <v>Distribution</v>
          </cell>
        </row>
        <row r="30">
          <cell r="C30" t="str">
            <v>Net Operating Expenses*</v>
          </cell>
          <cell r="I30" t="str">
            <v>£m</v>
          </cell>
          <cell r="J30" t="str">
            <v>£m</v>
          </cell>
        </row>
        <row r="31">
          <cell r="C31" t="str">
            <v>1. Depreciation</v>
          </cell>
          <cell r="I31" t="str">
            <v>x</v>
          </cell>
          <cell r="J31" t="str">
            <v>x</v>
          </cell>
          <cell r="K31" t="str">
            <v>x</v>
          </cell>
        </row>
        <row r="32">
          <cell r="C32" t="str">
            <v>2. Rates</v>
          </cell>
          <cell r="I32" t="str">
            <v>x</v>
          </cell>
          <cell r="J32" t="str">
            <v>x</v>
          </cell>
          <cell r="K32" t="str">
            <v>x</v>
          </cell>
        </row>
        <row r="33">
          <cell r="C33" t="str">
            <v>3.Insurance</v>
          </cell>
          <cell r="I33" t="str">
            <v>x</v>
          </cell>
          <cell r="J33" t="str">
            <v>x</v>
          </cell>
          <cell r="K33" t="str">
            <v>x</v>
          </cell>
        </row>
        <row r="34">
          <cell r="C34" t="str">
            <v>4.Capture Costs</v>
          </cell>
          <cell r="I34" t="str">
            <v>x</v>
          </cell>
          <cell r="J34" t="str">
            <v>x</v>
          </cell>
          <cell r="K34" t="str">
            <v>x</v>
          </cell>
        </row>
        <row r="35">
          <cell r="C35" t="str">
            <v>5. Manpower</v>
          </cell>
          <cell r="I35" t="str">
            <v>x</v>
          </cell>
          <cell r="J35" t="str">
            <v>x</v>
          </cell>
          <cell r="K35" t="str">
            <v>x</v>
          </cell>
        </row>
        <row r="36">
          <cell r="C36" t="str">
            <v>6. Energy Efficiency</v>
          </cell>
          <cell r="I36" t="str">
            <v>x</v>
          </cell>
          <cell r="J36" t="str">
            <v>x</v>
          </cell>
          <cell r="K36" t="str">
            <v>x</v>
          </cell>
        </row>
        <row r="37">
          <cell r="C37" t="str">
            <v>7.Risk Mitigation</v>
          </cell>
          <cell r="I37" t="str">
            <v>x</v>
          </cell>
          <cell r="J37" t="str">
            <v>x</v>
          </cell>
          <cell r="K37" t="str">
            <v>x</v>
          </cell>
        </row>
        <row r="38">
          <cell r="C38" t="str">
            <v>8.</v>
          </cell>
          <cell r="I38" t="str">
            <v>x</v>
          </cell>
          <cell r="J38" t="str">
            <v>x</v>
          </cell>
          <cell r="K38" t="str">
            <v>x</v>
          </cell>
        </row>
        <row r="40">
          <cell r="C40" t="str">
            <v>Other Operating Income</v>
          </cell>
        </row>
        <row r="41">
          <cell r="C41" t="str">
            <v>1.</v>
          </cell>
          <cell r="K41" t="str">
            <v>x</v>
          </cell>
        </row>
        <row r="42">
          <cell r="C42" t="str">
            <v>2.</v>
          </cell>
          <cell r="K42" t="str">
            <v>x</v>
          </cell>
        </row>
        <row r="43">
          <cell r="C43" t="str">
            <v>3.</v>
          </cell>
          <cell r="K43" t="str">
            <v>x</v>
          </cell>
        </row>
        <row r="45">
          <cell r="C45" t="str">
            <v>2003/04 December Forecast</v>
          </cell>
          <cell r="I45">
            <v>0</v>
          </cell>
          <cell r="J45">
            <v>0</v>
          </cell>
          <cell r="K45">
            <v>0</v>
          </cell>
        </row>
        <row r="53">
          <cell r="C53" t="str">
            <v>Quarterly Split of Forecast Operating Profit - Management Accounts</v>
          </cell>
        </row>
        <row r="56">
          <cell r="G56" t="str">
            <v>Q1</v>
          </cell>
          <cell r="H56" t="str">
            <v>Q2</v>
          </cell>
          <cell r="I56" t="str">
            <v>Q3</v>
          </cell>
          <cell r="J56" t="str">
            <v>Q4</v>
          </cell>
          <cell r="K56" t="str">
            <v>Total</v>
          </cell>
        </row>
        <row r="58">
          <cell r="C58" t="str">
            <v>Operating Profit</v>
          </cell>
          <cell r="G58" t="str">
            <v>x</v>
          </cell>
          <cell r="H58" t="str">
            <v>x</v>
          </cell>
          <cell r="I58" t="str">
            <v>x</v>
          </cell>
          <cell r="J58" t="str">
            <v>x</v>
          </cell>
          <cell r="K58" t="str">
            <v>x</v>
          </cell>
        </row>
        <row r="63">
          <cell r="C63" t="str">
            <v>Memo Account - Insurance Costs</v>
          </cell>
        </row>
        <row r="64">
          <cell r="H64" t="str">
            <v>Premiums</v>
          </cell>
          <cell r="I64" t="str">
            <v>Other Costs</v>
          </cell>
          <cell r="J64" t="str">
            <v>Total</v>
          </cell>
        </row>
        <row r="65">
          <cell r="H65" t="str">
            <v>£m</v>
          </cell>
          <cell r="I65" t="str">
            <v>£m</v>
          </cell>
          <cell r="J65" t="str">
            <v>£m</v>
          </cell>
        </row>
        <row r="66">
          <cell r="C66" t="str">
            <v>Full Year Budget Insurance Costs 2003/04</v>
          </cell>
          <cell r="H66" t="str">
            <v>x</v>
          </cell>
          <cell r="I66" t="str">
            <v>x</v>
          </cell>
          <cell r="J66" t="str">
            <v>x</v>
          </cell>
        </row>
        <row r="69">
          <cell r="C69" t="str">
            <v>Full Year Forecast Insurance Costs 2003/04</v>
          </cell>
          <cell r="H69" t="str">
            <v>x</v>
          </cell>
          <cell r="I69" t="str">
            <v>x</v>
          </cell>
          <cell r="J69" t="str">
            <v>x</v>
          </cell>
        </row>
        <row r="72">
          <cell r="B72" t="str">
            <v>* Net operating costs movements should reconcile year on year increase and decreases in Admin and T&amp;D costs and should tie back to Hyperion submissions for these categories.</v>
          </cell>
        </row>
      </sheetData>
      <sheetData sheetId="3" refreshError="1">
        <row r="3">
          <cell r="B3" t="str">
            <v>SCOTTISHPOWER 2003/04 DECEMBER FORECAST</v>
          </cell>
          <cell r="H3" t="str">
            <v>Due: 12th December 2003</v>
          </cell>
          <cell r="K3" t="str">
            <v>ATTACHMENT 4)</v>
          </cell>
        </row>
        <row r="5">
          <cell r="B5" t="str">
            <v>BUSINESS NAME :</v>
          </cell>
          <cell r="E5">
            <v>0</v>
          </cell>
        </row>
        <row r="7">
          <cell r="B7" t="str">
            <v>TOTAL CASHFLOW - RECONCILIATION OF 2003/04 BUDGET TO 2003/04 DECEMBER FORECAST</v>
          </cell>
        </row>
      </sheetData>
      <sheetData sheetId="4" refreshError="1">
        <row r="2">
          <cell r="B2" t="str">
            <v>SCOTTISHPOWER 2003/04 DECEMBER FORECAST</v>
          </cell>
          <cell r="H2" t="str">
            <v>Due: 12th December 2003</v>
          </cell>
          <cell r="N2" t="str">
            <v>ATTACHMENT 5)</v>
          </cell>
        </row>
        <row r="4">
          <cell r="B4" t="str">
            <v>BUSINESS  :</v>
          </cell>
          <cell r="E4">
            <v>0</v>
          </cell>
        </row>
        <row r="6">
          <cell r="B6" t="str">
            <v>CAPITAL EXPENDITURE - RECONCILIATION OF 2003/4 BUDGET TO 2003/04 DECEMBER FORECAST</v>
          </cell>
        </row>
        <row r="9">
          <cell r="G9" t="str">
            <v>Class of Expenditure</v>
          </cell>
          <cell r="L9" t="str">
            <v>Full Year Earnings Impact            £m</v>
          </cell>
        </row>
        <row r="10">
          <cell r="C10" t="str">
            <v>CAPITAL EXPENDITURE - GROWTH</v>
          </cell>
          <cell r="H10" t="str">
            <v>Q1</v>
          </cell>
          <cell r="I10" t="str">
            <v>Q2</v>
          </cell>
          <cell r="J10" t="str">
            <v>Q3</v>
          </cell>
          <cell r="K10" t="str">
            <v>Q4</v>
          </cell>
          <cell r="M10" t="str">
            <v>NPV</v>
          </cell>
          <cell r="N10" t="str">
            <v>IRR</v>
          </cell>
        </row>
        <row r="13">
          <cell r="C13" t="str">
            <v>2003/04 Budget</v>
          </cell>
        </row>
        <row r="25">
          <cell r="C25" t="str">
            <v>2003/04 December Forecast</v>
          </cell>
        </row>
        <row r="27">
          <cell r="C27" t="str">
            <v>Narrative</v>
          </cell>
        </row>
        <row r="29">
          <cell r="C29" t="str">
            <v>Please provide details of any variance from budget.</v>
          </cell>
        </row>
        <row r="40">
          <cell r="G40" t="str">
            <v>Class of Expenditure</v>
          </cell>
          <cell r="L40" t="str">
            <v>Full Year Earnings Impact            £m</v>
          </cell>
        </row>
        <row r="41">
          <cell r="C41" t="str">
            <v>CAPITAL EXPENDITURE - MAINTENANCE</v>
          </cell>
          <cell r="H41" t="str">
            <v>Q1</v>
          </cell>
          <cell r="I41" t="str">
            <v>Q2</v>
          </cell>
          <cell r="J41" t="str">
            <v>Q3</v>
          </cell>
          <cell r="K41" t="str">
            <v>Q4</v>
          </cell>
          <cell r="M41" t="str">
            <v>NPV</v>
          </cell>
          <cell r="N41" t="str">
            <v>IRR</v>
          </cell>
        </row>
        <row r="44">
          <cell r="C44" t="str">
            <v>2003/04 Budget</v>
          </cell>
        </row>
        <row r="56">
          <cell r="C56" t="str">
            <v>2003/04 December Forecast</v>
          </cell>
        </row>
        <row r="58">
          <cell r="C58" t="str">
            <v>Narrative</v>
          </cell>
        </row>
        <row r="60">
          <cell r="C60" t="str">
            <v>Please provide details of any variance from budget.</v>
          </cell>
        </row>
      </sheetData>
      <sheetData sheetId="5" refreshError="1">
        <row r="2">
          <cell r="B2" t="str">
            <v>SCOTTISHPOWER 2003/04 DECEMBER FORECAST</v>
          </cell>
          <cell r="K2" t="str">
            <v>Due: 12th December 2003</v>
          </cell>
          <cell r="P2" t="str">
            <v>ATTACHMENT 6)</v>
          </cell>
        </row>
        <row r="4">
          <cell r="B4" t="str">
            <v>BUSINESS NAME :</v>
          </cell>
          <cell r="D4">
            <v>0</v>
          </cell>
        </row>
        <row r="6">
          <cell r="B6" t="str">
            <v>SEGMENTAL OPERATING PROFIT- RECONCILIATION OF 2002/03 ACTUALS TO 2003/04 DECEMBER FORECAST</v>
          </cell>
        </row>
        <row r="10">
          <cell r="K10" t="str">
            <v>Quarter 3</v>
          </cell>
          <cell r="M10" t="str">
            <v>Quarter 4</v>
          </cell>
        </row>
        <row r="11">
          <cell r="C11" t="str">
            <v>Pre Exceptionals &amp; Goodwill</v>
          </cell>
          <cell r="K11" t="str">
            <v>£m</v>
          </cell>
          <cell r="M11" t="str">
            <v>£m</v>
          </cell>
        </row>
        <row r="13">
          <cell r="C13" t="str">
            <v>Actual results 2002/03</v>
          </cell>
          <cell r="K13" t="str">
            <v>x</v>
          </cell>
          <cell r="M13" t="str">
            <v>x</v>
          </cell>
        </row>
        <row r="14">
          <cell r="C14" t="str">
            <v>Respread of developing business:</v>
          </cell>
        </row>
        <row r="17">
          <cell r="C17" t="str">
            <v>Actual results restated 2002/03</v>
          </cell>
          <cell r="K17" t="str">
            <v>x</v>
          </cell>
          <cell r="M17" t="str">
            <v>x</v>
          </cell>
        </row>
        <row r="21">
          <cell r="C21" t="str">
            <v>Movements</v>
          </cell>
        </row>
        <row r="24">
          <cell r="B24">
            <v>1</v>
          </cell>
        </row>
        <row r="26">
          <cell r="B26">
            <v>2</v>
          </cell>
        </row>
        <row r="28">
          <cell r="B28">
            <v>3</v>
          </cell>
        </row>
        <row r="30">
          <cell r="B30">
            <v>4</v>
          </cell>
        </row>
        <row r="32">
          <cell r="B32">
            <v>5</v>
          </cell>
        </row>
        <row r="34">
          <cell r="B34">
            <v>6</v>
          </cell>
        </row>
        <row r="37">
          <cell r="C37" t="str">
            <v>2003/04 December Forecast</v>
          </cell>
          <cell r="K37" t="str">
            <v>X</v>
          </cell>
          <cell r="M37" t="str">
            <v>X</v>
          </cell>
        </row>
        <row r="39">
          <cell r="C39" t="str">
            <v>Key External Messages</v>
          </cell>
        </row>
        <row r="40">
          <cell r="C40">
            <v>1</v>
          </cell>
        </row>
        <row r="42">
          <cell r="C42">
            <v>2</v>
          </cell>
        </row>
        <row r="44">
          <cell r="C44">
            <v>3</v>
          </cell>
        </row>
        <row r="46">
          <cell r="C46">
            <v>4</v>
          </cell>
        </row>
        <row r="48">
          <cell r="C48">
            <v>5</v>
          </cell>
        </row>
      </sheetData>
      <sheetData sheetId="6" refreshError="1">
        <row r="2">
          <cell r="B2" t="str">
            <v>SCOTTISHPOWER 2003/04 DECEMBER FORECAST</v>
          </cell>
          <cell r="G2" t="str">
            <v>Due: 12th December 2003</v>
          </cell>
          <cell r="I2" t="str">
            <v>ATTACHMENT 7)</v>
          </cell>
        </row>
        <row r="4">
          <cell r="B4" t="str">
            <v>BUSINESS NAME :</v>
          </cell>
          <cell r="D4">
            <v>0</v>
          </cell>
        </row>
        <row r="6">
          <cell r="B6" t="str">
            <v>BALANCE SHEET RECONCILIATION YEAR ON YEAR - BUDGET v DECEMBER FORECAST</v>
          </cell>
        </row>
        <row r="10">
          <cell r="D10" t="str">
            <v>Mar 03 F'cast</v>
          </cell>
          <cell r="E10" t="str">
            <v>Mar 03 Budget</v>
          </cell>
        </row>
        <row r="11">
          <cell r="D11" t="str">
            <v>£m</v>
          </cell>
          <cell r="E11" t="str">
            <v>£m</v>
          </cell>
          <cell r="G11" t="str">
            <v>Movement</v>
          </cell>
          <cell r="H11" t="str">
            <v xml:space="preserve">   Main reason for movement</v>
          </cell>
        </row>
        <row r="12">
          <cell r="C12" t="str">
            <v>Net Fixed Assets</v>
          </cell>
        </row>
        <row r="16">
          <cell r="C16" t="str">
            <v xml:space="preserve">Current Assets </v>
          </cell>
        </row>
        <row r="17">
          <cell r="C17" t="str">
            <v>Stock</v>
          </cell>
        </row>
        <row r="19">
          <cell r="C19" t="str">
            <v>Debtors - Internal</v>
          </cell>
        </row>
        <row r="24">
          <cell r="C24" t="str">
            <v>Debtors - External</v>
          </cell>
        </row>
        <row r="32">
          <cell r="C32" t="str">
            <v>Other</v>
          </cell>
        </row>
        <row r="38">
          <cell r="C38" t="str">
            <v>Current Liabilities</v>
          </cell>
        </row>
        <row r="40">
          <cell r="C40" t="str">
            <v>Creditors - Internal</v>
          </cell>
        </row>
        <row r="44">
          <cell r="C44" t="str">
            <v>Creditors - External</v>
          </cell>
        </row>
        <row r="52">
          <cell r="C52" t="str">
            <v>Other</v>
          </cell>
        </row>
        <row r="53">
          <cell r="C53" t="str">
            <v>Other Long Term Creditors</v>
          </cell>
        </row>
        <row r="57">
          <cell r="C57" t="str">
            <v>Provisions</v>
          </cell>
        </row>
        <row r="62">
          <cell r="C62" t="str">
            <v>Deferred Income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Comparison"/>
      <sheetName val="Pricing"/>
      <sheetName val="HLB"/>
      <sheetName val="Monthly"/>
      <sheetName val="Cap&amp;Energy"/>
      <sheetName val="CF Difference"/>
      <sheetName val="CostDifferences"/>
      <sheetName val="DollarBreakdown"/>
      <sheetName val="Summary"/>
    </sheetNames>
    <sheetDataSet>
      <sheetData sheetId="0" refreshError="1"/>
      <sheetData sheetId="1">
        <row r="33">
          <cell r="M33">
            <v>6.6600000000000006E-2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GRID Coal EFOR"/>
      <sheetName val="GRID Yearly OEA"/>
      <sheetName val="GRID Phantom 5"/>
      <sheetName val="GRID Station Service"/>
      <sheetName val="GRID Over MDC"/>
      <sheetName val="GRID Planned Maintenance"/>
      <sheetName val="GRID Forced Outage"/>
      <sheetName val="YearlyOEA"/>
      <sheetName val="Previous"/>
      <sheetName val="Delta"/>
      <sheetName val="AdjFactors"/>
      <sheetName val="PlannedMaint"/>
      <sheetName val="Sheet3"/>
      <sheetName val="Ra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">
          <cell r="B4">
            <v>39448</v>
          </cell>
          <cell r="C4">
            <v>39814</v>
          </cell>
          <cell r="D4">
            <v>40179</v>
          </cell>
          <cell r="E4">
            <v>40544</v>
          </cell>
          <cell r="F4">
            <v>40909</v>
          </cell>
          <cell r="G4">
            <v>41275</v>
          </cell>
          <cell r="H4">
            <v>41640</v>
          </cell>
          <cell r="I4">
            <v>42005</v>
          </cell>
          <cell r="J4">
            <v>42370</v>
          </cell>
          <cell r="K4">
            <v>42736</v>
          </cell>
        </row>
        <row r="10">
          <cell r="B10">
            <v>0.9562511333440199</v>
          </cell>
          <cell r="C10">
            <v>0.95614101731431855</v>
          </cell>
          <cell r="D10">
            <v>0.95614101731431855</v>
          </cell>
          <cell r="E10">
            <v>0.95614101731431855</v>
          </cell>
          <cell r="F10">
            <v>0.9562511333440199</v>
          </cell>
          <cell r="G10">
            <v>0.95355312723943908</v>
          </cell>
          <cell r="H10">
            <v>0.95614101731431855</v>
          </cell>
          <cell r="I10">
            <v>0.95614101731431855</v>
          </cell>
          <cell r="J10">
            <v>0.9562511333440199</v>
          </cell>
          <cell r="K10">
            <v>0.95614101731431855</v>
          </cell>
        </row>
        <row r="11">
          <cell r="B11">
            <v>0.96690495680684996</v>
          </cell>
          <cell r="C11">
            <v>0.96679361394802399</v>
          </cell>
          <cell r="D11">
            <v>0.96679361394802399</v>
          </cell>
          <cell r="E11">
            <v>0.96679361394802399</v>
          </cell>
          <cell r="F11">
            <v>0.96690495680684996</v>
          </cell>
          <cell r="G11">
            <v>0.96417689156849395</v>
          </cell>
          <cell r="H11">
            <v>0.96679361394802399</v>
          </cell>
          <cell r="I11">
            <v>0.96679361394802399</v>
          </cell>
          <cell r="J11">
            <v>0.96690495680684996</v>
          </cell>
          <cell r="K11">
            <v>0.96679361394802399</v>
          </cell>
        </row>
        <row r="12">
          <cell r="B12">
            <v>0.96282249435020695</v>
          </cell>
          <cell r="C12">
            <v>0.96271162160277901</v>
          </cell>
          <cell r="D12">
            <v>0.96271162160277901</v>
          </cell>
          <cell r="E12">
            <v>0.96271162160277901</v>
          </cell>
          <cell r="F12">
            <v>0.96282249435020695</v>
          </cell>
          <cell r="G12">
            <v>0.96010594753859657</v>
          </cell>
          <cell r="H12">
            <v>0.96271162160277901</v>
          </cell>
          <cell r="I12">
            <v>0.96271162160277901</v>
          </cell>
          <cell r="J12">
            <v>0.96282249435020695</v>
          </cell>
          <cell r="K12">
            <v>0.96271162160277901</v>
          </cell>
        </row>
        <row r="20">
          <cell r="B20">
            <v>0.93051165220984955</v>
          </cell>
          <cell r="C20">
            <v>0.94495881752329236</v>
          </cell>
          <cell r="D20">
            <v>0.93567270700087268</v>
          </cell>
          <cell r="E20">
            <v>0.93451815072358957</v>
          </cell>
          <cell r="F20">
            <v>0.92541575050004754</v>
          </cell>
          <cell r="G20">
            <v>0.93556319790081244</v>
          </cell>
          <cell r="H20">
            <v>0.94804993091629697</v>
          </cell>
          <cell r="I20">
            <v>0.94227492922934786</v>
          </cell>
          <cell r="J20">
            <v>0.92824680700549311</v>
          </cell>
          <cell r="K20">
            <v>0.92920392535672214</v>
          </cell>
        </row>
        <row r="21">
          <cell r="B21">
            <v>0.9465949316002602</v>
          </cell>
          <cell r="C21">
            <v>0.9612918066251116</v>
          </cell>
          <cell r="D21">
            <v>0.95184519181494054</v>
          </cell>
          <cell r="E21">
            <v>0.95067067979488362</v>
          </cell>
          <cell r="F21">
            <v>0.94141095059478241</v>
          </cell>
          <cell r="G21">
            <v>0.95173378992240654</v>
          </cell>
          <cell r="H21">
            <v>0.96443634787171584</v>
          </cell>
          <cell r="I21">
            <v>0.95856152909446957</v>
          </cell>
          <cell r="J21">
            <v>0.9442909400422701</v>
          </cell>
          <cell r="K21">
            <v>0.94526460155211078</v>
          </cell>
        </row>
        <row r="22">
          <cell r="B22">
            <v>0.93379686514570026</v>
          </cell>
          <cell r="C22">
            <v>0.94829503682135408</v>
          </cell>
          <cell r="D22">
            <v>0.9389761412711064</v>
          </cell>
          <cell r="E22">
            <v>0.93781750878133485</v>
          </cell>
          <cell r="F22">
            <v>0.92868297212737783</v>
          </cell>
          <cell r="G22">
            <v>0.93886624554427878</v>
          </cell>
          <cell r="H22">
            <v>0.95139706352821207</v>
          </cell>
          <cell r="I22">
            <v>0.94560167293995101</v>
          </cell>
          <cell r="J22">
            <v>0.93152402380422361</v>
          </cell>
          <cell r="K22">
            <v>0.93248452130452741</v>
          </cell>
        </row>
        <row r="30">
          <cell r="B30">
            <v>0.94161687269631522</v>
          </cell>
          <cell r="C30">
            <v>0.94878931750080409</v>
          </cell>
          <cell r="D30">
            <v>0.9368057195046392</v>
          </cell>
          <cell r="E30">
            <v>0.91095205676673607</v>
          </cell>
          <cell r="F30">
            <v>0.93051631300070869</v>
          </cell>
          <cell r="G30">
            <v>0.95210436451375891</v>
          </cell>
          <cell r="H30">
            <v>0.94554675321487147</v>
          </cell>
          <cell r="I30">
            <v>0.92444086875048226</v>
          </cell>
          <cell r="J30">
            <v>0.91843083053995345</v>
          </cell>
          <cell r="K30">
            <v>0.94273078330471483</v>
          </cell>
        </row>
        <row r="31">
          <cell r="B31">
            <v>0.93913632151852178</v>
          </cell>
          <cell r="C31">
            <v>0.94628987157194644</v>
          </cell>
          <cell r="D31">
            <v>0.93433784260240538</v>
          </cell>
          <cell r="E31">
            <v>0.90855228753696904</v>
          </cell>
          <cell r="F31">
            <v>0.92806500461499497</v>
          </cell>
          <cell r="G31">
            <v>0.94959618558105341</v>
          </cell>
          <cell r="H31">
            <v>0.94305584934477649</v>
          </cell>
          <cell r="I31">
            <v>0.92200556522919652</v>
          </cell>
          <cell r="J31">
            <v>0.9160113595805025</v>
          </cell>
          <cell r="K31">
            <v>0.94024729769323423</v>
          </cell>
        </row>
        <row r="32">
          <cell r="B32">
            <v>0.93854288793760998</v>
          </cell>
          <cell r="C32">
            <v>0.94569191771349115</v>
          </cell>
          <cell r="D32">
            <v>0.93374744114628827</v>
          </cell>
          <cell r="E32">
            <v>0.90797817979021833</v>
          </cell>
          <cell r="F32">
            <v>0.92747856692071318</v>
          </cell>
          <cell r="G32">
            <v>0.94899614248622521</v>
          </cell>
          <cell r="H32">
            <v>0.94245993904202985</v>
          </cell>
          <cell r="I32">
            <v>0.92142295645168715</v>
          </cell>
          <cell r="J32">
            <v>0.91543253849902972</v>
          </cell>
          <cell r="K32">
            <v>0.93965316209435701</v>
          </cell>
        </row>
        <row r="40">
          <cell r="B40">
            <v>0.94915698786752778</v>
          </cell>
          <cell r="C40">
            <v>0.95450341578171993</v>
          </cell>
          <cell r="D40">
            <v>0.95391661270714734</v>
          </cell>
          <cell r="E40">
            <v>0.95450341578171993</v>
          </cell>
          <cell r="F40">
            <v>0.95085685387102692</v>
          </cell>
          <cell r="G40">
            <v>0.95450341578171993</v>
          </cell>
          <cell r="H40">
            <v>0.95391661270714734</v>
          </cell>
          <cell r="I40">
            <v>0.95450341578171993</v>
          </cell>
          <cell r="J40">
            <v>0.95461885246752776</v>
          </cell>
          <cell r="K40">
            <v>0.95450341578171993</v>
          </cell>
        </row>
        <row r="41">
          <cell r="B41">
            <v>0.96068419668989169</v>
          </cell>
          <cell r="C41">
            <v>0.96609555526551127</v>
          </cell>
          <cell r="D41">
            <v>0.96550162565479702</v>
          </cell>
          <cell r="E41">
            <v>0.96609555526551127</v>
          </cell>
          <cell r="F41">
            <v>0.96240470702372061</v>
          </cell>
          <cell r="G41">
            <v>0.96609555526551127</v>
          </cell>
          <cell r="H41">
            <v>0.96550162565479702</v>
          </cell>
          <cell r="I41">
            <v>0.96609555526551127</v>
          </cell>
          <cell r="J41">
            <v>0.96621239389304214</v>
          </cell>
          <cell r="K41">
            <v>0.96609555526551127</v>
          </cell>
        </row>
        <row r="42">
          <cell r="B42">
            <v>0.94894062899730003</v>
          </cell>
          <cell r="C42">
            <v>0.95428583820150215</v>
          </cell>
          <cell r="D42">
            <v>0.95369916888778461</v>
          </cell>
          <cell r="E42">
            <v>0.95428583820150215</v>
          </cell>
          <cell r="F42">
            <v>0.95064010751896766</v>
          </cell>
          <cell r="G42">
            <v>0.95428583820150215</v>
          </cell>
          <cell r="H42">
            <v>0.95369916888778461</v>
          </cell>
          <cell r="I42">
            <v>0.95428583820150215</v>
          </cell>
          <cell r="J42">
            <v>0.95440124857369557</v>
          </cell>
          <cell r="K42">
            <v>0.95428583820150215</v>
          </cell>
        </row>
        <row r="50">
          <cell r="B50">
            <v>0.95611845695507258</v>
          </cell>
          <cell r="C50">
            <v>0.95600892154574602</v>
          </cell>
          <cell r="D50">
            <v>0.95051351868545031</v>
          </cell>
          <cell r="E50">
            <v>0.95600892154574602</v>
          </cell>
          <cell r="F50">
            <v>0.95611845695507258</v>
          </cell>
          <cell r="G50">
            <v>0.95051351868545031</v>
          </cell>
          <cell r="H50">
            <v>0.95600892154574602</v>
          </cell>
          <cell r="I50">
            <v>0.95600892154574602</v>
          </cell>
          <cell r="J50">
            <v>0.95065509786563818</v>
          </cell>
          <cell r="K50">
            <v>0.95600892154574602</v>
          </cell>
        </row>
        <row r="51">
          <cell r="B51">
            <v>0.96833500681934226</v>
          </cell>
          <cell r="C51">
            <v>0.96822407185038994</v>
          </cell>
          <cell r="D51">
            <v>0.96265845293832908</v>
          </cell>
          <cell r="E51">
            <v>0.96822407185038994</v>
          </cell>
          <cell r="F51">
            <v>0.96833500681934226</v>
          </cell>
          <cell r="G51">
            <v>0.96265845293832908</v>
          </cell>
          <cell r="H51">
            <v>0.96822407185038994</v>
          </cell>
          <cell r="I51">
            <v>0.96822407185038994</v>
          </cell>
          <cell r="J51">
            <v>0.96280184110892186</v>
          </cell>
          <cell r="K51">
            <v>0.96822407185038994</v>
          </cell>
        </row>
        <row r="52">
          <cell r="B52">
            <v>0.95830451101166303</v>
          </cell>
          <cell r="C52">
            <v>0.95819472516231607</v>
          </cell>
          <cell r="D52">
            <v>0.95268675770018885</v>
          </cell>
          <cell r="E52">
            <v>0.95819472516231607</v>
          </cell>
          <cell r="F52">
            <v>0.95830451101166303</v>
          </cell>
          <cell r="G52">
            <v>0.95268675770018885</v>
          </cell>
          <cell r="H52">
            <v>0.95819472516231607</v>
          </cell>
          <cell r="I52">
            <v>0.95819472516231607</v>
          </cell>
          <cell r="J52">
            <v>0.95282866058476612</v>
          </cell>
          <cell r="K52">
            <v>0.95819472516231607</v>
          </cell>
        </row>
        <row r="60">
          <cell r="B60">
            <v>0.96665154945382392</v>
          </cell>
          <cell r="C60">
            <v>0.961467344138772</v>
          </cell>
          <cell r="D60">
            <v>0.96656578335957066</v>
          </cell>
          <cell r="E60">
            <v>0.96656578335957066</v>
          </cell>
          <cell r="F60">
            <v>0.96237389891436165</v>
          </cell>
          <cell r="G60">
            <v>0.96656578335957066</v>
          </cell>
          <cell r="H60">
            <v>0.96656578335957066</v>
          </cell>
          <cell r="I60">
            <v>0.96226305070581986</v>
          </cell>
          <cell r="J60">
            <v>0.96665154945382392</v>
          </cell>
          <cell r="K60">
            <v>0.96656578335957066</v>
          </cell>
        </row>
        <row r="61">
          <cell r="B61">
            <v>0.9745326708372295</v>
          </cell>
          <cell r="C61">
            <v>0.96930619863563772</v>
          </cell>
          <cell r="D61">
            <v>0.97444620549100713</v>
          </cell>
          <cell r="E61">
            <v>0.97444620549100713</v>
          </cell>
          <cell r="F61">
            <v>0.97022014456291084</v>
          </cell>
          <cell r="G61">
            <v>0.97444620549100713</v>
          </cell>
          <cell r="H61">
            <v>0.97444620549100713</v>
          </cell>
          <cell r="I61">
            <v>0.97010839260762893</v>
          </cell>
          <cell r="J61">
            <v>0.9745326708372295</v>
          </cell>
          <cell r="K61">
            <v>0.97444620549100713</v>
          </cell>
        </row>
        <row r="62">
          <cell r="B62">
            <v>0.96616687978029003</v>
          </cell>
          <cell r="C62">
            <v>0.96098527377529874</v>
          </cell>
          <cell r="D62">
            <v>0.96608115668832117</v>
          </cell>
          <cell r="E62">
            <v>0.96608115668832117</v>
          </cell>
          <cell r="F62">
            <v>0.96189137401315195</v>
          </cell>
          <cell r="G62">
            <v>0.96608115668832117</v>
          </cell>
          <cell r="H62">
            <v>0.96608115668832117</v>
          </cell>
          <cell r="I62">
            <v>0.96178058138282241</v>
          </cell>
          <cell r="J62">
            <v>0.96616687978029003</v>
          </cell>
          <cell r="K62">
            <v>0.96608115668832117</v>
          </cell>
        </row>
        <row r="70">
          <cell r="B70">
            <v>0.95959670837677302</v>
          </cell>
          <cell r="C70">
            <v>0.95753834573959495</v>
          </cell>
          <cell r="D70">
            <v>0.95948093584488348</v>
          </cell>
          <cell r="E70">
            <v>0.95948093584488348</v>
          </cell>
          <cell r="F70">
            <v>0.9538224634632716</v>
          </cell>
          <cell r="G70">
            <v>0.95948093584488348</v>
          </cell>
          <cell r="H70">
            <v>0.95948093584488348</v>
          </cell>
          <cell r="I70">
            <v>0.95753834573959495</v>
          </cell>
          <cell r="J70">
            <v>0.95959670837677302</v>
          </cell>
          <cell r="K70">
            <v>0.95948093584488348</v>
          </cell>
        </row>
        <row r="71">
          <cell r="B71">
            <v>0.95689016009865502</v>
          </cell>
          <cell r="C71">
            <v>0.95483760308565491</v>
          </cell>
          <cell r="D71">
            <v>0.9567747141038867</v>
          </cell>
          <cell r="E71">
            <v>0.9567747141038867</v>
          </cell>
          <cell r="F71">
            <v>0.95113220147760502</v>
          </cell>
          <cell r="G71">
            <v>0.9567747141038867</v>
          </cell>
          <cell r="H71">
            <v>0.9567747141038867</v>
          </cell>
          <cell r="I71">
            <v>0.95483760308565491</v>
          </cell>
          <cell r="J71">
            <v>0.95689016009865502</v>
          </cell>
          <cell r="K71">
            <v>0.9567747141038867</v>
          </cell>
        </row>
        <row r="72">
          <cell r="B72">
            <v>0.95302507147069648</v>
          </cell>
          <cell r="C72">
            <v>0.95098080518436501</v>
          </cell>
          <cell r="D72">
            <v>0.95291009178754904</v>
          </cell>
          <cell r="E72">
            <v>0.95291009178754904</v>
          </cell>
          <cell r="F72">
            <v>0.94729037050377907</v>
          </cell>
          <cell r="G72">
            <v>0.95291009178754904</v>
          </cell>
          <cell r="H72">
            <v>0.95291009178754904</v>
          </cell>
          <cell r="I72">
            <v>0.95098080518436501</v>
          </cell>
          <cell r="J72">
            <v>0.95302507147069648</v>
          </cell>
          <cell r="K72">
            <v>0.95291009178754904</v>
          </cell>
        </row>
        <row r="80">
          <cell r="B80">
            <v>0.98117532087301529</v>
          </cell>
          <cell r="C80">
            <v>0.98113124107590222</v>
          </cell>
          <cell r="D80">
            <v>0.98039160986703677</v>
          </cell>
          <cell r="E80">
            <v>0.98113124107590222</v>
          </cell>
          <cell r="F80">
            <v>0.98117532087301529</v>
          </cell>
          <cell r="G80">
            <v>0.97891983592727727</v>
          </cell>
          <cell r="H80">
            <v>0.98113124107590222</v>
          </cell>
          <cell r="I80">
            <v>0.98113124107590222</v>
          </cell>
          <cell r="J80">
            <v>0.98043981797261459</v>
          </cell>
          <cell r="K80">
            <v>0.98113124107590222</v>
          </cell>
        </row>
        <row r="81">
          <cell r="B81">
            <v>0.98833401461312254</v>
          </cell>
          <cell r="C81">
            <v>0.98828961320807562</v>
          </cell>
          <cell r="D81">
            <v>0.98754458562081349</v>
          </cell>
          <cell r="E81">
            <v>0.98828961320807562</v>
          </cell>
          <cell r="F81">
            <v>0.98833401461312254</v>
          </cell>
          <cell r="G81">
            <v>0.98606207356049058</v>
          </cell>
          <cell r="H81">
            <v>0.98828961320807562</v>
          </cell>
          <cell r="I81">
            <v>0.98828961320807562</v>
          </cell>
          <cell r="J81">
            <v>0.98759314545462618</v>
          </cell>
          <cell r="K81">
            <v>0.98828961320807562</v>
          </cell>
        </row>
        <row r="82">
          <cell r="B82">
            <v>0.98600510614889925</v>
          </cell>
          <cell r="C82">
            <v>0.98596080937124198</v>
          </cell>
          <cell r="D82">
            <v>0.98521753736562379</v>
          </cell>
          <cell r="E82">
            <v>0.98596080937124198</v>
          </cell>
          <cell r="F82">
            <v>0.98600510614889925</v>
          </cell>
          <cell r="G82">
            <v>0.98373851869400797</v>
          </cell>
          <cell r="H82">
            <v>0.98596080937124198</v>
          </cell>
          <cell r="I82">
            <v>0.98596080937124198</v>
          </cell>
          <cell r="J82">
            <v>0.98526598277313282</v>
          </cell>
          <cell r="K82">
            <v>0.98596080937124198</v>
          </cell>
        </row>
        <row r="93">
          <cell r="B93">
            <v>0.90838544553890221</v>
          </cell>
          <cell r="C93">
            <v>0.96178363623435181</v>
          </cell>
          <cell r="D93">
            <v>0.93856103349477027</v>
          </cell>
          <cell r="E93">
            <v>0.92775447578427195</v>
          </cell>
          <cell r="F93">
            <v>0.91535979007167279</v>
          </cell>
          <cell r="G93">
            <v>0.92952163733596893</v>
          </cell>
          <cell r="H93">
            <v>0.92683476874508053</v>
          </cell>
          <cell r="I93">
            <v>0.92189134340942713</v>
          </cell>
          <cell r="J93">
            <v>0.91856996969617255</v>
          </cell>
          <cell r="K93">
            <v>0.91487857723559307</v>
          </cell>
        </row>
        <row r="94">
          <cell r="B94">
            <v>0.89757019918126146</v>
          </cell>
          <cell r="C94">
            <v>0.95033263047495076</v>
          </cell>
          <cell r="D94">
            <v>0.92738651627988256</v>
          </cell>
          <cell r="E94">
            <v>0.91670862155544497</v>
          </cell>
          <cell r="F94">
            <v>0.90446150709705908</v>
          </cell>
          <cell r="G94">
            <v>0.91845474326372611</v>
          </cell>
          <cell r="H94">
            <v>0.91579986455762041</v>
          </cell>
          <cell r="I94">
            <v>0.91091529569431384</v>
          </cell>
          <cell r="J94">
            <v>0.90763346629028518</v>
          </cell>
          <cell r="K94">
            <v>0.90398602358590219</v>
          </cell>
        </row>
        <row r="95">
          <cell r="B95">
            <v>0.88950848618116551</v>
          </cell>
          <cell r="C95">
            <v>0.94179702074937865</v>
          </cell>
          <cell r="D95">
            <v>0.9190570018405364</v>
          </cell>
          <cell r="E95">
            <v>0.90847501284335241</v>
          </cell>
          <cell r="F95">
            <v>0.89633789838489175</v>
          </cell>
          <cell r="G95">
            <v>0.91020545139717024</v>
          </cell>
          <cell r="H95">
            <v>0.90757441803508132</v>
          </cell>
          <cell r="I95">
            <v>0.90273372094062487</v>
          </cell>
          <cell r="J95">
            <v>0.89948136796840583</v>
          </cell>
          <cell r="K95">
            <v>0.89586668552755866</v>
          </cell>
        </row>
        <row r="103">
          <cell r="B103">
            <v>0.96506607295026403</v>
          </cell>
          <cell r="C103">
            <v>0.96446509876030118</v>
          </cell>
          <cell r="D103">
            <v>0.94896252773661594</v>
          </cell>
          <cell r="E103">
            <v>0.92924234547854567</v>
          </cell>
          <cell r="F103">
            <v>0.91276734557165728</v>
          </cell>
          <cell r="G103">
            <v>0.9450868849806946</v>
          </cell>
          <cell r="H103">
            <v>0.93152213533497008</v>
          </cell>
          <cell r="I103">
            <v>0.91647552228256968</v>
          </cell>
          <cell r="J103">
            <v>0.90669609584927402</v>
          </cell>
          <cell r="K103">
            <v>0.92370838499269592</v>
          </cell>
        </row>
        <row r="104">
          <cell r="B104">
            <v>0.97816409288950867</v>
          </cell>
          <cell r="C104">
            <v>0.97755496218866667</v>
          </cell>
          <cell r="D104">
            <v>0.96184198797076592</v>
          </cell>
          <cell r="E104">
            <v>0.94185416047299508</v>
          </cell>
          <cell r="F104">
            <v>0.92515555942279848</v>
          </cell>
          <cell r="G104">
            <v>0.95791374441629074</v>
          </cell>
          <cell r="H104">
            <v>0.94416489197562747</v>
          </cell>
          <cell r="I104">
            <v>0.92891406405825327</v>
          </cell>
          <cell r="J104">
            <v>0.91900190979832697</v>
          </cell>
          <cell r="K104">
            <v>0.93624509225429842</v>
          </cell>
        </row>
        <row r="105">
          <cell r="B105">
            <v>0.95294536202374369</v>
          </cell>
          <cell r="C105">
            <v>0.95235193574644195</v>
          </cell>
          <cell r="D105">
            <v>0.93704406867854029</v>
          </cell>
          <cell r="E105">
            <v>0.91757156130540063</v>
          </cell>
          <cell r="F105">
            <v>0.90130347853815984</v>
          </cell>
          <cell r="G105">
            <v>0.93321710191156493</v>
          </cell>
          <cell r="H105">
            <v>0.91982271822715089</v>
          </cell>
          <cell r="I105">
            <v>0.90496508254359931</v>
          </cell>
          <cell r="J105">
            <v>0.89530848044756672</v>
          </cell>
          <cell r="K105">
            <v>0.91210710438744924</v>
          </cell>
        </row>
        <row r="113">
          <cell r="B113">
            <v>0.90823465010999549</v>
          </cell>
          <cell r="C113">
            <v>0.90273516726519454</v>
          </cell>
          <cell r="D113">
            <v>0.91779713150902453</v>
          </cell>
          <cell r="E113">
            <v>0.92373166211752622</v>
          </cell>
          <cell r="F113">
            <v>0.91676962050947552</v>
          </cell>
          <cell r="G113">
            <v>0.90935362759908178</v>
          </cell>
          <cell r="H113">
            <v>0.93396515721431395</v>
          </cell>
          <cell r="I113">
            <v>0.927839671979939</v>
          </cell>
          <cell r="J113">
            <v>0.91950081103730907</v>
          </cell>
          <cell r="K113">
            <v>0.91072296421988597</v>
          </cell>
        </row>
        <row r="114">
          <cell r="B114">
            <v>0.90680970091525148</v>
          </cell>
          <cell r="C114">
            <v>0.90131884632929327</v>
          </cell>
          <cell r="D114">
            <v>0.91635717952819684</v>
          </cell>
          <cell r="E114">
            <v>0.92228239932190992</v>
          </cell>
          <cell r="F114">
            <v>0.91533128061311431</v>
          </cell>
          <cell r="G114">
            <v>0.90792692281609644</v>
          </cell>
          <cell r="H114">
            <v>0.93249983886455656</v>
          </cell>
          <cell r="I114">
            <v>0.92638396403785661</v>
          </cell>
          <cell r="J114">
            <v>0.91805818611643042</v>
          </cell>
          <cell r="K114">
            <v>0.90929411105474534</v>
          </cell>
        </row>
        <row r="115">
          <cell r="B115">
            <v>0.91451674805217742</v>
          </cell>
          <cell r="C115">
            <v>0.90897922626021865</v>
          </cell>
          <cell r="D115">
            <v>0.92414537143853515</v>
          </cell>
          <cell r="E115">
            <v>0.93012095014239293</v>
          </cell>
          <cell r="F115">
            <v>0.92311075332769599</v>
          </cell>
          <cell r="G115">
            <v>0.91564346531003449</v>
          </cell>
          <cell r="H115">
            <v>0.94042522850921006</v>
          </cell>
          <cell r="I115">
            <v>0.93425737438020962</v>
          </cell>
          <cell r="J115">
            <v>0.9258608350158618</v>
          </cell>
          <cell r="K115">
            <v>0.91702227338930675</v>
          </cell>
        </row>
        <row r="123">
          <cell r="B123">
            <v>0.86548608754872536</v>
          </cell>
          <cell r="C123">
            <v>0.86205162329188301</v>
          </cell>
          <cell r="D123">
            <v>0.89657855262920061</v>
          </cell>
          <cell r="E123">
            <v>0.8962393250269951</v>
          </cell>
          <cell r="F123">
            <v>0.88965579674715467</v>
          </cell>
          <cell r="G123">
            <v>0.90370233227551677</v>
          </cell>
          <cell r="H123">
            <v>0.91048688431962721</v>
          </cell>
          <cell r="I123">
            <v>0.91184379472844934</v>
          </cell>
          <cell r="J123">
            <v>0.89721060892145599</v>
          </cell>
          <cell r="K123">
            <v>0.91184379472844934</v>
          </cell>
        </row>
        <row r="124">
          <cell r="B124">
            <v>0.88914571280153454</v>
          </cell>
          <cell r="C124">
            <v>0.88561736126166113</v>
          </cell>
          <cell r="D124">
            <v>0.92108814656732219</v>
          </cell>
          <cell r="E124">
            <v>0.92073964556597254</v>
          </cell>
          <cell r="F124">
            <v>0.91397614465088906</v>
          </cell>
          <cell r="G124">
            <v>0.92840666759566659</v>
          </cell>
          <cell r="H124">
            <v>0.93537668762266102</v>
          </cell>
          <cell r="I124">
            <v>0.93677069162805993</v>
          </cell>
          <cell r="J124">
            <v>0.92173748125980681</v>
          </cell>
          <cell r="K124">
            <v>0.93677069162805993</v>
          </cell>
        </row>
        <row r="125">
          <cell r="B125">
            <v>0.87732735041410703</v>
          </cell>
          <cell r="C125">
            <v>0.87384589707835048</v>
          </cell>
          <cell r="D125">
            <v>0.90884521118545158</v>
          </cell>
          <cell r="E125">
            <v>0.90850134239574842</v>
          </cell>
          <cell r="F125">
            <v>0.90182774069928717</v>
          </cell>
          <cell r="G125">
            <v>0.91606645576921808</v>
          </cell>
          <cell r="H125">
            <v>0.9229438315632813</v>
          </cell>
          <cell r="I125">
            <v>0.92431930672209395</v>
          </cell>
          <cell r="J125">
            <v>0.90948591503982257</v>
          </cell>
          <cell r="K125">
            <v>0.92431930672209395</v>
          </cell>
        </row>
        <row r="128">
          <cell r="B128">
            <v>0.95515695067264572</v>
          </cell>
          <cell r="C128">
            <v>0.96306818181818177</v>
          </cell>
          <cell r="D128">
            <v>0.92391304347826086</v>
          </cell>
          <cell r="E128">
            <v>0.95738636363636365</v>
          </cell>
          <cell r="F128">
            <v>0.95515695067264572</v>
          </cell>
          <cell r="G128">
            <v>0.95170454545454541</v>
          </cell>
          <cell r="H128">
            <v>0.94886363636363635</v>
          </cell>
          <cell r="I128">
            <v>0.89673913043478259</v>
          </cell>
          <cell r="J128">
            <v>0.9467488789237668</v>
          </cell>
          <cell r="K128">
            <v>0.94602272727272729</v>
          </cell>
        </row>
        <row r="129">
          <cell r="B129">
            <v>0.87802419354838712</v>
          </cell>
          <cell r="C129">
            <v>0.90869565217391302</v>
          </cell>
          <cell r="D129">
            <v>0.87908163265306127</v>
          </cell>
          <cell r="E129">
            <v>0.77946428571428572</v>
          </cell>
          <cell r="F129">
            <v>0.87046370967741937</v>
          </cell>
          <cell r="G129">
            <v>0.86377551020408161</v>
          </cell>
          <cell r="H129">
            <v>0.85867346938775513</v>
          </cell>
          <cell r="I129">
            <v>0.89601449275362322</v>
          </cell>
          <cell r="J129">
            <v>0.85236625514403297</v>
          </cell>
          <cell r="K129">
            <v>0.85052083333333328</v>
          </cell>
        </row>
        <row r="130">
          <cell r="B130">
            <v>0.95328065956715902</v>
          </cell>
          <cell r="C130">
            <v>0.93111871030776749</v>
          </cell>
          <cell r="D130">
            <v>0.94942847246276407</v>
          </cell>
          <cell r="E130">
            <v>0.94769657083477654</v>
          </cell>
          <cell r="F130">
            <v>0.94641016832703539</v>
          </cell>
          <cell r="G130">
            <v>0.94423276757880148</v>
          </cell>
          <cell r="H130">
            <v>0.91890571568148505</v>
          </cell>
          <cell r="I130">
            <v>0.94076896432282642</v>
          </cell>
          <cell r="J130">
            <v>0.94125729989694262</v>
          </cell>
          <cell r="K130">
            <v>0.94076896432282642</v>
          </cell>
        </row>
        <row r="131">
          <cell r="B131">
            <v>0.97706422018348627</v>
          </cell>
          <cell r="C131">
            <v>0.97826086956521741</v>
          </cell>
          <cell r="D131">
            <v>0.97826086956521741</v>
          </cell>
          <cell r="E131">
            <v>0.97826086956521741</v>
          </cell>
          <cell r="F131">
            <v>0.97844827586206895</v>
          </cell>
          <cell r="G131">
            <v>0.97826086956521741</v>
          </cell>
          <cell r="H131">
            <v>0.97619047619047616</v>
          </cell>
          <cell r="I131">
            <v>0.97681159420289854</v>
          </cell>
          <cell r="J131">
            <v>0.97701149425287359</v>
          </cell>
          <cell r="K131">
            <v>0.97681159420289854</v>
          </cell>
        </row>
        <row r="132">
          <cell r="B132">
            <v>0.97706422018348627</v>
          </cell>
          <cell r="C132">
            <v>0.97826086956521741</v>
          </cell>
          <cell r="D132">
            <v>0.97826086956521741</v>
          </cell>
          <cell r="E132">
            <v>0.97826086956521741</v>
          </cell>
          <cell r="F132">
            <v>0.97844827586206895</v>
          </cell>
          <cell r="G132">
            <v>0.97826086956521741</v>
          </cell>
          <cell r="H132">
            <v>0.97619047619047616</v>
          </cell>
          <cell r="I132">
            <v>0.97826086956521741</v>
          </cell>
          <cell r="J132">
            <v>0.97844827586206895</v>
          </cell>
          <cell r="K132">
            <v>0.97826086956521741</v>
          </cell>
        </row>
        <row r="133">
          <cell r="B133">
            <v>0.97844827586206895</v>
          </cell>
          <cell r="C133">
            <v>0.97685185185185186</v>
          </cell>
          <cell r="D133">
            <v>0.97826086956521741</v>
          </cell>
          <cell r="E133">
            <v>0.97826086956521741</v>
          </cell>
          <cell r="F133">
            <v>0.97844827586206895</v>
          </cell>
          <cell r="G133">
            <v>0.97826086956521741</v>
          </cell>
          <cell r="H133">
            <v>0.97826086956521741</v>
          </cell>
          <cell r="I133">
            <v>0.97619047619047616</v>
          </cell>
          <cell r="J133">
            <v>0.97844827586206895</v>
          </cell>
          <cell r="K133">
            <v>0.97826086956521741</v>
          </cell>
        </row>
        <row r="139">
          <cell r="B139">
            <v>0.95560489813347671</v>
          </cell>
          <cell r="C139">
            <v>0.98071488106430804</v>
          </cell>
          <cell r="D139">
            <v>0.96347103014345115</v>
          </cell>
          <cell r="E139">
            <v>0.95548488779767937</v>
          </cell>
          <cell r="F139">
            <v>0.98154448711320352</v>
          </cell>
          <cell r="G139">
            <v>0.98286594726889653</v>
          </cell>
          <cell r="H139">
            <v>0.98286594726889653</v>
          </cell>
          <cell r="I139">
            <v>0.98149147766636002</v>
          </cell>
          <cell r="J139">
            <v>0.98291114596679408</v>
          </cell>
          <cell r="K139">
            <v>0.98286594726889653</v>
          </cell>
        </row>
        <row r="140">
          <cell r="B140">
            <v>0.9575696149623929</v>
          </cell>
          <cell r="C140">
            <v>0.98273122383835521</v>
          </cell>
          <cell r="D140">
            <v>0.96545191968346233</v>
          </cell>
          <cell r="E140">
            <v>0.95744935788620444</v>
          </cell>
          <cell r="F140">
            <v>0.98356253555134776</v>
          </cell>
          <cell r="G140">
            <v>0.98488671261965988</v>
          </cell>
          <cell r="H140">
            <v>0.98488671261965988</v>
          </cell>
          <cell r="I140">
            <v>0.98350941711746109</v>
          </cell>
          <cell r="J140">
            <v>0.98493200424575678</v>
          </cell>
          <cell r="K140">
            <v>0.98488671261965988</v>
          </cell>
        </row>
        <row r="141">
          <cell r="B141">
            <v>0.95594497881552343</v>
          </cell>
          <cell r="C141">
            <v>0.98106389788736659</v>
          </cell>
          <cell r="D141">
            <v>0.96381391022464735</v>
          </cell>
          <cell r="E141">
            <v>0.95582492577044642</v>
          </cell>
          <cell r="F141">
            <v>0.98189379917647224</v>
          </cell>
          <cell r="G141">
            <v>0.98321572961342052</v>
          </cell>
          <cell r="H141">
            <v>0.98321572961342052</v>
          </cell>
          <cell r="I141">
            <v>0.98184077086462618</v>
          </cell>
          <cell r="J141">
            <v>0.98326094439663125</v>
          </cell>
          <cell r="K141">
            <v>0.98321572961342052</v>
          </cell>
        </row>
        <row r="149">
          <cell r="B149">
            <v>0.97172704409007615</v>
          </cell>
          <cell r="C149">
            <v>0.96781451870842361</v>
          </cell>
          <cell r="D149">
            <v>0.98486351199160216</v>
          </cell>
          <cell r="E149">
            <v>0.97006074155765254</v>
          </cell>
          <cell r="F149">
            <v>0.96789060255823023</v>
          </cell>
          <cell r="G149">
            <v>0.96781451870842361</v>
          </cell>
          <cell r="H149">
            <v>0.96532078536252597</v>
          </cell>
          <cell r="I149">
            <v>0.96781451870842361</v>
          </cell>
          <cell r="J149">
            <v>0.96789060255823023</v>
          </cell>
          <cell r="K149">
            <v>0.96532078536252597</v>
          </cell>
        </row>
        <row r="150">
          <cell r="B150">
            <v>0.98418806126765257</v>
          </cell>
          <cell r="C150">
            <v>0.9802253633130692</v>
          </cell>
          <cell r="D150">
            <v>0.99749298568499667</v>
          </cell>
          <cell r="E150">
            <v>0.98250039077536222</v>
          </cell>
          <cell r="F150">
            <v>0.98030242283002966</v>
          </cell>
          <cell r="G150">
            <v>0.9802253633130692</v>
          </cell>
          <cell r="H150">
            <v>0.97769965138404114</v>
          </cell>
          <cell r="I150">
            <v>0.9802253633130692</v>
          </cell>
          <cell r="J150">
            <v>0.98030242283002966</v>
          </cell>
          <cell r="K150">
            <v>0.97769965138404114</v>
          </cell>
        </row>
        <row r="151">
          <cell r="B151">
            <v>0.97650098586207679</v>
          </cell>
          <cell r="C151">
            <v>0.97256923886004532</v>
          </cell>
          <cell r="D151">
            <v>0.98970199115940027</v>
          </cell>
          <cell r="E151">
            <v>0.97482649704800883</v>
          </cell>
          <cell r="F151">
            <v>0.97264569649781107</v>
          </cell>
          <cell r="G151">
            <v>0.97256923886004532</v>
          </cell>
          <cell r="H151">
            <v>0.97006325419536366</v>
          </cell>
          <cell r="I151">
            <v>0.97256923886004532</v>
          </cell>
          <cell r="J151">
            <v>0.97264569649781107</v>
          </cell>
          <cell r="K151">
            <v>0.97006325419536366</v>
          </cell>
        </row>
        <row r="159">
          <cell r="B159">
            <v>0.97698691872998777</v>
          </cell>
          <cell r="C159">
            <v>0.97863460540093772</v>
          </cell>
          <cell r="D159">
            <v>0.97690490428394172</v>
          </cell>
          <cell r="E159">
            <v>0.97690490428394172</v>
          </cell>
          <cell r="F159">
            <v>0.97371347257911378</v>
          </cell>
          <cell r="G159">
            <v>0.97690490428394172</v>
          </cell>
          <cell r="H159">
            <v>0.97690490428394172</v>
          </cell>
          <cell r="I159">
            <v>0.97743323711539776</v>
          </cell>
          <cell r="J159">
            <v>0.97815808501952239</v>
          </cell>
          <cell r="K159">
            <v>0.9780793511513185</v>
          </cell>
        </row>
        <row r="160">
          <cell r="B160">
            <v>0.96379635680416886</v>
          </cell>
          <cell r="C160">
            <v>0.96542179761629432</v>
          </cell>
          <cell r="D160">
            <v>0.96371544965711387</v>
          </cell>
          <cell r="E160">
            <v>0.96371544965711387</v>
          </cell>
          <cell r="F160">
            <v>0.96056710632606812</v>
          </cell>
          <cell r="G160">
            <v>0.96371544965711387</v>
          </cell>
          <cell r="H160">
            <v>0.96371544965711387</v>
          </cell>
          <cell r="I160">
            <v>0.96423664932557951</v>
          </cell>
          <cell r="J160">
            <v>0.96495171086411125</v>
          </cell>
          <cell r="K160">
            <v>0.96487404000293886</v>
          </cell>
        </row>
        <row r="161">
          <cell r="B161">
            <v>0.96165635511543945</v>
          </cell>
          <cell r="C161">
            <v>0.96327818681858846</v>
          </cell>
          <cell r="D161">
            <v>0.96157562761362825</v>
          </cell>
          <cell r="E161">
            <v>0.96157562761362825</v>
          </cell>
          <cell r="F161">
            <v>0.95843427482575838</v>
          </cell>
          <cell r="G161">
            <v>0.96157562761362825</v>
          </cell>
          <cell r="H161">
            <v>0.96157562761362825</v>
          </cell>
          <cell r="I161">
            <v>0.96209567001669971</v>
          </cell>
          <cell r="J161">
            <v>0.96280914384130289</v>
          </cell>
          <cell r="K161">
            <v>0.96273164543956435</v>
          </cell>
        </row>
        <row r="169">
          <cell r="B169">
            <v>0.97662378345163436</v>
          </cell>
          <cell r="C169">
            <v>0.97420613386044386</v>
          </cell>
          <cell r="D169">
            <v>0.97353495771545895</v>
          </cell>
          <cell r="E169">
            <v>0.97420613386044386</v>
          </cell>
          <cell r="F169">
            <v>0.97428792173565337</v>
          </cell>
          <cell r="G169">
            <v>0.97092238888941917</v>
          </cell>
          <cell r="H169">
            <v>0.97420613386044386</v>
          </cell>
          <cell r="I169">
            <v>0.97420613386044386</v>
          </cell>
          <cell r="J169">
            <v>0.97362053267394444</v>
          </cell>
          <cell r="K169">
            <v>0.97420613386044386</v>
          </cell>
        </row>
        <row r="170">
          <cell r="B170">
            <v>0.97589643257238445</v>
          </cell>
          <cell r="C170">
            <v>0.97348058355126577</v>
          </cell>
          <cell r="D170">
            <v>0.97280990727180483</v>
          </cell>
          <cell r="E170">
            <v>0.97348058355126577</v>
          </cell>
          <cell r="F170">
            <v>0.97356231051409126</v>
          </cell>
          <cell r="G170">
            <v>0.97019928418399592</v>
          </cell>
          <cell r="H170">
            <v>0.97348058355126577</v>
          </cell>
          <cell r="I170">
            <v>0.97348058355126577</v>
          </cell>
          <cell r="J170">
            <v>0.97289541849743588</v>
          </cell>
          <cell r="K170">
            <v>0.97348058355126577</v>
          </cell>
        </row>
        <row r="171">
          <cell r="B171">
            <v>0.95809047468667996</v>
          </cell>
          <cell r="C171">
            <v>0.95571870463182507</v>
          </cell>
          <cell r="D171">
            <v>0.95506026534103261</v>
          </cell>
          <cell r="E171">
            <v>0.95571870463182507</v>
          </cell>
          <cell r="F171">
            <v>0.95579894042529112</v>
          </cell>
          <cell r="G171">
            <v>0.95249727501752679</v>
          </cell>
          <cell r="H171">
            <v>0.95571870463182507</v>
          </cell>
          <cell r="I171">
            <v>0.95571870463182507</v>
          </cell>
          <cell r="J171">
            <v>0.95514421635060853</v>
          </cell>
          <cell r="K171">
            <v>0.95571870463182507</v>
          </cell>
        </row>
        <row r="179">
          <cell r="B179">
            <v>0.90187815589653231</v>
          </cell>
          <cell r="C179">
            <v>0.90907240670577105</v>
          </cell>
          <cell r="D179">
            <v>0.92564266622788793</v>
          </cell>
          <cell r="E179">
            <v>0.92635296189597072</v>
          </cell>
          <cell r="F179">
            <v>0.92370705393734009</v>
          </cell>
          <cell r="G179">
            <v>0.91506299917170697</v>
          </cell>
          <cell r="H179">
            <v>0.92649591283016608</v>
          </cell>
          <cell r="I179">
            <v>0.92520092488329064</v>
          </cell>
          <cell r="J179">
            <v>0.92026038582563363</v>
          </cell>
          <cell r="K179">
            <v>0.92024716572876675</v>
          </cell>
        </row>
        <row r="180">
          <cell r="B180">
            <v>0.87933824688891671</v>
          </cell>
          <cell r="C180">
            <v>0.88635269762476632</v>
          </cell>
          <cell r="D180">
            <v>0.90250883009499805</v>
          </cell>
          <cell r="E180">
            <v>0.90320137391974986</v>
          </cell>
          <cell r="F180">
            <v>0.90062159299196054</v>
          </cell>
          <cell r="G180">
            <v>0.89219357207369399</v>
          </cell>
          <cell r="H180">
            <v>0.90334075219723076</v>
          </cell>
          <cell r="I180">
            <v>0.90207812883341754</v>
          </cell>
          <cell r="J180">
            <v>0.89726106465990096</v>
          </cell>
          <cell r="K180">
            <v>0.897248174962189</v>
          </cell>
        </row>
        <row r="181">
          <cell r="B181">
            <v>0.88916182031651858</v>
          </cell>
          <cell r="C181">
            <v>0.89625463335731936</v>
          </cell>
          <cell r="D181">
            <v>0.91259125491032311</v>
          </cell>
          <cell r="E181">
            <v>0.91329153552480113</v>
          </cell>
          <cell r="F181">
            <v>0.91068293443882919</v>
          </cell>
          <cell r="G181">
            <v>0.90216075944204643</v>
          </cell>
          <cell r="H181">
            <v>0.91343247087403201</v>
          </cell>
          <cell r="I181">
            <v>0.91215574204696892</v>
          </cell>
          <cell r="J181">
            <v>0.90728486378793816</v>
          </cell>
          <cell r="K181">
            <v>0.90727183009229084</v>
          </cell>
        </row>
        <row r="189">
          <cell r="B189">
            <v>0.93136565655589609</v>
          </cell>
          <cell r="C189">
            <v>0.92836389277737164</v>
          </cell>
          <cell r="D189">
            <v>0.92229615491608163</v>
          </cell>
          <cell r="E189">
            <v>0.92735260313382328</v>
          </cell>
          <cell r="F189">
            <v>0.92836389277737164</v>
          </cell>
          <cell r="G189">
            <v>0.92533002384672658</v>
          </cell>
          <cell r="H189">
            <v>0.91723970669833987</v>
          </cell>
          <cell r="I189">
            <v>0.92836389277737164</v>
          </cell>
          <cell r="J189">
            <v>0.92735260313382328</v>
          </cell>
          <cell r="K189">
            <v>0.92229615491608163</v>
          </cell>
        </row>
        <row r="190">
          <cell r="B190">
            <v>0.90852074537048344</v>
          </cell>
          <cell r="C190">
            <v>0.90559261006047431</v>
          </cell>
          <cell r="D190">
            <v>0.89967370411236658</v>
          </cell>
          <cell r="E190">
            <v>0.90460612573578969</v>
          </cell>
          <cell r="F190">
            <v>0.90559261006047431</v>
          </cell>
          <cell r="G190">
            <v>0.90263315708642045</v>
          </cell>
          <cell r="H190">
            <v>0.89474128248894347</v>
          </cell>
          <cell r="I190">
            <v>0.90559261006047431</v>
          </cell>
          <cell r="J190">
            <v>0.90460612573578969</v>
          </cell>
          <cell r="K190">
            <v>0.89967370411236658</v>
          </cell>
        </row>
        <row r="191">
          <cell r="B191">
            <v>0.9064969667569116</v>
          </cell>
          <cell r="C191">
            <v>0.90357535402511346</v>
          </cell>
          <cell r="D191">
            <v>0.89766963275697542</v>
          </cell>
          <cell r="E191">
            <v>0.90259106714709048</v>
          </cell>
          <cell r="F191">
            <v>0.90357535402511346</v>
          </cell>
          <cell r="G191">
            <v>0.9006224933910445</v>
          </cell>
          <cell r="H191">
            <v>0.89274819836686037</v>
          </cell>
          <cell r="I191">
            <v>0.90357535402511346</v>
          </cell>
          <cell r="J191">
            <v>0.90259106714709048</v>
          </cell>
          <cell r="K191">
            <v>0.89766963275697542</v>
          </cell>
        </row>
        <row r="199">
          <cell r="B199">
            <v>0.92568435011361971</v>
          </cell>
          <cell r="C199">
            <v>0.92266048344797214</v>
          </cell>
          <cell r="D199">
            <v>0.91765146887985072</v>
          </cell>
          <cell r="E199">
            <v>0.91063884848448073</v>
          </cell>
          <cell r="F199">
            <v>0.92375116492696852</v>
          </cell>
          <cell r="G199">
            <v>0.918653271793475</v>
          </cell>
          <cell r="H199">
            <v>0.91464606013897787</v>
          </cell>
          <cell r="I199">
            <v>0.90963704557085645</v>
          </cell>
          <cell r="J199">
            <v>0.9056773277425163</v>
          </cell>
          <cell r="K199">
            <v>0.90562983391635921</v>
          </cell>
        </row>
        <row r="200">
          <cell r="B200">
            <v>0.92184475140940259</v>
          </cell>
          <cell r="C200">
            <v>0.91883342728542128</v>
          </cell>
          <cell r="D200">
            <v>0.91384518935227577</v>
          </cell>
          <cell r="E200">
            <v>0.90686165624587201</v>
          </cell>
          <cell r="F200">
            <v>0.91991958478257341</v>
          </cell>
          <cell r="G200">
            <v>0.91484283693890478</v>
          </cell>
          <cell r="H200">
            <v>0.9108522465923885</v>
          </cell>
          <cell r="I200">
            <v>0.90586400865924277</v>
          </cell>
          <cell r="J200">
            <v>0.90192071514167438</v>
          </cell>
          <cell r="K200">
            <v>0.90187341831272627</v>
          </cell>
        </row>
        <row r="201">
          <cell r="B201">
            <v>0.92122379348584937</v>
          </cell>
          <cell r="C201">
            <v>0.91821449780057462</v>
          </cell>
          <cell r="D201">
            <v>0.91322961996235219</v>
          </cell>
          <cell r="E201">
            <v>0.90625079098884087</v>
          </cell>
          <cell r="F201">
            <v>0.91929992365814961</v>
          </cell>
          <cell r="G201">
            <v>0.91422659552999663</v>
          </cell>
          <cell r="H201">
            <v>0.91023869325941886</v>
          </cell>
          <cell r="I201">
            <v>0.90525381542119632</v>
          </cell>
          <cell r="J201">
            <v>0.90131317812025313</v>
          </cell>
          <cell r="K201">
            <v>0.90126591315061833</v>
          </cell>
        </row>
        <row r="209">
          <cell r="B209">
            <v>0.91935280679365539</v>
          </cell>
          <cell r="C209">
            <v>0.90935233790595582</v>
          </cell>
          <cell r="D209">
            <v>0.89576516478033974</v>
          </cell>
          <cell r="E209">
            <v>0.92938312782728838</v>
          </cell>
          <cell r="F209">
            <v>0.92162281372401011</v>
          </cell>
          <cell r="G209">
            <v>0.90889709268047103</v>
          </cell>
          <cell r="H209">
            <v>0.90368127296699163</v>
          </cell>
          <cell r="I209">
            <v>0.92710690169986432</v>
          </cell>
          <cell r="J209">
            <v>0.91821780332847802</v>
          </cell>
          <cell r="K209">
            <v>0.90889709268047103</v>
          </cell>
        </row>
        <row r="210">
          <cell r="B210">
            <v>0.92875715598631647</v>
          </cell>
          <cell r="C210">
            <v>0.91865438915509046</v>
          </cell>
          <cell r="D210">
            <v>0.90492822855951704</v>
          </cell>
          <cell r="E210">
            <v>0.93889008033047161</v>
          </cell>
          <cell r="F210">
            <v>0.93105038353196168</v>
          </cell>
          <cell r="G210">
            <v>0.91819448708292273</v>
          </cell>
          <cell r="H210">
            <v>0.91292531310810976</v>
          </cell>
          <cell r="I210">
            <v>0.93659056996963286</v>
          </cell>
          <cell r="J210">
            <v>0.92761054221349393</v>
          </cell>
          <cell r="K210">
            <v>0.91819448708292273</v>
          </cell>
        </row>
        <row r="211">
          <cell r="B211">
            <v>0.92058388679212633</v>
          </cell>
          <cell r="C211">
            <v>0.9105700265522364</v>
          </cell>
          <cell r="D211">
            <v>0.89696465921766477</v>
          </cell>
          <cell r="E211">
            <v>0.93062763915213542</v>
          </cell>
          <cell r="F211">
            <v>0.92285693342618103</v>
          </cell>
          <cell r="G211">
            <v>0.91011417172042053</v>
          </cell>
          <cell r="H211">
            <v>0.90489136764655487</v>
          </cell>
          <cell r="I211">
            <v>0.92834836499305606</v>
          </cell>
          <cell r="J211">
            <v>0.91944736347509903</v>
          </cell>
          <cell r="K211">
            <v>0.91011417172042053</v>
          </cell>
        </row>
        <row r="219">
          <cell r="B219">
            <v>0.92076488175301263</v>
          </cell>
          <cell r="C219">
            <v>0.90985706076993722</v>
          </cell>
          <cell r="D219">
            <v>0.89790622371954387</v>
          </cell>
          <cell r="E219">
            <v>0.88874981439176437</v>
          </cell>
          <cell r="F219">
            <v>0.92724837411565231</v>
          </cell>
          <cell r="G219">
            <v>0.91896246042737961</v>
          </cell>
          <cell r="H219">
            <v>0.90758071085557657</v>
          </cell>
          <cell r="I219">
            <v>0.88923552888998392</v>
          </cell>
          <cell r="J219">
            <v>0.93098046845885229</v>
          </cell>
          <cell r="K219">
            <v>0.91896246042737961</v>
          </cell>
        </row>
        <row r="220">
          <cell r="B220">
            <v>0.92883191208749005</v>
          </cell>
          <cell r="C220">
            <v>0.91782852520643421</v>
          </cell>
          <cell r="D220">
            <v>0.90577298415731289</v>
          </cell>
          <cell r="E220">
            <v>0.89653635344700033</v>
          </cell>
          <cell r="F220">
            <v>0.93537220779982211</v>
          </cell>
          <cell r="G220">
            <v>0.92701369933909794</v>
          </cell>
          <cell r="H220">
            <v>0.91553223167326814</v>
          </cell>
          <cell r="I220">
            <v>0.89702632340029709</v>
          </cell>
          <cell r="J220">
            <v>0.93913699986952581</v>
          </cell>
          <cell r="K220">
            <v>0.92701369933909794</v>
          </cell>
        </row>
        <row r="221">
          <cell r="B221">
            <v>0.92456297171145441</v>
          </cell>
          <cell r="C221">
            <v>0.91361015673896284</v>
          </cell>
          <cell r="D221">
            <v>0.90161002333170848</v>
          </cell>
          <cell r="E221">
            <v>0.89241584446361255</v>
          </cell>
          <cell r="F221">
            <v>0.93107320802113869</v>
          </cell>
          <cell r="G221">
            <v>0.92275311552544226</v>
          </cell>
          <cell r="H221">
            <v>0.9113244170423429</v>
          </cell>
          <cell r="I221">
            <v>0.89290356249975478</v>
          </cell>
          <cell r="J221">
            <v>0.93482069698931813</v>
          </cell>
          <cell r="K221">
            <v>0.92275311552544226</v>
          </cell>
        </row>
        <row r="229">
          <cell r="B229">
            <v>0.88020870814256247</v>
          </cell>
          <cell r="C229">
            <v>0.86287123710717195</v>
          </cell>
          <cell r="D229">
            <v>0.84261586367772223</v>
          </cell>
          <cell r="E229">
            <v>0.88427351310254798</v>
          </cell>
          <cell r="F229">
            <v>0.88708027962600577</v>
          </cell>
          <cell r="G229">
            <v>0.87779405036773328</v>
          </cell>
          <cell r="H229">
            <v>0.87582257753114856</v>
          </cell>
          <cell r="I229">
            <v>0.89502705181855557</v>
          </cell>
          <cell r="J229">
            <v>0.90366988372942358</v>
          </cell>
          <cell r="K229">
            <v>0.90231758654127259</v>
          </cell>
        </row>
        <row r="230">
          <cell r="B230">
            <v>0.88489154113625634</v>
          </cell>
          <cell r="C230">
            <v>0.86746183233879792</v>
          </cell>
          <cell r="D230">
            <v>0.84709869749990341</v>
          </cell>
          <cell r="E230">
            <v>0.88897797142510249</v>
          </cell>
          <cell r="F230">
            <v>0.89179967033761753</v>
          </cell>
          <cell r="G230">
            <v>0.88246403704555698</v>
          </cell>
          <cell r="H230">
            <v>0.88048207569873616</v>
          </cell>
          <cell r="I230">
            <v>0.89978872046569836</v>
          </cell>
          <cell r="J230">
            <v>0.90847753344680204</v>
          </cell>
          <cell r="K230">
            <v>0.90711804184915323</v>
          </cell>
        </row>
        <row r="231">
          <cell r="B231">
            <v>0.88356339128009587</v>
          </cell>
          <cell r="C231">
            <v>0.86615984305052196</v>
          </cell>
          <cell r="D231">
            <v>0.84582727161216853</v>
          </cell>
          <cell r="E231">
            <v>0.88764368817117745</v>
          </cell>
          <cell r="F231">
            <v>0.89046115194432163</v>
          </cell>
          <cell r="G231">
            <v>0.88113953067456852</v>
          </cell>
          <cell r="H231">
            <v>0.87916054408968769</v>
          </cell>
          <cell r="I231">
            <v>0.89843821116133016</v>
          </cell>
          <cell r="J231">
            <v>0.90711398294453027</v>
          </cell>
          <cell r="K231">
            <v>0.90575653183262006</v>
          </cell>
        </row>
        <row r="239">
          <cell r="B239">
            <v>0.88704766847354533</v>
          </cell>
          <cell r="C239">
            <v>0.88225493479097616</v>
          </cell>
          <cell r="D239">
            <v>0.90476168861494122</v>
          </cell>
          <cell r="E239">
            <v>0.90340164093366704</v>
          </cell>
          <cell r="F239">
            <v>0.88636457942351077</v>
          </cell>
          <cell r="G239">
            <v>0.90626509838197655</v>
          </cell>
          <cell r="H239">
            <v>0.91914585967950402</v>
          </cell>
          <cell r="I239">
            <v>0.91779831829998459</v>
          </cell>
          <cell r="J239">
            <v>0.90184793122429341</v>
          </cell>
          <cell r="K239">
            <v>0.90562990886898698</v>
          </cell>
        </row>
        <row r="240">
          <cell r="B240">
            <v>0.89131625770514611</v>
          </cell>
          <cell r="C240">
            <v>0.88650046076215194</v>
          </cell>
          <cell r="D240">
            <v>0.90911552002496288</v>
          </cell>
          <cell r="E240">
            <v>0.90774892761662052</v>
          </cell>
          <cell r="F240">
            <v>0.89062988154138945</v>
          </cell>
          <cell r="G240">
            <v>0.91062616439614674</v>
          </cell>
          <cell r="H240">
            <v>0.92356890959930127</v>
          </cell>
          <cell r="I240">
            <v>0.92221488367467108</v>
          </cell>
          <cell r="J240">
            <v>0.90618774125320645</v>
          </cell>
          <cell r="K240">
            <v>0.9099879182682632</v>
          </cell>
        </row>
        <row r="241">
          <cell r="B241">
            <v>0.87983514363271531</v>
          </cell>
          <cell r="C241">
            <v>0.87508137934488062</v>
          </cell>
          <cell r="D241">
            <v>0.89740513226955787</v>
          </cell>
          <cell r="E241">
            <v>0.89605614304436731</v>
          </cell>
          <cell r="F241">
            <v>0.87915760873373372</v>
          </cell>
          <cell r="G241">
            <v>0.89889631791304703</v>
          </cell>
          <cell r="H241">
            <v>0.91167234660811236</v>
          </cell>
          <cell r="I241">
            <v>0.91033576199677946</v>
          </cell>
          <cell r="J241">
            <v>0.89451506644398271</v>
          </cell>
          <cell r="K241">
            <v>0.89826629308320127</v>
          </cell>
        </row>
        <row r="249">
          <cell r="B249">
            <v>0.89814745064437185</v>
          </cell>
          <cell r="C249">
            <v>0.89751081861390014</v>
          </cell>
          <cell r="D249">
            <v>0.87848023709285394</v>
          </cell>
          <cell r="E249">
            <v>0.87817162396586712</v>
          </cell>
          <cell r="F249">
            <v>0.903724633469567</v>
          </cell>
          <cell r="G249">
            <v>0.91927602716744183</v>
          </cell>
          <cell r="H249">
            <v>0.90027942873826017</v>
          </cell>
          <cell r="I249">
            <v>0.89950364036700181</v>
          </cell>
          <cell r="J249">
            <v>0.91549362743130536</v>
          </cell>
          <cell r="K249">
            <v>0.91526266370794052</v>
          </cell>
        </row>
        <row r="250">
          <cell r="B250">
            <v>0.89815228345750053</v>
          </cell>
          <cell r="C250">
            <v>0.89751564800139572</v>
          </cell>
          <cell r="D250">
            <v>0.8784849640792971</v>
          </cell>
          <cell r="E250">
            <v>0.87817634929170363</v>
          </cell>
          <cell r="F250">
            <v>0.90372949629278188</v>
          </cell>
          <cell r="G250">
            <v>0.91928097367065775</v>
          </cell>
          <cell r="H250">
            <v>0.90028427302328218</v>
          </cell>
          <cell r="I250">
            <v>0.89950848047760879</v>
          </cell>
          <cell r="J250">
            <v>0.91549855358192644</v>
          </cell>
          <cell r="K250">
            <v>0.9152675886157764</v>
          </cell>
        </row>
        <row r="251">
          <cell r="B251">
            <v>0.89973220557290023</v>
          </cell>
          <cell r="C251">
            <v>0.89909445022381607</v>
          </cell>
          <cell r="D251">
            <v>0.88003028979784004</v>
          </cell>
          <cell r="E251">
            <v>0.87972113213200975</v>
          </cell>
          <cell r="F251">
            <v>0.90531922917419871</v>
          </cell>
          <cell r="G251">
            <v>0.9208980628517679</v>
          </cell>
          <cell r="H251">
            <v>0.90186794547982874</v>
          </cell>
          <cell r="I251">
            <v>0.90109078825266142</v>
          </cell>
          <cell r="J251">
            <v>0.91710898918183659</v>
          </cell>
          <cell r="K251">
            <v>0.91687761792973177</v>
          </cell>
        </row>
        <row r="259">
          <cell r="B259">
            <v>0.85718690301471978</v>
          </cell>
          <cell r="C259">
            <v>0.8923463119502999</v>
          </cell>
          <cell r="D259">
            <v>0.89305702794132658</v>
          </cell>
          <cell r="E259">
            <v>0.8728874836341437</v>
          </cell>
          <cell r="F259">
            <v>0.84936877224782192</v>
          </cell>
          <cell r="G259">
            <v>0.90219714333238954</v>
          </cell>
          <cell r="H259">
            <v>0.91490093121184124</v>
          </cell>
          <cell r="I259">
            <v>0.9160127739833992</v>
          </cell>
          <cell r="J259">
            <v>0.90382231678880021</v>
          </cell>
          <cell r="K259">
            <v>0.922198179734944</v>
          </cell>
        </row>
        <row r="260">
          <cell r="B260">
            <v>0.85140226164234456</v>
          </cell>
          <cell r="C260">
            <v>0.88632440077032304</v>
          </cell>
          <cell r="D260">
            <v>0.88703032056449782</v>
          </cell>
          <cell r="E260">
            <v>0.86699688844014333</v>
          </cell>
          <cell r="F260">
            <v>0.84363689076075266</v>
          </cell>
          <cell r="G260">
            <v>0.89610875478724905</v>
          </cell>
          <cell r="H260">
            <v>0.90872681240566333</v>
          </cell>
          <cell r="I260">
            <v>0.90983115201580644</v>
          </cell>
          <cell r="J260">
            <v>0.89772296092068715</v>
          </cell>
          <cell r="K260">
            <v>0.91597481616596954</v>
          </cell>
        </row>
        <row r="261">
          <cell r="B261">
            <v>0.84926954118889841</v>
          </cell>
          <cell r="C261">
            <v>0.88410420208977814</v>
          </cell>
          <cell r="D261">
            <v>0.88480835358986754</v>
          </cell>
          <cell r="E261">
            <v>0.86482510421974013</v>
          </cell>
          <cell r="F261">
            <v>0.8415236221763629</v>
          </cell>
          <cell r="G261">
            <v>0.89386404678499365</v>
          </cell>
          <cell r="H261">
            <v>0.90645049679466883</v>
          </cell>
          <cell r="I261">
            <v>0.90755207008884098</v>
          </cell>
          <cell r="J261">
            <v>0.89547420941209876</v>
          </cell>
          <cell r="K261">
            <v>0.91368034466490677</v>
          </cell>
        </row>
        <row r="267">
          <cell r="B267">
            <v>0.9663569118666927</v>
          </cell>
          <cell r="C267">
            <v>0.96886577747699998</v>
          </cell>
          <cell r="D267">
            <v>0.96886577747699998</v>
          </cell>
          <cell r="E267">
            <v>0.96886577747699998</v>
          </cell>
          <cell r="F267">
            <v>0.96898143483152688</v>
          </cell>
          <cell r="G267">
            <v>0.96622081172198504</v>
          </cell>
          <cell r="H267">
            <v>0.96622081172198504</v>
          </cell>
          <cell r="I267">
            <v>0.96886577747699998</v>
          </cell>
          <cell r="J267">
            <v>0.96898143483152688</v>
          </cell>
          <cell r="K267">
            <v>0.96886577747699998</v>
          </cell>
        </row>
        <row r="273">
          <cell r="B273">
            <v>0.94504399539432149</v>
          </cell>
          <cell r="C273">
            <v>0.9443221496094254</v>
          </cell>
          <cell r="D273">
            <v>0.93861351613336796</v>
          </cell>
          <cell r="E273">
            <v>0.94203869621900249</v>
          </cell>
          <cell r="F273">
            <v>0.9572696986320578</v>
          </cell>
          <cell r="G273">
            <v>0.96373150342802083</v>
          </cell>
          <cell r="H273">
            <v>0.95688114325675189</v>
          </cell>
          <cell r="I273">
            <v>0.95461661174133383</v>
          </cell>
          <cell r="J273">
            <v>0.95699937123967127</v>
          </cell>
          <cell r="K273">
            <v>0.96420182666366039</v>
          </cell>
        </row>
        <row r="274">
          <cell r="B274">
            <v>0.94840053764424981</v>
          </cell>
          <cell r="C274">
            <v>0.94767612805715329</v>
          </cell>
          <cell r="D274">
            <v>0.94194721904943268</v>
          </cell>
          <cell r="E274">
            <v>0.94538456445406505</v>
          </cell>
          <cell r="F274">
            <v>0.96066966329369663</v>
          </cell>
          <cell r="G274">
            <v>0.96715441868340368</v>
          </cell>
          <cell r="H274">
            <v>0.96027972787413884</v>
          </cell>
          <cell r="I274">
            <v>0.95800715335146946</v>
          </cell>
          <cell r="J274">
            <v>0.96039837577107467</v>
          </cell>
          <cell r="K274">
            <v>0.96762641238075631</v>
          </cell>
        </row>
        <row r="275">
          <cell r="B275">
            <v>0.93805369187527132</v>
          </cell>
          <cell r="C275">
            <v>0.9373371854408763</v>
          </cell>
          <cell r="D275">
            <v>0.93167077759756312</v>
          </cell>
          <cell r="E275">
            <v>0.93507062230355109</v>
          </cell>
          <cell r="F275">
            <v>0.95018896400421049</v>
          </cell>
          <cell r="G275">
            <v>0.95660297210814138</v>
          </cell>
          <cell r="H275">
            <v>0.94980328269616554</v>
          </cell>
          <cell r="I275">
            <v>0.94755550147247825</v>
          </cell>
          <cell r="J275">
            <v>0.94992063617007894</v>
          </cell>
          <cell r="K275">
            <v>0.95706981645582945</v>
          </cell>
        </row>
        <row r="283">
          <cell r="B283">
            <v>0.92296342936883791</v>
          </cell>
          <cell r="C283">
            <v>0.91417633521011832</v>
          </cell>
          <cell r="D283">
            <v>0.92732090617150398</v>
          </cell>
          <cell r="E283">
            <v>0.92539481130739998</v>
          </cell>
          <cell r="F283">
            <v>0.94633103502779947</v>
          </cell>
          <cell r="G283">
            <v>0.93589345245066868</v>
          </cell>
          <cell r="H283">
            <v>0.93365463727446585</v>
          </cell>
          <cell r="I283">
            <v>0.92732090617150398</v>
          </cell>
          <cell r="J283">
            <v>0.93707966153302769</v>
          </cell>
          <cell r="K283">
            <v>0.93520764874833551</v>
          </cell>
        </row>
        <row r="284">
          <cell r="B284">
            <v>0.92406748754629975</v>
          </cell>
          <cell r="C284">
            <v>0.91526988217678529</v>
          </cell>
          <cell r="D284">
            <v>0.9284301768067339</v>
          </cell>
          <cell r="E284">
            <v>0.92650177792849719</v>
          </cell>
          <cell r="F284">
            <v>0.94746304577119689</v>
          </cell>
          <cell r="G284">
            <v>0.9370129776523527</v>
          </cell>
          <cell r="H284">
            <v>0.93477148438282087</v>
          </cell>
          <cell r="I284">
            <v>0.9284301768067339</v>
          </cell>
          <cell r="J284">
            <v>0.93820060568999852</v>
          </cell>
          <cell r="K284">
            <v>0.93632635358470329</v>
          </cell>
        </row>
        <row r="285">
          <cell r="B285">
            <v>0.91369300900698291</v>
          </cell>
          <cell r="C285">
            <v>0.90499417409453298</v>
          </cell>
          <cell r="D285">
            <v>0.918006718483239</v>
          </cell>
          <cell r="E285">
            <v>0.9160999696825638</v>
          </cell>
          <cell r="F285">
            <v>0.93682590598690541</v>
          </cell>
          <cell r="G285">
            <v>0.92649316047587338</v>
          </cell>
          <cell r="H285">
            <v>0.92427683238543745</v>
          </cell>
          <cell r="I285">
            <v>0.918006718483239</v>
          </cell>
          <cell r="J285">
            <v>0.92766745504842563</v>
          </cell>
          <cell r="K285">
            <v>0.92581424511646271</v>
          </cell>
        </row>
        <row r="293">
          <cell r="B293">
            <v>0.83319460880394358</v>
          </cell>
          <cell r="C293">
            <v>0.8947865539743125</v>
          </cell>
          <cell r="D293">
            <v>0.92542298836859904</v>
          </cell>
          <cell r="E293">
            <v>0.92056903015338154</v>
          </cell>
          <cell r="F293">
            <v>0.91824030670103418</v>
          </cell>
          <cell r="G293">
            <v>0.90948704514945944</v>
          </cell>
          <cell r="H293">
            <v>0.92944243466118792</v>
          </cell>
          <cell r="I293">
            <v>0.93361861630987075</v>
          </cell>
          <cell r="J293">
            <v>0.93379215761190593</v>
          </cell>
          <cell r="K293">
            <v>0.93089649702937682</v>
          </cell>
        </row>
        <row r="294">
          <cell r="B294">
            <v>0.84338514110342133</v>
          </cell>
          <cell r="C294">
            <v>0.90573039732503113</v>
          </cell>
          <cell r="D294">
            <v>0.93674153598520815</v>
          </cell>
          <cell r="E294">
            <v>0.93182821058560195</v>
          </cell>
          <cell r="F294">
            <v>0.92947100527402637</v>
          </cell>
          <cell r="G294">
            <v>0.92061068542703717</v>
          </cell>
          <cell r="H294">
            <v>0.94081014281824915</v>
          </cell>
          <cell r="I294">
            <v>0.94503740198655306</v>
          </cell>
          <cell r="J294">
            <v>0.94521306581581666</v>
          </cell>
          <cell r="K294">
            <v>0.94228198935039209</v>
          </cell>
        </row>
        <row r="295">
          <cell r="B295">
            <v>0.83040898000304531</v>
          </cell>
          <cell r="C295">
            <v>0.89179500413821189</v>
          </cell>
          <cell r="D295">
            <v>0.922329011400705</v>
          </cell>
          <cell r="E295">
            <v>0.91749128147796544</v>
          </cell>
          <cell r="F295">
            <v>0.91517034367263217</v>
          </cell>
          <cell r="G295">
            <v>0.90644634699774074</v>
          </cell>
          <cell r="H295">
            <v>0.92633501943380692</v>
          </cell>
          <cell r="I295">
            <v>0.93049723880794366</v>
          </cell>
          <cell r="J295">
            <v>0.93067019990741395</v>
          </cell>
          <cell r="K295">
            <v>0.92778422041911079</v>
          </cell>
        </row>
        <row r="298">
          <cell r="B298">
            <v>0.98304208107581037</v>
          </cell>
          <cell r="C298">
            <v>0.98452902483865057</v>
          </cell>
          <cell r="D298">
            <v>0.97780958404065288</v>
          </cell>
          <cell r="E298">
            <v>0.97888550665986307</v>
          </cell>
          <cell r="F298">
            <v>0.98070541020297908</v>
          </cell>
          <cell r="G298">
            <v>0.97744471134869348</v>
          </cell>
          <cell r="H298">
            <v>0.97744471134869348</v>
          </cell>
          <cell r="I298">
            <v>0.97744471134869348</v>
          </cell>
          <cell r="J298">
            <v>0.97744471134869348</v>
          </cell>
          <cell r="K298">
            <v>0.97744471134869348</v>
          </cell>
        </row>
        <row r="299">
          <cell r="B299">
            <v>0.98304208107581037</v>
          </cell>
          <cell r="C299">
            <v>0.98452902483865057</v>
          </cell>
          <cell r="D299">
            <v>0.97780958404065288</v>
          </cell>
          <cell r="E299">
            <v>0.97888550665986307</v>
          </cell>
          <cell r="F299">
            <v>0.98070541020297908</v>
          </cell>
          <cell r="G299">
            <v>0.97744471134869348</v>
          </cell>
          <cell r="H299">
            <v>0.97744471134869348</v>
          </cell>
          <cell r="I299">
            <v>0.97744471134869348</v>
          </cell>
          <cell r="J299">
            <v>0.97744471134869348</v>
          </cell>
          <cell r="K299">
            <v>0.97744471134869348</v>
          </cell>
        </row>
        <row r="300">
          <cell r="B300">
            <v>0.98219674378443822</v>
          </cell>
          <cell r="C300">
            <v>0.98452902483865057</v>
          </cell>
          <cell r="D300">
            <v>0.97780958404065288</v>
          </cell>
          <cell r="E300">
            <v>0.97888550665986307</v>
          </cell>
          <cell r="F300">
            <v>0.98070541020297908</v>
          </cell>
          <cell r="G300">
            <v>0.97744471134869348</v>
          </cell>
          <cell r="H300">
            <v>0.97744471134869348</v>
          </cell>
          <cell r="I300">
            <v>0.97520794337494265</v>
          </cell>
          <cell r="J300">
            <v>0.97520794337494265</v>
          </cell>
          <cell r="K300">
            <v>0.97744471134869348</v>
          </cell>
        </row>
        <row r="301">
          <cell r="B301">
            <v>0.98219674378443822</v>
          </cell>
          <cell r="C301">
            <v>0.98452902483865057</v>
          </cell>
          <cell r="D301">
            <v>0.97780958404065288</v>
          </cell>
          <cell r="E301">
            <v>0.97888550665986307</v>
          </cell>
          <cell r="F301">
            <v>0.98070541020297908</v>
          </cell>
          <cell r="G301">
            <v>0.97744471134869348</v>
          </cell>
          <cell r="H301">
            <v>0.97744471134869348</v>
          </cell>
          <cell r="I301">
            <v>0.97355513959993889</v>
          </cell>
          <cell r="J301">
            <v>0.97355513959993889</v>
          </cell>
          <cell r="K301">
            <v>0.97594102543860639</v>
          </cell>
        </row>
        <row r="302">
          <cell r="B302">
            <v>0.98219674378443822</v>
          </cell>
          <cell r="C302">
            <v>0.98452902483865057</v>
          </cell>
          <cell r="D302">
            <v>0.97780958404065288</v>
          </cell>
          <cell r="E302">
            <v>0.97888550665986307</v>
          </cell>
          <cell r="F302">
            <v>0.98169436918796227</v>
          </cell>
          <cell r="G302">
            <v>0.9759242094112266</v>
          </cell>
          <cell r="H302">
            <v>0.97744471134869348</v>
          </cell>
          <cell r="I302">
            <v>0.97744471134869348</v>
          </cell>
          <cell r="J302">
            <v>0.97744471134869348</v>
          </cell>
          <cell r="K302">
            <v>0.97744471134869348</v>
          </cell>
        </row>
        <row r="308">
          <cell r="B308">
            <v>0.9709899612847307</v>
          </cell>
          <cell r="C308">
            <v>0.96965140967005758</v>
          </cell>
          <cell r="D308">
            <v>0.964395846474014</v>
          </cell>
          <cell r="E308">
            <v>0.95552527076864424</v>
          </cell>
          <cell r="F308">
            <v>0.97406631999802418</v>
          </cell>
          <cell r="G308">
            <v>0.97216493989425234</v>
          </cell>
          <cell r="H308">
            <v>0.9703369179130199</v>
          </cell>
          <cell r="I308">
            <v>0.96850889593178735</v>
          </cell>
          <cell r="J308">
            <v>0.96783339762792164</v>
          </cell>
          <cell r="K308">
            <v>0.97422146462313919</v>
          </cell>
        </row>
        <row r="309">
          <cell r="B309">
            <v>0.97745018351350399</v>
          </cell>
          <cell r="C309">
            <v>0.97610272620336513</v>
          </cell>
          <cell r="D309">
            <v>0.97081219652204609</v>
          </cell>
          <cell r="E309">
            <v>0.96188260281171367</v>
          </cell>
          <cell r="F309">
            <v>0.98054700995739796</v>
          </cell>
          <cell r="G309">
            <v>0.97863297952921335</v>
          </cell>
          <cell r="H309">
            <v>0.97679279529223295</v>
          </cell>
          <cell r="I309">
            <v>0.97495261105525244</v>
          </cell>
          <cell r="J309">
            <v>0.97427261850393609</v>
          </cell>
          <cell r="K309">
            <v>0.98070318679581669</v>
          </cell>
        </row>
        <row r="310">
          <cell r="B310">
            <v>0.95511211490879444</v>
          </cell>
          <cell r="C310">
            <v>0.95379545159137613</v>
          </cell>
          <cell r="D310">
            <v>0.94862582854752053</v>
          </cell>
          <cell r="E310">
            <v>0.93990030649247858</v>
          </cell>
          <cell r="F310">
            <v>0.95813816831204923</v>
          </cell>
          <cell r="G310">
            <v>0.95626788000365492</v>
          </cell>
          <cell r="H310">
            <v>0.9544697502492705</v>
          </cell>
          <cell r="I310">
            <v>0.95267162049488596</v>
          </cell>
          <cell r="J310">
            <v>0.95200716809131136</v>
          </cell>
          <cell r="K310">
            <v>0.95829077597733781</v>
          </cell>
        </row>
        <row r="313">
          <cell r="B313">
            <v>0.97299999999999986</v>
          </cell>
          <cell r="C313">
            <v>0.97299999999999986</v>
          </cell>
          <cell r="D313">
            <v>0.97299999999999986</v>
          </cell>
          <cell r="E313">
            <v>0.97299999999999986</v>
          </cell>
          <cell r="F313">
            <v>0.97299999999999986</v>
          </cell>
          <cell r="G313">
            <v>0.97299999999999986</v>
          </cell>
          <cell r="H313">
            <v>0.97299999999999986</v>
          </cell>
          <cell r="I313">
            <v>0.97299999999999986</v>
          </cell>
          <cell r="J313">
            <v>0.97299999999999986</v>
          </cell>
          <cell r="K313">
            <v>0.97299999999999986</v>
          </cell>
        </row>
        <row r="314">
          <cell r="B314">
            <v>0.97299999999999986</v>
          </cell>
          <cell r="C314">
            <v>0.97299999999999986</v>
          </cell>
          <cell r="D314">
            <v>0.97299999999999986</v>
          </cell>
          <cell r="E314">
            <v>0.97299999999999986</v>
          </cell>
          <cell r="F314">
            <v>0.97299999999999986</v>
          </cell>
          <cell r="G314">
            <v>0.97299999999999986</v>
          </cell>
          <cell r="H314">
            <v>0.97299999999999986</v>
          </cell>
          <cell r="I314">
            <v>0.97299999999999986</v>
          </cell>
          <cell r="J314">
            <v>0.97299999999999986</v>
          </cell>
          <cell r="K314">
            <v>0.97299999999999986</v>
          </cell>
        </row>
        <row r="315">
          <cell r="B315">
            <v>0.97299999999999998</v>
          </cell>
          <cell r="C315">
            <v>0.97299999999999998</v>
          </cell>
          <cell r="D315">
            <v>0.97299999999999998</v>
          </cell>
          <cell r="E315">
            <v>0.97299999999999998</v>
          </cell>
          <cell r="F315">
            <v>0.97299999999999998</v>
          </cell>
          <cell r="G315">
            <v>0.97299999999999998</v>
          </cell>
          <cell r="H315">
            <v>0.97299999999999998</v>
          </cell>
          <cell r="I315">
            <v>0.97299999999999998</v>
          </cell>
          <cell r="J315">
            <v>0.97299999999999998</v>
          </cell>
          <cell r="K315">
            <v>0.97299999999999998</v>
          </cell>
        </row>
        <row r="319">
          <cell r="B319">
            <v>0.92</v>
          </cell>
          <cell r="C319">
            <v>0.92</v>
          </cell>
          <cell r="D319">
            <v>0.92</v>
          </cell>
          <cell r="E319">
            <v>0.92</v>
          </cell>
          <cell r="F319">
            <v>0.92</v>
          </cell>
          <cell r="G319">
            <v>0.92</v>
          </cell>
          <cell r="H319">
            <v>0.92</v>
          </cell>
          <cell r="I319">
            <v>0.92</v>
          </cell>
          <cell r="J319">
            <v>0.92</v>
          </cell>
          <cell r="K319">
            <v>0.92</v>
          </cell>
        </row>
        <row r="320">
          <cell r="B320">
            <v>0.92</v>
          </cell>
          <cell r="C320">
            <v>0.92</v>
          </cell>
          <cell r="D320">
            <v>0.92</v>
          </cell>
          <cell r="E320">
            <v>0.92</v>
          </cell>
          <cell r="F320">
            <v>0.92</v>
          </cell>
          <cell r="G320">
            <v>0.92</v>
          </cell>
          <cell r="H320">
            <v>0.92</v>
          </cell>
          <cell r="I320">
            <v>0.92</v>
          </cell>
          <cell r="J320">
            <v>0.92</v>
          </cell>
          <cell r="K320">
            <v>0.92</v>
          </cell>
        </row>
        <row r="321">
          <cell r="B321">
            <v>0.92</v>
          </cell>
          <cell r="C321">
            <v>0.92</v>
          </cell>
          <cell r="D321">
            <v>0.92</v>
          </cell>
          <cell r="E321">
            <v>0.92</v>
          </cell>
          <cell r="F321">
            <v>0.92</v>
          </cell>
          <cell r="G321">
            <v>0.92</v>
          </cell>
          <cell r="H321">
            <v>0.92</v>
          </cell>
          <cell r="I321">
            <v>0.92</v>
          </cell>
          <cell r="J321">
            <v>0.92</v>
          </cell>
          <cell r="K321">
            <v>0.92</v>
          </cell>
        </row>
        <row r="322">
          <cell r="B322">
            <v>0.92</v>
          </cell>
          <cell r="C322">
            <v>0.92</v>
          </cell>
          <cell r="D322">
            <v>0.92</v>
          </cell>
          <cell r="E322">
            <v>0.92</v>
          </cell>
          <cell r="F322">
            <v>0.92</v>
          </cell>
          <cell r="G322">
            <v>0.92</v>
          </cell>
          <cell r="H322">
            <v>0.92</v>
          </cell>
          <cell r="I322">
            <v>0.92</v>
          </cell>
          <cell r="J322">
            <v>0.92</v>
          </cell>
          <cell r="K322">
            <v>0.92</v>
          </cell>
        </row>
      </sheetData>
      <sheetData sheetId="8" refreshError="1"/>
      <sheetData sheetId="9" refreshError="1"/>
      <sheetData sheetId="10" refreshError="1">
        <row r="6">
          <cell r="D6">
            <v>1.888041442223579E-2</v>
          </cell>
          <cell r="E6">
            <v>1.6325938831142479E-2</v>
          </cell>
          <cell r="F6">
            <v>1.2639180544498233E-2</v>
          </cell>
          <cell r="H6">
            <v>1.8986513687600624E-4</v>
          </cell>
          <cell r="I6">
            <v>1.9039400912357208E-4</v>
          </cell>
          <cell r="J6">
            <v>1.9039400912357208E-4</v>
          </cell>
          <cell r="K6">
            <v>1.9039400912357208E-4</v>
          </cell>
          <cell r="L6">
            <v>1.8986513687600624E-4</v>
          </cell>
          <cell r="M6">
            <v>2.0282329161828589E-4</v>
          </cell>
          <cell r="N6">
            <v>1.9039400912357208E-4</v>
          </cell>
          <cell r="O6">
            <v>1.9039400912357208E-4</v>
          </cell>
          <cell r="P6">
            <v>1.8986513687600624E-4</v>
          </cell>
          <cell r="Q6">
            <v>1.9039400912357208E-4</v>
          </cell>
        </row>
        <row r="7">
          <cell r="D7">
            <v>1.888041442223579E-2</v>
          </cell>
          <cell r="E7">
            <v>1.6325938831142479E-2</v>
          </cell>
          <cell r="F7">
            <v>1.2639180544498233E-2</v>
          </cell>
          <cell r="H7">
            <v>1.8986513687600624E-4</v>
          </cell>
          <cell r="I7">
            <v>1.9039400912357208E-4</v>
          </cell>
          <cell r="J7">
            <v>1.9039400912357208E-4</v>
          </cell>
          <cell r="K7">
            <v>1.9039400912357208E-4</v>
          </cell>
          <cell r="L7">
            <v>1.8986513687600624E-4</v>
          </cell>
          <cell r="M7">
            <v>2.0282329161828589E-4</v>
          </cell>
          <cell r="N7">
            <v>1.9039400912357208E-4</v>
          </cell>
          <cell r="O7">
            <v>1.9039400912357208E-4</v>
          </cell>
          <cell r="P7">
            <v>1.8986513687600624E-4</v>
          </cell>
          <cell r="Q7">
            <v>1.9039400912357208E-4</v>
          </cell>
        </row>
        <row r="8">
          <cell r="D8">
            <v>1.9831430773621411E-2</v>
          </cell>
          <cell r="E8">
            <v>2.7822070314313958E-2</v>
          </cell>
          <cell r="F8">
            <v>4.7793974012998161E-2</v>
          </cell>
          <cell r="H8">
            <v>9.0079826278443816E-4</v>
          </cell>
          <cell r="I8">
            <v>6.9811466981203364E-4</v>
          </cell>
          <cell r="J8">
            <v>8.2839228514959519E-4</v>
          </cell>
          <cell r="K8">
            <v>8.4458989966369302E-4</v>
          </cell>
          <cell r="L8">
            <v>9.7229018840225138E-4</v>
          </cell>
          <cell r="M8">
            <v>8.2992862099000569E-4</v>
          </cell>
          <cell r="N8">
            <v>6.547485176855455E-4</v>
          </cell>
          <cell r="O8">
            <v>7.3576773951471728E-4</v>
          </cell>
          <cell r="P8">
            <v>9.3257245194791074E-4</v>
          </cell>
          <cell r="Q8">
            <v>9.1914475301056774E-4</v>
          </cell>
        </row>
        <row r="9">
          <cell r="D9">
            <v>2.728889936313604E-2</v>
          </cell>
          <cell r="E9">
            <v>3.9122053998925203E-2</v>
          </cell>
          <cell r="F9">
            <v>5.196878726217706E-2</v>
          </cell>
          <cell r="H9">
            <v>8.1270341995894003E-4</v>
          </cell>
          <cell r="I9">
            <v>7.151554685801265E-4</v>
          </cell>
          <cell r="J9">
            <v>8.7813691584641288E-4</v>
          </cell>
          <cell r="K9">
            <v>1.2297564687975642E-3</v>
          </cell>
          <cell r="L9">
            <v>9.6367521367521304E-4</v>
          </cell>
          <cell r="M9">
            <v>6.7006958034355319E-4</v>
          </cell>
          <cell r="N9">
            <v>7.5925556442316253E-4</v>
          </cell>
          <cell r="O9">
            <v>1.0463035442487502E-3</v>
          </cell>
          <cell r="P9">
            <v>1.128042328042328E-3</v>
          </cell>
          <cell r="Q9">
            <v>7.975538160469672E-4</v>
          </cell>
        </row>
        <row r="10">
          <cell r="D10">
            <v>2.3544566351618532E-2</v>
          </cell>
          <cell r="E10">
            <v>2.8904187592866476E-2</v>
          </cell>
          <cell r="F10">
            <v>3.8028880235886638E-2</v>
          </cell>
          <cell r="H10">
            <v>6.6349163302552967E-4</v>
          </cell>
          <cell r="I10">
            <v>5.8896244593680837E-4</v>
          </cell>
          <cell r="J10">
            <v>5.9714247881688452E-4</v>
          </cell>
          <cell r="K10">
            <v>5.8896244593680837E-4</v>
          </cell>
          <cell r="L10">
            <v>6.3979550667091298E-4</v>
          </cell>
          <cell r="M10">
            <v>5.8896244593680837E-4</v>
          </cell>
          <cell r="N10">
            <v>5.9714247881688452E-4</v>
          </cell>
          <cell r="O10">
            <v>5.8896244593680837E-4</v>
          </cell>
          <cell r="P10">
            <v>5.8735325892605192E-4</v>
          </cell>
          <cell r="Q10">
            <v>5.8896244593680837E-4</v>
          </cell>
        </row>
        <row r="11">
          <cell r="D11">
            <v>2.0100784355773452E-2</v>
          </cell>
          <cell r="E11">
            <v>1.2511588523907793E-2</v>
          </cell>
          <cell r="F11">
            <v>1.4070073219123617E-2</v>
          </cell>
          <cell r="H11">
            <v>5.6665382580883207E-5</v>
          </cell>
          <cell r="I11">
            <v>5.6820671806305066E-5</v>
          </cell>
          <cell r="J11">
            <v>6.4611548371281633E-5</v>
          </cell>
          <cell r="K11">
            <v>5.6820671806305066E-5</v>
          </cell>
          <cell r="L11">
            <v>5.6665382580883207E-5</v>
          </cell>
          <cell r="M11">
            <v>6.4611548371281633E-5</v>
          </cell>
          <cell r="N11">
            <v>5.6820671806305066E-5</v>
          </cell>
          <cell r="O11">
            <v>5.6820671806305066E-5</v>
          </cell>
          <cell r="P11">
            <v>6.4410830435753368E-5</v>
          </cell>
          <cell r="Q11">
            <v>5.6820671806305066E-5</v>
          </cell>
        </row>
        <row r="12">
          <cell r="D12">
            <v>1.2836928130132284E-2</v>
          </cell>
          <cell r="E12">
            <v>1.7324959114657333E-2</v>
          </cell>
          <cell r="F12">
            <v>1.4611287464959308E-2</v>
          </cell>
          <cell r="H12">
            <v>4.429774296699208E-5</v>
          </cell>
          <cell r="I12">
            <v>5.1633674923309398E-5</v>
          </cell>
          <cell r="J12">
            <v>4.4419106646353684E-5</v>
          </cell>
          <cell r="K12">
            <v>4.4419106646353684E-5</v>
          </cell>
          <cell r="L12">
            <v>5.0350850701612341E-5</v>
          </cell>
          <cell r="M12">
            <v>4.4419106646353684E-5</v>
          </cell>
          <cell r="N12">
            <v>4.4419106646353684E-5</v>
          </cell>
          <cell r="O12">
            <v>5.0507706934327696E-5</v>
          </cell>
          <cell r="P12">
            <v>4.429774296699208E-5</v>
          </cell>
          <cell r="Q12">
            <v>4.4419106646353684E-5</v>
          </cell>
        </row>
        <row r="13">
          <cell r="D13">
            <v>4.8972775072221126E-3</v>
          </cell>
          <cell r="E13">
            <v>8.3254930630333075E-3</v>
          </cell>
          <cell r="F13">
            <v>3.8167247300351045E-3</v>
          </cell>
          <cell r="H13">
            <v>1.1382359861372323E-4</v>
          </cell>
          <cell r="I13">
            <v>1.1936801459204219E-4</v>
          </cell>
          <cell r="J13">
            <v>1.1413544408937747E-4</v>
          </cell>
          <cell r="K13">
            <v>1.1413544408937747E-4</v>
          </cell>
          <cell r="L13">
            <v>1.2937713382802103E-4</v>
          </cell>
          <cell r="M13">
            <v>1.1413544408937747E-4</v>
          </cell>
          <cell r="N13">
            <v>1.1413544408937747E-4</v>
          </cell>
          <cell r="O13">
            <v>1.1936801459204219E-4</v>
          </cell>
          <cell r="P13">
            <v>1.1382359861372323E-4</v>
          </cell>
          <cell r="Q13">
            <v>1.1413544408937747E-4</v>
          </cell>
        </row>
        <row r="14">
          <cell r="D14">
            <v>7.4844751487801965E-3</v>
          </cell>
          <cell r="E14">
            <v>1.0314316101786179E-2</v>
          </cell>
          <cell r="F14">
            <v>1.1714014794614085E-2</v>
          </cell>
          <cell r="H14">
            <v>4.3537183486223977E-5</v>
          </cell>
          <cell r="I14">
            <v>4.3656463440980711E-5</v>
          </cell>
          <cell r="J14">
            <v>4.5657905890997117E-5</v>
          </cell>
          <cell r="K14">
            <v>4.3656463440980711E-5</v>
          </cell>
          <cell r="L14">
            <v>4.3537183486223977E-5</v>
          </cell>
          <cell r="M14">
            <v>4.9640526965601308E-5</v>
          </cell>
          <cell r="N14">
            <v>4.3656463440980711E-5</v>
          </cell>
          <cell r="O14">
            <v>4.3656463440980711E-5</v>
          </cell>
          <cell r="P14">
            <v>4.5527454731308719E-5</v>
          </cell>
          <cell r="Q14">
            <v>4.3656463440980711E-5</v>
          </cell>
        </row>
        <row r="15">
          <cell r="D15">
            <v>0</v>
          </cell>
          <cell r="E15">
            <v>0</v>
          </cell>
          <cell r="F15">
            <v>0</v>
          </cell>
          <cell r="H15">
            <v>2.121428571428582E-4</v>
          </cell>
          <cell r="I15">
            <v>2.121428571428582E-4</v>
          </cell>
          <cell r="J15">
            <v>2.121428571428582E-4</v>
          </cell>
          <cell r="K15">
            <v>2.121428571428582E-4</v>
          </cell>
          <cell r="L15">
            <v>2.121428571428582E-4</v>
          </cell>
          <cell r="M15">
            <v>2.121428571428582E-4</v>
          </cell>
          <cell r="N15">
            <v>2.121428571428582E-4</v>
          </cell>
          <cell r="O15">
            <v>2.121428571428582E-4</v>
          </cell>
          <cell r="P15">
            <v>2.121428571428582E-4</v>
          </cell>
          <cell r="Q15">
            <v>2.121428571428582E-4</v>
          </cell>
        </row>
        <row r="16"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H17">
            <v>2.121428571428582E-4</v>
          </cell>
          <cell r="I17">
            <v>2.121428571428582E-4</v>
          </cell>
          <cell r="J17">
            <v>2.121428571428582E-4</v>
          </cell>
          <cell r="K17">
            <v>2.121428571428582E-4</v>
          </cell>
          <cell r="L17">
            <v>2.121428571428582E-4</v>
          </cell>
          <cell r="M17">
            <v>2.121428571428582E-4</v>
          </cell>
          <cell r="N17">
            <v>2.121428571428582E-4</v>
          </cell>
          <cell r="O17">
            <v>2.121428571428582E-4</v>
          </cell>
          <cell r="P17">
            <v>2.121428571428582E-4</v>
          </cell>
          <cell r="Q17">
            <v>2.121428571428582E-4</v>
          </cell>
        </row>
        <row r="18"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>
            <v>4.136916356734277E-2</v>
          </cell>
          <cell r="E19">
            <v>4.2712172636638006E-2</v>
          </cell>
          <cell r="F19">
            <v>3.7615780373938909E-2</v>
          </cell>
          <cell r="H19">
            <v>1.3729245283018866E-3</v>
          </cell>
          <cell r="I19">
            <v>6.301046782114238E-4</v>
          </cell>
          <cell r="J19">
            <v>9.531532695787031E-4</v>
          </cell>
          <cell r="K19">
            <v>1.1034828120961488E-3</v>
          </cell>
          <cell r="L19">
            <v>1.2759047324466435E-3</v>
          </cell>
          <cell r="M19">
            <v>1.078899906536597E-3</v>
          </cell>
          <cell r="N19">
            <v>1.1162768157146554E-3</v>
          </cell>
          <cell r="O19">
            <v>1.185044585164125E-3</v>
          </cell>
          <cell r="P19">
            <v>1.2312480668110113E-3</v>
          </cell>
          <cell r="Q19">
            <v>1.2825988627552343E-3</v>
          </cell>
        </row>
        <row r="20">
          <cell r="D20">
            <v>3.6691804129612315E-2</v>
          </cell>
          <cell r="E20">
            <v>3.7233393670811847E-2</v>
          </cell>
          <cell r="F20">
            <v>3.4179765693202045E-2</v>
          </cell>
          <cell r="H20">
            <v>4.6974433404041465E-4</v>
          </cell>
          <cell r="I20">
            <v>4.7817588524166492E-4</v>
          </cell>
          <cell r="J20">
            <v>6.9567394675626828E-4</v>
          </cell>
          <cell r="K20">
            <v>9.7234427500646138E-4</v>
          </cell>
          <cell r="L20">
            <v>1.2034853249475893E-3</v>
          </cell>
          <cell r="M20">
            <v>7.5004846213491802E-4</v>
          </cell>
          <cell r="N20">
            <v>9.4035926596019667E-4</v>
          </cell>
          <cell r="O20">
            <v>1.1514603256655468E-3</v>
          </cell>
          <cell r="P20">
            <v>1.288663779771111E-3</v>
          </cell>
          <cell r="Q20">
            <v>1.0499846661604069E-3</v>
          </cell>
        </row>
        <row r="21">
          <cell r="D21">
            <v>2.4605679673954942E-2</v>
          </cell>
          <cell r="E21">
            <v>3.2778493827522209E-2</v>
          </cell>
          <cell r="F21">
            <v>3.534086409769107E-2</v>
          </cell>
          <cell r="H21">
            <v>1.256972905282332E-3</v>
          </cell>
          <cell r="I21">
            <v>1.3326198630136984E-3</v>
          </cell>
          <cell r="J21">
            <v>1.1254382416396986E-3</v>
          </cell>
          <cell r="K21">
            <v>1.0438070776255706E-3</v>
          </cell>
          <cell r="L21">
            <v>1.1395719489981793E-3</v>
          </cell>
          <cell r="M21">
            <v>1.2415810502283101E-3</v>
          </cell>
          <cell r="N21">
            <v>9.030424288617887E-4</v>
          </cell>
          <cell r="O21">
            <v>9.8730022831050178E-4</v>
          </cell>
          <cell r="P21">
            <v>1.1020036429872505E-3</v>
          </cell>
          <cell r="Q21">
            <v>1.2227454337899548E-3</v>
          </cell>
        </row>
        <row r="22">
          <cell r="D22">
            <v>1.6919615080308703E-2</v>
          </cell>
          <cell r="E22">
            <v>2.4131664321721022E-2</v>
          </cell>
          <cell r="F22">
            <v>2.7414813774461616E-2</v>
          </cell>
          <cell r="H22">
            <v>1.746489829993929E-3</v>
          </cell>
          <cell r="I22">
            <v>1.7944534340165407E-3</v>
          </cell>
          <cell r="J22">
            <v>1.3122716894977172E-3</v>
          </cell>
          <cell r="K22">
            <v>1.3170091324200919E-3</v>
          </cell>
          <cell r="L22">
            <v>1.4089506172839511E-3</v>
          </cell>
          <cell r="M22">
            <v>1.2127853881278537E-3</v>
          </cell>
          <cell r="N22">
            <v>1.1180365296803649E-3</v>
          </cell>
          <cell r="O22">
            <v>1.0990867579908678E-3</v>
          </cell>
          <cell r="P22">
            <v>1.3034447821681872E-3</v>
          </cell>
          <cell r="Q22">
            <v>1.0990867579908678E-3</v>
          </cell>
        </row>
        <row r="23">
          <cell r="D23">
            <v>0</v>
          </cell>
          <cell r="E23">
            <v>0</v>
          </cell>
          <cell r="F23">
            <v>0</v>
          </cell>
          <cell r="H23">
            <v>5.343796711509719E-4</v>
          </cell>
          <cell r="I23">
            <v>4.4010416666666731E-4</v>
          </cell>
          <cell r="J23">
            <v>9.0670289855072483E-4</v>
          </cell>
          <cell r="K23">
            <v>5.0781249999999991E-4</v>
          </cell>
          <cell r="L23">
            <v>5.343796711509719E-4</v>
          </cell>
          <cell r="M23">
            <v>5.7552083333333392E-4</v>
          </cell>
          <cell r="N23">
            <v>6.0937500000000022E-4</v>
          </cell>
          <cell r="O23">
            <v>1.2305253623188408E-3</v>
          </cell>
          <cell r="P23">
            <v>6.3457585949177903E-4</v>
          </cell>
          <cell r="Q23">
            <v>6.4322916666666652E-4</v>
          </cell>
        </row>
        <row r="24">
          <cell r="D24">
            <v>0</v>
          </cell>
          <cell r="E24">
            <v>0</v>
          </cell>
          <cell r="F24">
            <v>0</v>
          </cell>
          <cell r="H24">
            <v>1.1628360215053762E-3</v>
          </cell>
          <cell r="I24">
            <v>8.7043478260869596E-4</v>
          </cell>
          <cell r="J24">
            <v>1.152755102040816E-3</v>
          </cell>
          <cell r="K24">
            <v>2.1024404761904761E-3</v>
          </cell>
          <cell r="L24">
            <v>1.2349126344086022E-3</v>
          </cell>
          <cell r="M24">
            <v>1.2986734693877554E-3</v>
          </cell>
          <cell r="N24">
            <v>1.3473129251700678E-3</v>
          </cell>
          <cell r="O24">
            <v>9.9132850241545872E-4</v>
          </cell>
          <cell r="P24">
            <v>1.4074417009602191E-3</v>
          </cell>
          <cell r="Q24">
            <v>1.4250347222222227E-3</v>
          </cell>
        </row>
        <row r="25">
          <cell r="D25">
            <v>0</v>
          </cell>
          <cell r="E25">
            <v>0</v>
          </cell>
          <cell r="F25">
            <v>0</v>
          </cell>
          <cell r="H25">
            <v>3.8543455857093813E-4</v>
          </cell>
          <cell r="I25">
            <v>5.6827063996091819E-4</v>
          </cell>
          <cell r="J25">
            <v>4.1721510218219643E-4</v>
          </cell>
          <cell r="K25">
            <v>4.3150329061309356E-4</v>
          </cell>
          <cell r="L25">
            <v>4.4211611130195804E-4</v>
          </cell>
          <cell r="M25">
            <v>4.6007966747488782E-4</v>
          </cell>
          <cell r="N25">
            <v>6.6902784562774837E-4</v>
          </cell>
          <cell r="O25">
            <v>4.8865604433668208E-4</v>
          </cell>
          <cell r="P25">
            <v>4.8462727585022337E-4</v>
          </cell>
          <cell r="Q25">
            <v>4.8865604433668208E-4</v>
          </cell>
        </row>
        <row r="26">
          <cell r="D26">
            <v>0</v>
          </cell>
          <cell r="E26">
            <v>0</v>
          </cell>
          <cell r="F26">
            <v>0</v>
          </cell>
          <cell r="H26">
            <v>1.2614678899082555E-4</v>
          </cell>
          <cell r="I26">
            <v>1.1956521739130428E-4</v>
          </cell>
          <cell r="J26">
            <v>1.1956521739130428E-4</v>
          </cell>
          <cell r="K26">
            <v>1.1956521739130428E-4</v>
          </cell>
          <cell r="L26">
            <v>1.1853448275862079E-4</v>
          </cell>
          <cell r="M26">
            <v>1.1956521739130428E-4</v>
          </cell>
          <cell r="N26">
            <v>1.3095238095238112E-4</v>
          </cell>
          <cell r="O26">
            <v>1.2753623188405805E-4</v>
          </cell>
          <cell r="P26">
            <v>1.2643678160919526E-4</v>
          </cell>
          <cell r="Q26">
            <v>1.2753623188405805E-4</v>
          </cell>
        </row>
        <row r="27">
          <cell r="D27">
            <v>0</v>
          </cell>
          <cell r="E27">
            <v>0</v>
          </cell>
          <cell r="F27">
            <v>0</v>
          </cell>
          <cell r="H27">
            <v>1.2614678899082555E-4</v>
          </cell>
          <cell r="I27">
            <v>1.1956521739130428E-4</v>
          </cell>
          <cell r="J27">
            <v>1.1956521739130428E-4</v>
          </cell>
          <cell r="K27">
            <v>1.1956521739130428E-4</v>
          </cell>
          <cell r="L27">
            <v>1.1853448275862079E-4</v>
          </cell>
          <cell r="M27">
            <v>1.1956521739130428E-4</v>
          </cell>
          <cell r="N27">
            <v>1.3095238095238112E-4</v>
          </cell>
          <cell r="O27">
            <v>1.1956521739130428E-4</v>
          </cell>
          <cell r="P27">
            <v>1.1853448275862079E-4</v>
          </cell>
          <cell r="Q27">
            <v>1.1956521739130428E-4</v>
          </cell>
        </row>
        <row r="28">
          <cell r="D28">
            <v>0</v>
          </cell>
          <cell r="E28">
            <v>0</v>
          </cell>
          <cell r="F28">
            <v>0</v>
          </cell>
          <cell r="H28">
            <v>1.1853448275862079E-4</v>
          </cell>
          <cell r="I28">
            <v>1.2731481481481478E-4</v>
          </cell>
          <cell r="J28">
            <v>1.1956521739130428E-4</v>
          </cell>
          <cell r="K28">
            <v>1.1956521739130428E-4</v>
          </cell>
          <cell r="L28">
            <v>1.1853448275862079E-4</v>
          </cell>
          <cell r="M28">
            <v>1.1956521739130428E-4</v>
          </cell>
          <cell r="N28">
            <v>1.1956521739130428E-4</v>
          </cell>
          <cell r="O28">
            <v>1.3095238095238112E-4</v>
          </cell>
          <cell r="P28">
            <v>1.1853448275862079E-4</v>
          </cell>
          <cell r="Q28">
            <v>1.1956521739130428E-4</v>
          </cell>
        </row>
        <row r="29">
          <cell r="D29">
            <v>2.7284451739501884E-3</v>
          </cell>
          <cell r="E29">
            <v>0</v>
          </cell>
          <cell r="F29">
            <v>3.0125028357803489E-4</v>
          </cell>
          <cell r="H29">
            <v>1.441139274966341E-4</v>
          </cell>
          <cell r="I29">
            <v>6.1502361241979494E-5</v>
          </cell>
          <cell r="J29">
            <v>1.1823444014294216E-4</v>
          </cell>
          <cell r="K29">
            <v>1.4450876017470734E-4</v>
          </cell>
          <cell r="L29">
            <v>5.8772966512306053E-5</v>
          </cell>
          <cell r="M29">
            <v>5.4425377208656103E-5</v>
          </cell>
          <cell r="N29">
            <v>5.4425377208656103E-5</v>
          </cell>
          <cell r="O29">
            <v>5.8947367006407886E-5</v>
          </cell>
          <cell r="P29">
            <v>5.4276673992238993E-5</v>
          </cell>
          <cell r="Q29">
            <v>5.4425377208656103E-5</v>
          </cell>
        </row>
        <row r="30">
          <cell r="D30">
            <v>1.3728279373707755E-3</v>
          </cell>
          <cell r="E30">
            <v>1.9196376622399151E-3</v>
          </cell>
          <cell r="F30">
            <v>0</v>
          </cell>
          <cell r="H30">
            <v>4.0369935408103391E-5</v>
          </cell>
          <cell r="I30">
            <v>4.6969221652898357E-5</v>
          </cell>
          <cell r="J30">
            <v>1.8212555334797229E-5</v>
          </cell>
          <cell r="K30">
            <v>4.3180500531452267E-5</v>
          </cell>
          <cell r="L30">
            <v>4.6840890446196479E-5</v>
          </cell>
          <cell r="M30">
            <v>4.6969221652898357E-5</v>
          </cell>
          <cell r="N30">
            <v>5.1175420606889199E-5</v>
          </cell>
          <cell r="O30">
            <v>4.6969221652898357E-5</v>
          </cell>
          <cell r="P30">
            <v>4.6840890446196479E-5</v>
          </cell>
          <cell r="Q30">
            <v>5.1175420606889199E-5</v>
          </cell>
        </row>
        <row r="31">
          <cell r="D31">
            <v>2.1653990050321904E-2</v>
          </cell>
          <cell r="E31">
            <v>2.6161137254866341E-2</v>
          </cell>
          <cell r="F31">
            <v>3.3007472010193342E-2</v>
          </cell>
          <cell r="H31">
            <v>4.0008147113593999E-4</v>
          </cell>
          <cell r="I31">
            <v>3.7756685768863476E-4</v>
          </cell>
          <cell r="J31">
            <v>4.0120214752567708E-4</v>
          </cell>
          <cell r="K31">
            <v>4.0120214752567708E-4</v>
          </cell>
          <cell r="L31">
            <v>4.4481107660455493E-4</v>
          </cell>
          <cell r="M31">
            <v>4.0120214752567708E-4</v>
          </cell>
          <cell r="N31">
            <v>4.0120214752567708E-4</v>
          </cell>
          <cell r="O31">
            <v>3.9398280802292344E-4</v>
          </cell>
          <cell r="P31">
            <v>3.840782122905032E-4</v>
          </cell>
          <cell r="Q31">
            <v>3.8515406162465006E-4</v>
          </cell>
        </row>
        <row r="32">
          <cell r="D32">
            <v>2.389210728478364E-2</v>
          </cell>
          <cell r="E32">
            <v>2.8920486272036975E-2</v>
          </cell>
          <cell r="F32">
            <v>3.5353190451099775E-2</v>
          </cell>
          <cell r="H32">
            <v>3.6807495344506495E-4</v>
          </cell>
          <cell r="I32">
            <v>4.0120214752567708E-4</v>
          </cell>
          <cell r="J32">
            <v>4.1039875835721055E-4</v>
          </cell>
          <cell r="K32">
            <v>4.0120214752567708E-4</v>
          </cell>
          <cell r="L32">
            <v>4.0008147113593999E-4</v>
          </cell>
          <cell r="M32">
            <v>4.4619678089304201E-4</v>
          </cell>
          <cell r="N32">
            <v>4.0120214752567708E-4</v>
          </cell>
          <cell r="O32">
            <v>4.0120214752567708E-4</v>
          </cell>
          <cell r="P32">
            <v>4.0922619047619059E-4</v>
          </cell>
          <cell r="Q32">
            <v>4.0120214752567708E-4</v>
          </cell>
        </row>
        <row r="33">
          <cell r="D33">
            <v>1.8790039327377005E-2</v>
          </cell>
          <cell r="E33">
            <v>3.14088476032802E-2</v>
          </cell>
          <cell r="F33">
            <v>4.4287445713489235E-2</v>
          </cell>
          <cell r="H33">
            <v>1.3872315414919297E-3</v>
          </cell>
          <cell r="I33">
            <v>1.2942258681108627E-3</v>
          </cell>
          <cell r="J33">
            <v>1.0800092407207758E-3</v>
          </cell>
          <cell r="K33">
            <v>1.0708266964001272E-3</v>
          </cell>
          <cell r="L33">
            <v>1.105032405642394E-3</v>
          </cell>
          <cell r="M33">
            <v>1.2167808219178077E-3</v>
          </cell>
          <cell r="N33">
            <v>1.068978658536585E-3</v>
          </cell>
          <cell r="O33">
            <v>1.0857199745141768E-3</v>
          </cell>
          <cell r="P33">
            <v>1.1495901639344264E-3</v>
          </cell>
          <cell r="Q33">
            <v>1.1497610704045873E-3</v>
          </cell>
        </row>
        <row r="34">
          <cell r="D34">
            <v>2.0077618424270444E-2</v>
          </cell>
          <cell r="E34">
            <v>3.3979453272111326E-2</v>
          </cell>
          <cell r="F34">
            <v>4.5646874036433763E-2</v>
          </cell>
          <cell r="H34">
            <v>6.570662665237063E-4</v>
          </cell>
          <cell r="I34">
            <v>6.8174418604651128E-4</v>
          </cell>
          <cell r="J34">
            <v>7.3162790697674392E-4</v>
          </cell>
          <cell r="K34">
            <v>6.9005813953488344E-4</v>
          </cell>
          <cell r="L34">
            <v>6.8174418604651128E-4</v>
          </cell>
          <cell r="M34">
            <v>7.0668604651162766E-4</v>
          </cell>
          <cell r="N34">
            <v>7.7319767441860439E-4</v>
          </cell>
          <cell r="O34">
            <v>6.8174418604651128E-4</v>
          </cell>
          <cell r="P34">
            <v>6.9005813953488344E-4</v>
          </cell>
          <cell r="Q34">
            <v>7.3162790697674392E-4</v>
          </cell>
        </row>
        <row r="35">
          <cell r="D35">
            <v>2.0961582935209618E-2</v>
          </cell>
          <cell r="E35">
            <v>2.4227448069953694E-2</v>
          </cell>
          <cell r="F35">
            <v>3.621773190716198E-2</v>
          </cell>
          <cell r="H35">
            <v>1.0538314138516605E-3</v>
          </cell>
          <cell r="I35">
            <v>1.0956956521739141E-3</v>
          </cell>
          <cell r="J35">
            <v>1.1650434782608692E-3</v>
          </cell>
          <cell r="K35">
            <v>1.2621304347826085E-3</v>
          </cell>
          <cell r="L35">
            <v>1.0805955983623171E-3</v>
          </cell>
          <cell r="M35">
            <v>1.1511739130434795E-3</v>
          </cell>
          <cell r="N35">
            <v>1.2066521739130432E-3</v>
          </cell>
          <cell r="O35">
            <v>1.2759999999999996E-3</v>
          </cell>
          <cell r="P35">
            <v>1.3308207276258996E-3</v>
          </cell>
          <cell r="Q35">
            <v>1.331478260869565E-3</v>
          </cell>
        </row>
        <row r="36">
          <cell r="D36">
            <v>7.8449663949515074E-3</v>
          </cell>
          <cell r="E36">
            <v>1.2458652066573862E-2</v>
          </cell>
          <cell r="F36">
            <v>1.845059275159985E-2</v>
          </cell>
          <cell r="H36">
            <v>1.080430327868853E-3</v>
          </cell>
          <cell r="I36">
            <v>1.2196061643835615E-3</v>
          </cell>
          <cell r="J36">
            <v>1.4086979166666666E-3</v>
          </cell>
          <cell r="K36">
            <v>9.4083904109589075E-4</v>
          </cell>
          <cell r="L36">
            <v>1.0488387978142078E-3</v>
          </cell>
          <cell r="M36">
            <v>1.2259417808219179E-3</v>
          </cell>
          <cell r="N36">
            <v>1.2985299844236761E-3</v>
          </cell>
          <cell r="O36">
            <v>9.725171232876712E-4</v>
          </cell>
          <cell r="P36">
            <v>1.0962260928961754E-3</v>
          </cell>
          <cell r="Q36">
            <v>1.2259417808219179E-3</v>
          </cell>
        </row>
        <row r="37">
          <cell r="D37">
            <v>7.5250219074909251E-3</v>
          </cell>
          <cell r="E37">
            <v>1.3540559677095235E-2</v>
          </cell>
          <cell r="F37">
            <v>1.9547084414757356E-2</v>
          </cell>
          <cell r="H37">
            <v>1.063472047078604E-3</v>
          </cell>
          <cell r="I37">
            <v>1.2155527121280542E-3</v>
          </cell>
          <cell r="J37">
            <v>1.3821754729288972E-3</v>
          </cell>
          <cell r="K37">
            <v>1.5098373425355138E-3</v>
          </cell>
          <cell r="L37">
            <v>9.7307692307692254E-4</v>
          </cell>
          <cell r="M37">
            <v>1.0886020372321739E-3</v>
          </cell>
          <cell r="N37">
            <v>1.2472903808520256E-3</v>
          </cell>
          <cell r="O37">
            <v>1.5030653406821639E-3</v>
          </cell>
          <cell r="P37">
            <v>9.2104275505914851E-4</v>
          </cell>
          <cell r="Q37">
            <v>1.0886020372321739E-3</v>
          </cell>
        </row>
        <row r="38">
          <cell r="D38">
            <v>1.6625549999069643E-2</v>
          </cell>
          <cell r="E38">
            <v>2.1027009715521412E-2</v>
          </cell>
          <cell r="F38">
            <v>2.7161974982835256E-2</v>
          </cell>
          <cell r="H38">
            <v>1.0892006676884597E-3</v>
          </cell>
          <cell r="I38">
            <v>1.2496652020332554E-3</v>
          </cell>
          <cell r="J38">
            <v>1.4371359732144675E-3</v>
          </cell>
          <cell r="K38">
            <v>1.051579434823813E-3</v>
          </cell>
          <cell r="L38">
            <v>1.025601800468616E-3</v>
          </cell>
          <cell r="M38">
            <v>1.1115491944516237E-3</v>
          </cell>
          <cell r="N38">
            <v>1.1297958851050776E-3</v>
          </cell>
          <cell r="O38">
            <v>9.5205156371155333E-4</v>
          </cell>
          <cell r="P38">
            <v>8.7205904374328363E-4</v>
          </cell>
          <cell r="Q38">
            <v>8.8457504092358111E-4</v>
          </cell>
        </row>
        <row r="39">
          <cell r="D39">
            <v>1.8308431530807096E-2</v>
          </cell>
          <cell r="E39">
            <v>2.5667713904755137E-2</v>
          </cell>
          <cell r="F39">
            <v>2.9102598608743157E-2</v>
          </cell>
          <cell r="H39">
            <v>1.0435577858112514E-3</v>
          </cell>
          <cell r="I39">
            <v>1.0878208752780336E-3</v>
          </cell>
          <cell r="J39">
            <v>8.7996070108555273E-4</v>
          </cell>
          <cell r="K39">
            <v>8.9252136399371003E-4</v>
          </cell>
          <cell r="L39">
            <v>1.0498664258772378E-3</v>
          </cell>
          <cell r="M39">
            <v>8.6607602369036642E-4</v>
          </cell>
          <cell r="N39">
            <v>7.4711629684673061E-4</v>
          </cell>
          <cell r="O39">
            <v>7.5956145833333403E-4</v>
          </cell>
          <cell r="P39">
            <v>9.0687058438155145E-4</v>
          </cell>
          <cell r="Q39">
            <v>8.7194228960538384E-4</v>
          </cell>
        </row>
        <row r="40">
          <cell r="D40">
            <v>2.0861008215264029E-2</v>
          </cell>
          <cell r="E40">
            <v>2.6469016297356859E-2</v>
          </cell>
          <cell r="F40">
            <v>3.7658965852702224E-2</v>
          </cell>
          <cell r="H40">
            <v>9.3899712362958488E-4</v>
          </cell>
          <cell r="I40">
            <v>9.4487816430817656E-4</v>
          </cell>
          <cell r="J40">
            <v>1.120677713664169E-3</v>
          </cell>
          <cell r="K40">
            <v>1.1235286012521092E-3</v>
          </cell>
          <cell r="L40">
            <v>8.8747656309069636E-4</v>
          </cell>
          <cell r="M40">
            <v>7.4381684355345962E-4</v>
          </cell>
          <cell r="N40">
            <v>9.1930246596881257E-4</v>
          </cell>
          <cell r="O40">
            <v>9.2646899663483635E-4</v>
          </cell>
          <cell r="P40">
            <v>7.7875766595353509E-4</v>
          </cell>
          <cell r="Q40">
            <v>7.8089124859998243E-4</v>
          </cell>
        </row>
        <row r="41">
          <cell r="D41">
            <v>1.8527179448928528E-2</v>
          </cell>
          <cell r="E41">
            <v>2.3885241804704683E-2</v>
          </cell>
          <cell r="F41">
            <v>3.0655749438521774E-2</v>
          </cell>
          <cell r="H41">
            <v>1.3459070110160558E-3</v>
          </cell>
          <cell r="I41">
            <v>1.0222836589988795E-3</v>
          </cell>
          <cell r="J41">
            <v>1.0157419025157229E-3</v>
          </cell>
          <cell r="K41">
            <v>1.2013916541742048E-3</v>
          </cell>
          <cell r="L41">
            <v>1.4178686782308787E-3</v>
          </cell>
          <cell r="M41">
            <v>9.3161208150254176E-4</v>
          </cell>
          <cell r="N41">
            <v>8.1468058176100593E-4</v>
          </cell>
          <cell r="O41">
            <v>8.0444667011286266E-4</v>
          </cell>
          <cell r="P41">
            <v>9.1665323840775048E-4</v>
          </cell>
          <cell r="Q41">
            <v>7.4751335401051057E-4</v>
          </cell>
        </row>
        <row r="42">
          <cell r="D42">
            <v>0</v>
          </cell>
          <cell r="E42">
            <v>0</v>
          </cell>
          <cell r="F42">
            <v>0</v>
          </cell>
          <cell r="H42">
            <v>2.1214285714285733E-4</v>
          </cell>
          <cell r="I42">
            <v>2.1214285714285733E-4</v>
          </cell>
          <cell r="J42">
            <v>2.1214285714285733E-4</v>
          </cell>
          <cell r="K42">
            <v>2.1214285714285733E-4</v>
          </cell>
          <cell r="L42">
            <v>2.1214285714285733E-4</v>
          </cell>
          <cell r="M42">
            <v>2.1214285714285733E-4</v>
          </cell>
          <cell r="N42">
            <v>2.1214285714285733E-4</v>
          </cell>
          <cell r="O42">
            <v>2.1214285714285733E-4</v>
          </cell>
          <cell r="P42">
            <v>2.1214285714285733E-4</v>
          </cell>
          <cell r="Q42">
            <v>2.1214285714285733E-4</v>
          </cell>
        </row>
        <row r="43">
          <cell r="D43">
            <v>0</v>
          </cell>
          <cell r="E43">
            <v>0</v>
          </cell>
          <cell r="F43">
            <v>0</v>
          </cell>
        </row>
        <row r="44"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D45">
            <v>0</v>
          </cell>
          <cell r="E45">
            <v>0</v>
          </cell>
          <cell r="F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H46">
            <v>5.2867709923768618E-4</v>
          </cell>
          <cell r="I46">
            <v>4.8925206821857188E-4</v>
          </cell>
          <cell r="J46">
            <v>4.8925206821857188E-4</v>
          </cell>
          <cell r="K46">
            <v>4.8925206821857188E-4</v>
          </cell>
          <cell r="L46">
            <v>4.8743459550457769E-4</v>
          </cell>
          <cell r="M46">
            <v>5.3081581579737802E-4</v>
          </cell>
          <cell r="N46">
            <v>5.3081581579737802E-4</v>
          </cell>
          <cell r="O46">
            <v>4.8925206821857188E-4</v>
          </cell>
          <cell r="P46">
            <v>4.8743459550457769E-4</v>
          </cell>
          <cell r="Q46">
            <v>4.8925206821857188E-4</v>
          </cell>
        </row>
        <row r="47">
          <cell r="D47">
            <v>3.8586286605100252E-2</v>
          </cell>
          <cell r="E47">
            <v>4.5035221644411948E-2</v>
          </cell>
          <cell r="F47">
            <v>5.2810260838735211E-2</v>
          </cell>
          <cell r="H47">
            <v>7.5762750455373471E-4</v>
          </cell>
          <cell r="I47">
            <v>7.6755136986301434E-4</v>
          </cell>
          <cell r="J47">
            <v>8.4603310502283152E-4</v>
          </cell>
          <cell r="K47">
            <v>7.9894406392694089E-4</v>
          </cell>
          <cell r="L47">
            <v>5.8954973118279538E-4</v>
          </cell>
          <cell r="M47">
            <v>5.0071347031963465E-4</v>
          </cell>
          <cell r="N47">
            <v>5.9489155251141591E-4</v>
          </cell>
          <cell r="O47">
            <v>6.2602411048689099E-4</v>
          </cell>
          <cell r="P47">
            <v>5.9326616575592055E-4</v>
          </cell>
          <cell r="Q47">
            <v>4.9424751243781035E-4</v>
          </cell>
        </row>
        <row r="48">
          <cell r="D48">
            <v>3.646049286819824E-2</v>
          </cell>
          <cell r="E48">
            <v>4.6051144552089487E-2</v>
          </cell>
          <cell r="F48">
            <v>6.4442565213570183E-2</v>
          </cell>
          <cell r="H48">
            <v>1.0856345953682018E-3</v>
          </cell>
          <cell r="I48">
            <v>1.2074527071102407E-3</v>
          </cell>
          <cell r="J48">
            <v>1.0252255925201133E-3</v>
          </cell>
          <cell r="K48">
            <v>1.0519276211023781E-3</v>
          </cell>
          <cell r="L48">
            <v>7.6168249631364379E-4</v>
          </cell>
          <cell r="M48">
            <v>9.0638182213524752E-4</v>
          </cell>
          <cell r="N48">
            <v>9.3741918583913021E-4</v>
          </cell>
          <cell r="O48">
            <v>1.0252255925201133E-3</v>
          </cell>
          <cell r="P48">
            <v>8.8993705120937218E-4</v>
          </cell>
          <cell r="Q48">
            <v>9.158893237660356E-4</v>
          </cell>
        </row>
        <row r="49">
          <cell r="D49">
            <v>2.5498639393450859E-2</v>
          </cell>
          <cell r="E49">
            <v>3.3877854050771539E-2</v>
          </cell>
          <cell r="F49">
            <v>4.8220036760761836E-2</v>
          </cell>
          <cell r="H49">
            <v>2.2743550174105735E-3</v>
          </cell>
          <cell r="I49">
            <v>1.4198848238482389E-3</v>
          </cell>
          <cell r="J49">
            <v>9.948630136986296E-4</v>
          </cell>
          <cell r="K49">
            <v>1.0622023809523803E-3</v>
          </cell>
          <cell r="L49">
            <v>1.094508955676988E-3</v>
          </cell>
          <cell r="M49">
            <v>1.2159436834094368E-3</v>
          </cell>
          <cell r="N49">
            <v>9.3910089996538651E-4</v>
          </cell>
          <cell r="O49">
            <v>8.8116438356164375E-4</v>
          </cell>
          <cell r="P49">
            <v>8.7875683060109286E-4</v>
          </cell>
          <cell r="Q49">
            <v>9.1892857142857108E-4</v>
          </cell>
        </row>
        <row r="50">
          <cell r="D50">
            <v>0</v>
          </cell>
          <cell r="E50">
            <v>0</v>
          </cell>
          <cell r="F50">
            <v>0</v>
          </cell>
          <cell r="H50">
            <v>6.9951415562282226E-5</v>
          </cell>
          <cell r="I50">
            <v>6.3817772540566406E-5</v>
          </cell>
          <cell r="J50">
            <v>9.1535465832306875E-5</v>
          </cell>
          <cell r="K50">
            <v>8.7097285028064854E-5</v>
          </cell>
          <cell r="L50">
            <v>7.9590182912711306E-5</v>
          </cell>
          <cell r="M50">
            <v>9.304056568663938E-5</v>
          </cell>
          <cell r="N50">
            <v>9.304056568663938E-5</v>
          </cell>
          <cell r="O50">
            <v>9.304056568663938E-5</v>
          </cell>
          <cell r="P50">
            <v>9.304056568663938E-5</v>
          </cell>
          <cell r="Q50">
            <v>9.304056568663938E-5</v>
          </cell>
        </row>
        <row r="51">
          <cell r="D51">
            <v>0</v>
          </cell>
          <cell r="E51">
            <v>0</v>
          </cell>
          <cell r="F51">
            <v>0</v>
          </cell>
          <cell r="H51">
            <v>6.9951415562282226E-5</v>
          </cell>
          <cell r="I51">
            <v>6.3817772540566406E-5</v>
          </cell>
          <cell r="J51">
            <v>9.1535465832306875E-5</v>
          </cell>
          <cell r="K51">
            <v>8.7097285028064854E-5</v>
          </cell>
          <cell r="L51">
            <v>7.9590182912711306E-5</v>
          </cell>
          <cell r="M51">
            <v>9.304056568663938E-5</v>
          </cell>
          <cell r="N51">
            <v>9.304056568663938E-5</v>
          </cell>
          <cell r="O51">
            <v>9.304056568663938E-5</v>
          </cell>
          <cell r="P51">
            <v>9.304056568663938E-5</v>
          </cell>
          <cell r="Q51">
            <v>9.304056568663938E-5</v>
          </cell>
        </row>
        <row r="52">
          <cell r="D52">
            <v>0</v>
          </cell>
          <cell r="E52">
            <v>0</v>
          </cell>
          <cell r="F52">
            <v>0</v>
          </cell>
          <cell r="H52">
            <v>7.3438431889192348E-5</v>
          </cell>
          <cell r="I52">
            <v>6.3817772540566406E-5</v>
          </cell>
          <cell r="J52">
            <v>9.1535465832306875E-5</v>
          </cell>
          <cell r="K52">
            <v>8.7097285028064854E-5</v>
          </cell>
          <cell r="L52">
            <v>7.9590182912711306E-5</v>
          </cell>
          <cell r="M52">
            <v>9.304056568663938E-5</v>
          </cell>
          <cell r="N52">
            <v>9.304056568663938E-5</v>
          </cell>
          <cell r="O52">
            <v>1.0226723357836156E-4</v>
          </cell>
          <cell r="P52">
            <v>1.0226723357836156E-4</v>
          </cell>
          <cell r="Q52">
            <v>9.304056568663938E-5</v>
          </cell>
        </row>
        <row r="53">
          <cell r="D53">
            <v>0</v>
          </cell>
          <cell r="E53">
            <v>0</v>
          </cell>
          <cell r="F53">
            <v>0</v>
          </cell>
          <cell r="H53">
            <v>7.3438431889192348E-5</v>
          </cell>
          <cell r="I53">
            <v>6.3817772540566406E-5</v>
          </cell>
          <cell r="J53">
            <v>9.1535465832306875E-5</v>
          </cell>
          <cell r="K53">
            <v>8.7097285028064854E-5</v>
          </cell>
          <cell r="L53">
            <v>7.9590182912711306E-5</v>
          </cell>
          <cell r="M53">
            <v>9.304056568663938E-5</v>
          </cell>
          <cell r="N53">
            <v>9.304056568663938E-5</v>
          </cell>
          <cell r="O53">
            <v>1.0908504915025208E-4</v>
          </cell>
          <cell r="P53">
            <v>1.0908504915025208E-4</v>
          </cell>
          <cell r="Q53">
            <v>9.9243270065748639E-5</v>
          </cell>
        </row>
        <row r="54">
          <cell r="D54">
            <v>0</v>
          </cell>
          <cell r="E54">
            <v>0</v>
          </cell>
          <cell r="F54">
            <v>0</v>
          </cell>
          <cell r="H54">
            <v>7.3438431889192348E-5</v>
          </cell>
          <cell r="I54">
            <v>6.3817772540566406E-5</v>
          </cell>
          <cell r="J54">
            <v>9.1535465832306875E-5</v>
          </cell>
          <cell r="K54">
            <v>8.7097285028064854E-5</v>
          </cell>
          <cell r="L54">
            <v>7.5510727099655645E-5</v>
          </cell>
          <cell r="M54">
            <v>9.9312636178690308E-5</v>
          </cell>
          <cell r="N54">
            <v>9.304056568663938E-5</v>
          </cell>
          <cell r="O54">
            <v>9.304056568663938E-5</v>
          </cell>
          <cell r="P54">
            <v>9.304056568663938E-5</v>
          </cell>
          <cell r="Q54">
            <v>9.304056568663938E-5</v>
          </cell>
        </row>
        <row r="55">
          <cell r="D55">
            <v>7.6270963397521508E-3</v>
          </cell>
          <cell r="E55">
            <v>9.2651070029787543E-3</v>
          </cell>
          <cell r="F55">
            <v>6.5482399399978131E-3</v>
          </cell>
          <cell r="H55">
            <v>4.9949025364978369E-4</v>
          </cell>
          <cell r="I55">
            <v>5.2188713964424491E-4</v>
          </cell>
          <cell r="J55">
            <v>6.0982416683704756E-4</v>
          </cell>
          <cell r="K55">
            <v>7.582482325216019E-4</v>
          </cell>
          <cell r="L55">
            <v>4.4801606720495924E-4</v>
          </cell>
          <cell r="M55">
            <v>4.7983030055203507E-4</v>
          </cell>
          <cell r="N55">
            <v>5.104170926190963E-4</v>
          </cell>
          <cell r="O55">
            <v>5.4100388468615742E-4</v>
          </cell>
          <cell r="P55">
            <v>5.5230644361275278E-4</v>
          </cell>
          <cell r="Q55">
            <v>4.4542015947658913E-4</v>
          </cell>
        </row>
        <row r="56">
          <cell r="D56">
            <v>0</v>
          </cell>
          <cell r="E56">
            <v>0</v>
          </cell>
          <cell r="F56">
            <v>0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</row>
        <row r="57">
          <cell r="D57">
            <v>0</v>
          </cell>
          <cell r="E57">
            <v>0</v>
          </cell>
          <cell r="F57">
            <v>0</v>
          </cell>
          <cell r="H57" t="e">
            <v>#N/A</v>
          </cell>
          <cell r="I57" t="e">
            <v>#N/A</v>
          </cell>
          <cell r="J57" t="e">
            <v>#N/A</v>
          </cell>
          <cell r="K57" t="e">
            <v>#N/A</v>
          </cell>
          <cell r="L57" t="e">
            <v>#N/A</v>
          </cell>
          <cell r="M57" t="e">
            <v>#N/A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</row>
        <row r="58">
          <cell r="D58">
            <v>0</v>
          </cell>
          <cell r="E58">
            <v>0</v>
          </cell>
          <cell r="F58">
            <v>0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</row>
        <row r="59">
          <cell r="D59">
            <v>0</v>
          </cell>
          <cell r="E59">
            <v>0</v>
          </cell>
          <cell r="F59">
            <v>0</v>
          </cell>
          <cell r="H59" t="e">
            <v>#N/A</v>
          </cell>
          <cell r="I59" t="e">
            <v>#N/A</v>
          </cell>
          <cell r="J59" t="e">
            <v>#N/A</v>
          </cell>
          <cell r="K59" t="e">
            <v>#N/A</v>
          </cell>
          <cell r="L59" t="e">
            <v>#N/A</v>
          </cell>
          <cell r="M59" t="e">
            <v>#N/A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</row>
        <row r="60">
          <cell r="D60">
            <v>0</v>
          </cell>
          <cell r="E60">
            <v>0</v>
          </cell>
          <cell r="F60">
            <v>0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Flow"/>
      <sheetName val="$Ton(lb)"/>
      <sheetName val="Levelized"/>
      <sheetName val="RevRqt"/>
      <sheetName val="Assumps"/>
      <sheetName val="SO2Inputs"/>
      <sheetName val="NOXInputs"/>
      <sheetName val="PMInputs"/>
      <sheetName val="SeriesSO2"/>
      <sheetName val="SeriesNOx"/>
      <sheetName val="SeriesPM"/>
      <sheetName val="ModelSO2"/>
      <sheetName val="ModelNOx"/>
      <sheetName val="Model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E1">
            <v>1</v>
          </cell>
        </row>
        <row r="2">
          <cell r="E2">
            <v>1</v>
          </cell>
        </row>
        <row r="3">
          <cell r="E3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 SST Database"/>
      <sheetName val="1b I_UTS_CC_J1X1"/>
      <sheetName val="1b I_UTS_CC_FD2X1"/>
      <sheetName val="1b SCCT Frame ID"/>
      <sheetName val="1b SCCT Frame UT"/>
      <sheetName val="1c CCCT LCF Model"/>
      <sheetName val="1c LCF Table"/>
      <sheetName val="1d Discount Rate"/>
      <sheetName val="1e Inflation"/>
      <sheetName val="1f Heat Rate"/>
      <sheetName val="1g Emission Price"/>
      <sheetName val="1h WY Wind Shape"/>
      <sheetName val="1h DG Solar UT WH Revise"/>
      <sheetName val="1h DG Solar UT PV"/>
      <sheetName val="1h DG Solar PV OR"/>
      <sheetName val="1i DSM Class 2"/>
      <sheetName val="1i DSM Class 2 a"/>
      <sheetName val="2 Preferred Pofolio"/>
      <sheetName val="3 Preferred Portfolio L&amp;R"/>
      <sheetName val="4 Transmission "/>
      <sheetName val="Table Capacity Wind &amp; DG"/>
    </sheetNames>
    <sheetDataSet>
      <sheetData sheetId="0"/>
      <sheetData sheetId="1"/>
      <sheetData sheetId="2"/>
      <sheetData sheetId="3"/>
      <sheetData sheetId="4"/>
      <sheetData sheetId="5">
        <row r="17">
          <cell r="S17">
            <v>0</v>
          </cell>
        </row>
        <row r="18">
          <cell r="S18">
            <v>2012</v>
          </cell>
        </row>
        <row r="19">
          <cell r="S19">
            <v>0.37951000000000001</v>
          </cell>
        </row>
        <row r="21">
          <cell r="Q21">
            <v>4.8891069676153309E-2</v>
          </cell>
          <cell r="S21">
            <v>6.8820000000000006E-2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 Portfolio"/>
      <sheetName val="Table 2 QF Queue"/>
      <sheetName val="Table 3 Comparison"/>
      <sheetName val="Table 4 Gas Price"/>
      <sheetName val=" Table 5 Electric Price"/>
      <sheetName val="Table 6 Integration"/>
      <sheetName val="--- Do Not Print ---&gt;"/>
      <sheetName val="Tariff Page"/>
      <sheetName val="Tariff Page Solar Fixed"/>
      <sheetName val="Tariff Page Solar Tracking"/>
      <sheetName val="Tariff Page Wind"/>
      <sheetName val="OFPC 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RiskDet"/>
      <sheetName val="Notes"/>
      <sheetName val="SO2"/>
      <sheetName val="LNB NOx"/>
      <sheetName val="SCR NOx"/>
      <sheetName val="PM"/>
      <sheetName val="Hg"/>
      <sheetName val="Type In-Use"/>
      <sheetName val="OutageCalcs"/>
      <sheetName val="CapExCF"/>
      <sheetName val="CapCalcs"/>
      <sheetName val="OMCalcs"/>
      <sheetName val="LostGen"/>
      <sheetName val="Assumps"/>
      <sheetName val="Inputs"/>
      <sheetName val="Data"/>
      <sheetName val="Outage"/>
      <sheetName val="Model"/>
      <sheetName val="Reports"/>
      <sheetName val="Summary"/>
      <sheetName val="CaFl"/>
      <sheetName val="RevRqt"/>
      <sheetName val="AtCF"/>
      <sheetName val="CFMonth"/>
      <sheetName val="IA Summary"/>
      <sheetName val="PIR Summary"/>
      <sheetName val="Charts"/>
      <sheetName val="AccumNPV"/>
      <sheetName val="Appendix 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B1">
            <v>5</v>
          </cell>
          <cell r="C1">
            <v>26</v>
          </cell>
          <cell r="D1">
            <v>2</v>
          </cell>
          <cell r="H1">
            <v>0</v>
          </cell>
        </row>
        <row r="4">
          <cell r="I4">
            <v>7</v>
          </cell>
        </row>
        <row r="10">
          <cell r="E10">
            <v>67</v>
          </cell>
          <cell r="F10">
            <v>67</v>
          </cell>
          <cell r="G10">
            <v>2021</v>
          </cell>
          <cell r="H10">
            <v>0.63700000000000001</v>
          </cell>
          <cell r="I10">
            <v>1954</v>
          </cell>
          <cell r="J10" t="str">
            <v>UT</v>
          </cell>
          <cell r="K10">
            <v>7.4000000000000003E-3</v>
          </cell>
          <cell r="L10">
            <v>11333</v>
          </cell>
          <cell r="M10">
            <v>29.8</v>
          </cell>
          <cell r="N10">
            <v>11500</v>
          </cell>
          <cell r="O10">
            <v>1.2956521739130435</v>
          </cell>
          <cell r="P10">
            <v>6.0000000000000001E-3</v>
          </cell>
          <cell r="Q10">
            <v>5.3E-3</v>
          </cell>
          <cell r="R10">
            <v>4.2370464973199997</v>
          </cell>
          <cell r="T10">
            <v>1</v>
          </cell>
        </row>
        <row r="11">
          <cell r="E11">
            <v>100</v>
          </cell>
          <cell r="F11">
            <v>100</v>
          </cell>
          <cell r="G11">
            <v>2021</v>
          </cell>
          <cell r="H11">
            <v>0.70099999999999996</v>
          </cell>
          <cell r="I11">
            <v>1957</v>
          </cell>
          <cell r="J11" t="str">
            <v>UT</v>
          </cell>
          <cell r="K11">
            <v>7.4000000000000003E-3</v>
          </cell>
          <cell r="L11">
            <v>11067</v>
          </cell>
          <cell r="M11">
            <v>29.8</v>
          </cell>
          <cell r="N11">
            <v>11500</v>
          </cell>
          <cell r="O11">
            <v>1.2956521739130435</v>
          </cell>
          <cell r="P11">
            <v>6.0000000000000001E-3</v>
          </cell>
          <cell r="Q11">
            <v>5.3E-3</v>
          </cell>
          <cell r="R11">
            <v>6.7959790920000005</v>
          </cell>
          <cell r="T11">
            <v>1</v>
          </cell>
        </row>
        <row r="12">
          <cell r="E12">
            <v>106</v>
          </cell>
          <cell r="F12">
            <v>106</v>
          </cell>
          <cell r="G12">
            <v>2021</v>
          </cell>
          <cell r="H12">
            <v>0.85899999999999999</v>
          </cell>
          <cell r="I12">
            <v>1959</v>
          </cell>
          <cell r="J12" t="str">
            <v>WY</v>
          </cell>
          <cell r="K12">
            <v>0</v>
          </cell>
          <cell r="L12">
            <v>11220</v>
          </cell>
          <cell r="M12">
            <v>9.16</v>
          </cell>
          <cell r="N12">
            <v>8400</v>
          </cell>
          <cell r="O12">
            <v>0.5452380952380953</v>
          </cell>
          <cell r="P12">
            <v>6.0000000000000001E-3</v>
          </cell>
          <cell r="Q12">
            <v>6.0000000000000001E-3</v>
          </cell>
          <cell r="R12">
            <v>9.3969148442399995</v>
          </cell>
          <cell r="T12">
            <v>1</v>
          </cell>
        </row>
        <row r="13">
          <cell r="E13">
            <v>106</v>
          </cell>
          <cell r="F13">
            <v>106</v>
          </cell>
          <cell r="G13">
            <v>2021</v>
          </cell>
          <cell r="H13">
            <v>0.872</v>
          </cell>
          <cell r="I13">
            <v>1961</v>
          </cell>
          <cell r="J13" t="str">
            <v>WY</v>
          </cell>
          <cell r="K13">
            <v>0</v>
          </cell>
          <cell r="L13">
            <v>11218</v>
          </cell>
          <cell r="M13">
            <v>9.16</v>
          </cell>
          <cell r="N13">
            <v>8400</v>
          </cell>
          <cell r="O13">
            <v>0.5452380952380953</v>
          </cell>
          <cell r="P13">
            <v>6.0000000000000001E-3</v>
          </cell>
          <cell r="Q13">
            <v>6.0000000000000001E-3</v>
          </cell>
          <cell r="R13">
            <v>9.5374262148480007</v>
          </cell>
          <cell r="T13">
            <v>1</v>
          </cell>
        </row>
        <row r="14">
          <cell r="E14">
            <v>220</v>
          </cell>
          <cell r="F14">
            <v>220</v>
          </cell>
          <cell r="G14">
            <v>2021</v>
          </cell>
          <cell r="H14">
            <v>0.878</v>
          </cell>
          <cell r="I14">
            <v>1964</v>
          </cell>
          <cell r="J14" t="str">
            <v>WY</v>
          </cell>
          <cell r="K14">
            <v>0</v>
          </cell>
          <cell r="L14">
            <v>11102</v>
          </cell>
          <cell r="M14">
            <v>9.16</v>
          </cell>
          <cell r="N14">
            <v>8400</v>
          </cell>
          <cell r="O14">
            <v>0.5452380952380953</v>
          </cell>
          <cell r="P14">
            <v>3.7000000000000002E-3</v>
          </cell>
          <cell r="Q14">
            <v>3.7000000000000002E-3</v>
          </cell>
          <cell r="R14">
            <v>19.72476441936</v>
          </cell>
          <cell r="T14">
            <v>1</v>
          </cell>
        </row>
        <row r="15">
          <cell r="E15">
            <v>330</v>
          </cell>
          <cell r="F15">
            <v>330</v>
          </cell>
          <cell r="G15">
            <v>2021</v>
          </cell>
          <cell r="H15">
            <v>0.85</v>
          </cell>
          <cell r="I15">
            <v>1972</v>
          </cell>
          <cell r="J15" t="str">
            <v>WY</v>
          </cell>
          <cell r="K15">
            <v>0</v>
          </cell>
          <cell r="L15">
            <v>11193</v>
          </cell>
          <cell r="M15">
            <v>9.16</v>
          </cell>
          <cell r="N15">
            <v>8400</v>
          </cell>
          <cell r="O15">
            <v>0.5452380952380953</v>
          </cell>
          <cell r="P15">
            <v>5.0000000000000001E-3</v>
          </cell>
          <cell r="Q15">
            <v>5.0000000000000001E-3</v>
          </cell>
          <cell r="R15">
            <v>33.003858887999996</v>
          </cell>
          <cell r="T15">
            <v>1</v>
          </cell>
        </row>
        <row r="16">
          <cell r="E16">
            <v>430</v>
          </cell>
          <cell r="F16">
            <v>403.1</v>
          </cell>
          <cell r="G16">
            <v>2026</v>
          </cell>
          <cell r="H16">
            <v>0.82499999999999996</v>
          </cell>
          <cell r="I16">
            <v>1978</v>
          </cell>
          <cell r="J16" t="str">
            <v>UT</v>
          </cell>
          <cell r="K16">
            <v>9.2999999999999992E-3</v>
          </cell>
          <cell r="L16">
            <v>10572</v>
          </cell>
          <cell r="M16">
            <v>26.65</v>
          </cell>
          <cell r="N16">
            <v>11500</v>
          </cell>
          <cell r="O16">
            <v>1.1586956521739129</v>
          </cell>
          <cell r="P16">
            <v>5.1999999999999998E-3</v>
          </cell>
          <cell r="Q16">
            <v>5.1999999999999998E-3</v>
          </cell>
          <cell r="R16">
            <v>32.853652920000002</v>
          </cell>
          <cell r="T16">
            <v>0.93744186046511635</v>
          </cell>
        </row>
        <row r="17">
          <cell r="E17">
            <v>430</v>
          </cell>
          <cell r="F17">
            <v>259.3</v>
          </cell>
          <cell r="G17">
            <v>2026</v>
          </cell>
          <cell r="H17">
            <v>0.85599999999999998</v>
          </cell>
          <cell r="I17">
            <v>1980</v>
          </cell>
          <cell r="J17" t="str">
            <v>UT</v>
          </cell>
          <cell r="K17">
            <v>9.2999999999999992E-3</v>
          </cell>
          <cell r="L17">
            <v>10461</v>
          </cell>
          <cell r="M17">
            <v>26.65</v>
          </cell>
          <cell r="N17">
            <v>11500</v>
          </cell>
          <cell r="O17">
            <v>1.1586956521739129</v>
          </cell>
          <cell r="P17">
            <v>5.1999999999999998E-3</v>
          </cell>
          <cell r="Q17">
            <v>5.1999999999999998E-3</v>
          </cell>
          <cell r="R17">
            <v>33.730247548800001</v>
          </cell>
          <cell r="T17">
            <v>0.60302325581395355</v>
          </cell>
        </row>
        <row r="18">
          <cell r="E18">
            <v>460</v>
          </cell>
          <cell r="F18">
            <v>460</v>
          </cell>
          <cell r="G18">
            <v>2026</v>
          </cell>
          <cell r="H18">
            <v>0.82099999999999995</v>
          </cell>
          <cell r="I18">
            <v>1983</v>
          </cell>
          <cell r="J18" t="str">
            <v>UT</v>
          </cell>
          <cell r="K18">
            <v>9.2999999999999992E-3</v>
          </cell>
          <cell r="L18">
            <v>10537</v>
          </cell>
          <cell r="M18">
            <v>26.65</v>
          </cell>
          <cell r="N18">
            <v>11500</v>
          </cell>
          <cell r="O18">
            <v>1.1586956521739129</v>
          </cell>
          <cell r="P18">
            <v>5.1999999999999998E-3</v>
          </cell>
          <cell r="Q18">
            <v>5.1999999999999998E-3</v>
          </cell>
          <cell r="R18">
            <v>34.859573959200006</v>
          </cell>
          <cell r="T18">
            <v>1</v>
          </cell>
        </row>
        <row r="19">
          <cell r="E19">
            <v>445</v>
          </cell>
          <cell r="F19">
            <v>445</v>
          </cell>
          <cell r="G19">
            <v>2020</v>
          </cell>
          <cell r="H19">
            <v>0.76900000000000002</v>
          </cell>
          <cell r="I19">
            <v>1977</v>
          </cell>
          <cell r="J19" t="str">
            <v>UT</v>
          </cell>
          <cell r="K19">
            <v>9.2999999999999992E-3</v>
          </cell>
          <cell r="L19">
            <v>10291</v>
          </cell>
          <cell r="M19">
            <v>27.95</v>
          </cell>
          <cell r="N19">
            <v>11500</v>
          </cell>
          <cell r="O19">
            <v>1.215217391304348</v>
          </cell>
          <cell r="P19">
            <v>5.4999999999999997E-3</v>
          </cell>
          <cell r="Q19">
            <v>5.4999999999999997E-3</v>
          </cell>
          <cell r="R19">
            <v>30.849493297800002</v>
          </cell>
          <cell r="T19">
            <v>1</v>
          </cell>
        </row>
        <row r="20">
          <cell r="E20">
            <v>450</v>
          </cell>
          <cell r="F20">
            <v>450</v>
          </cell>
          <cell r="G20">
            <v>2020</v>
          </cell>
          <cell r="H20">
            <v>0.78700000000000003</v>
          </cell>
          <cell r="I20">
            <v>1974</v>
          </cell>
          <cell r="J20" t="str">
            <v>UT</v>
          </cell>
          <cell r="K20">
            <v>9.2999999999999992E-3</v>
          </cell>
          <cell r="L20">
            <v>10228</v>
          </cell>
          <cell r="M20">
            <v>27.95</v>
          </cell>
          <cell r="N20">
            <v>11500</v>
          </cell>
          <cell r="O20">
            <v>1.215217391304348</v>
          </cell>
          <cell r="P20">
            <v>5.4999999999999997E-3</v>
          </cell>
          <cell r="Q20">
            <v>5.4999999999999997E-3</v>
          </cell>
          <cell r="R20">
            <v>31.730876712000001</v>
          </cell>
          <cell r="T20">
            <v>1</v>
          </cell>
        </row>
        <row r="21">
          <cell r="E21">
            <v>530</v>
          </cell>
          <cell r="F21">
            <v>353.3</v>
          </cell>
          <cell r="G21">
            <v>2021</v>
          </cell>
          <cell r="H21">
            <v>0.84299999999999997</v>
          </cell>
          <cell r="I21">
            <v>1974</v>
          </cell>
          <cell r="J21" t="str">
            <v>WY</v>
          </cell>
          <cell r="K21">
            <v>0</v>
          </cell>
          <cell r="L21">
            <v>10512</v>
          </cell>
          <cell r="M21">
            <v>12</v>
          </cell>
          <cell r="N21">
            <v>9600</v>
          </cell>
          <cell r="O21">
            <v>0.625</v>
          </cell>
          <cell r="P21">
            <v>5.4999999999999997E-3</v>
          </cell>
          <cell r="Q21">
            <v>5.4999999999999997E-3</v>
          </cell>
          <cell r="R21">
            <v>44.022700518336002</v>
          </cell>
          <cell r="T21">
            <v>0.66660377358490563</v>
          </cell>
        </row>
        <row r="22">
          <cell r="E22">
            <v>530</v>
          </cell>
          <cell r="F22">
            <v>353.3</v>
          </cell>
          <cell r="G22">
            <v>2021</v>
          </cell>
          <cell r="H22">
            <v>0.86499999999999999</v>
          </cell>
          <cell r="I22">
            <v>1975</v>
          </cell>
          <cell r="J22" t="str">
            <v>WY</v>
          </cell>
          <cell r="K22">
            <v>0</v>
          </cell>
          <cell r="L22">
            <v>10368</v>
          </cell>
          <cell r="M22">
            <v>12</v>
          </cell>
          <cell r="N22">
            <v>9600</v>
          </cell>
          <cell r="O22">
            <v>0.625</v>
          </cell>
          <cell r="P22">
            <v>5.4999999999999997E-3</v>
          </cell>
          <cell r="Q22">
            <v>5.4999999999999997E-3</v>
          </cell>
          <cell r="R22">
            <v>44.55278422272</v>
          </cell>
          <cell r="T22">
            <v>0.66660377358490563</v>
          </cell>
        </row>
        <row r="23">
          <cell r="E23">
            <v>530</v>
          </cell>
          <cell r="F23">
            <v>353.3</v>
          </cell>
          <cell r="G23">
            <v>2021</v>
          </cell>
          <cell r="H23">
            <v>0.85199999999999998</v>
          </cell>
          <cell r="I23">
            <v>1976</v>
          </cell>
          <cell r="J23" t="str">
            <v>WY</v>
          </cell>
          <cell r="K23">
            <v>0</v>
          </cell>
          <cell r="L23">
            <v>10513</v>
          </cell>
          <cell r="M23">
            <v>12</v>
          </cell>
          <cell r="N23">
            <v>9600</v>
          </cell>
          <cell r="O23">
            <v>0.625</v>
          </cell>
          <cell r="P23">
            <v>5.4999999999999997E-3</v>
          </cell>
          <cell r="Q23">
            <v>5.4999999999999997E-3</v>
          </cell>
          <cell r="R23">
            <v>44.496926324495995</v>
          </cell>
          <cell r="T23">
            <v>0.66660377358490563</v>
          </cell>
        </row>
        <row r="24">
          <cell r="E24">
            <v>530</v>
          </cell>
          <cell r="F24">
            <v>353.3</v>
          </cell>
          <cell r="G24">
            <v>2021</v>
          </cell>
          <cell r="H24">
            <v>0.84899999999999998</v>
          </cell>
          <cell r="I24">
            <v>1979</v>
          </cell>
          <cell r="J24" t="str">
            <v>WY</v>
          </cell>
          <cell r="K24">
            <v>0</v>
          </cell>
          <cell r="L24">
            <v>10525</v>
          </cell>
          <cell r="M24">
            <v>12</v>
          </cell>
          <cell r="N24">
            <v>9600</v>
          </cell>
          <cell r="O24">
            <v>0.625</v>
          </cell>
          <cell r="P24">
            <v>5.4999999999999997E-3</v>
          </cell>
          <cell r="Q24">
            <v>5.4999999999999997E-3</v>
          </cell>
          <cell r="R24">
            <v>44.390858912100008</v>
          </cell>
          <cell r="T24">
            <v>0.66660377358490563</v>
          </cell>
        </row>
        <row r="25">
          <cell r="E25">
            <v>160</v>
          </cell>
          <cell r="F25">
            <v>160</v>
          </cell>
          <cell r="G25">
            <v>2023</v>
          </cell>
          <cell r="H25">
            <v>0.88300000000000001</v>
          </cell>
          <cell r="I25">
            <v>1963</v>
          </cell>
          <cell r="J25" t="str">
            <v>UT</v>
          </cell>
          <cell r="K25">
            <v>0</v>
          </cell>
          <cell r="L25">
            <v>10680</v>
          </cell>
          <cell r="M25">
            <v>12.35</v>
          </cell>
          <cell r="N25">
            <v>10000</v>
          </cell>
          <cell r="O25">
            <v>0.61750000000000005</v>
          </cell>
          <cell r="P25">
            <v>5.7000000000000002E-3</v>
          </cell>
          <cell r="Q25">
            <v>1.2E-2</v>
          </cell>
          <cell r="R25">
            <v>14.5394751744</v>
          </cell>
          <cell r="T25">
            <v>1</v>
          </cell>
        </row>
        <row r="26">
          <cell r="E26">
            <v>210</v>
          </cell>
          <cell r="F26">
            <v>210</v>
          </cell>
          <cell r="G26">
            <v>2023</v>
          </cell>
          <cell r="H26">
            <v>0.87</v>
          </cell>
          <cell r="I26">
            <v>1968</v>
          </cell>
          <cell r="J26" t="str">
            <v>UT</v>
          </cell>
          <cell r="K26">
            <v>0</v>
          </cell>
          <cell r="L26">
            <v>10652</v>
          </cell>
          <cell r="M26">
            <v>12.35</v>
          </cell>
          <cell r="N26">
            <v>10000</v>
          </cell>
          <cell r="O26">
            <v>0.61750000000000005</v>
          </cell>
          <cell r="P26">
            <v>5.7000000000000002E-3</v>
          </cell>
          <cell r="Q26">
            <v>1.2E-2</v>
          </cell>
          <cell r="R26">
            <v>18.752816174400003</v>
          </cell>
          <cell r="T26">
            <v>1</v>
          </cell>
        </row>
        <row r="27">
          <cell r="E27">
            <v>330</v>
          </cell>
          <cell r="F27">
            <v>330</v>
          </cell>
          <cell r="G27">
            <v>2023</v>
          </cell>
          <cell r="H27">
            <v>0.88800000000000001</v>
          </cell>
          <cell r="I27">
            <v>1971</v>
          </cell>
          <cell r="J27" t="str">
            <v>UT</v>
          </cell>
          <cell r="K27">
            <v>0</v>
          </cell>
          <cell r="L27">
            <v>10484</v>
          </cell>
          <cell r="M27">
            <v>12.35</v>
          </cell>
          <cell r="N27">
            <v>10000</v>
          </cell>
          <cell r="O27">
            <v>0.61750000000000005</v>
          </cell>
          <cell r="P27">
            <v>1.2E-2</v>
          </cell>
          <cell r="Q27">
            <v>1.2E-2</v>
          </cell>
          <cell r="R27">
            <v>26.912746713599997</v>
          </cell>
          <cell r="T27">
            <v>1</v>
          </cell>
        </row>
        <row r="28">
          <cell r="E28">
            <v>335</v>
          </cell>
          <cell r="F28">
            <v>268</v>
          </cell>
          <cell r="G28">
            <v>2023</v>
          </cell>
          <cell r="H28">
            <v>0.97</v>
          </cell>
          <cell r="I28">
            <v>1978</v>
          </cell>
          <cell r="J28" t="str">
            <v>WY</v>
          </cell>
          <cell r="K28">
            <v>0</v>
          </cell>
          <cell r="L28">
            <v>11930</v>
          </cell>
          <cell r="M28">
            <v>9.76</v>
          </cell>
          <cell r="N28">
            <v>8050</v>
          </cell>
          <cell r="O28">
            <v>0.60621118012422359</v>
          </cell>
          <cell r="P28">
            <v>7.4999999999999997E-3</v>
          </cell>
          <cell r="Q28">
            <v>7.4999999999999997E-3</v>
          </cell>
          <cell r="R28">
            <v>36.676243432799993</v>
          </cell>
          <cell r="T28">
            <v>0.8</v>
          </cell>
        </row>
        <row r="29">
          <cell r="E29">
            <v>380</v>
          </cell>
          <cell r="F29">
            <v>380</v>
          </cell>
          <cell r="G29">
            <v>2030</v>
          </cell>
          <cell r="H29">
            <v>0.85399999999999998</v>
          </cell>
          <cell r="I29">
            <v>1981</v>
          </cell>
          <cell r="J29" t="str">
            <v>UT</v>
          </cell>
          <cell r="K29">
            <v>5.0499999999999998E-3</v>
          </cell>
          <cell r="L29">
            <v>10605</v>
          </cell>
          <cell r="M29">
            <v>27.93</v>
          </cell>
          <cell r="N29">
            <v>9800</v>
          </cell>
          <cell r="O29">
            <v>1.425</v>
          </cell>
          <cell r="P29">
            <v>5.4999999999999997E-3</v>
          </cell>
          <cell r="Q29">
            <v>5.4999999999999997E-3</v>
          </cell>
          <cell r="R29">
            <v>30.147843096000003</v>
          </cell>
          <cell r="T29">
            <v>1</v>
          </cell>
        </row>
        <row r="30">
          <cell r="E30">
            <v>720</v>
          </cell>
          <cell r="F30">
            <v>72</v>
          </cell>
          <cell r="G30">
            <v>2030</v>
          </cell>
          <cell r="H30">
            <v>0.91871824378831823</v>
          </cell>
          <cell r="I30">
            <v>1984</v>
          </cell>
          <cell r="J30" t="str">
            <v>WY</v>
          </cell>
          <cell r="K30">
            <v>0</v>
          </cell>
          <cell r="L30">
            <v>10686.198299133021</v>
          </cell>
          <cell r="M30">
            <v>7.49</v>
          </cell>
          <cell r="N30">
            <v>8594</v>
          </cell>
          <cell r="O30">
            <v>0.43576914126134514</v>
          </cell>
          <cell r="R30">
            <v>61.921600363571081</v>
          </cell>
          <cell r="T30">
            <v>0.1</v>
          </cell>
        </row>
        <row r="31">
          <cell r="E31">
            <v>720</v>
          </cell>
          <cell r="F31">
            <v>72</v>
          </cell>
          <cell r="G31">
            <v>2030</v>
          </cell>
          <cell r="H31">
            <v>0.91820656942302714</v>
          </cell>
          <cell r="I31">
            <v>1986</v>
          </cell>
          <cell r="J31" t="str">
            <v>WY</v>
          </cell>
          <cell r="K31">
            <v>0</v>
          </cell>
          <cell r="L31">
            <v>10884.524680517014</v>
          </cell>
          <cell r="M31">
            <v>7.49</v>
          </cell>
          <cell r="N31">
            <v>8594</v>
          </cell>
          <cell r="O31">
            <v>0.43576914126134514</v>
          </cell>
          <cell r="R31">
            <v>63.035683563076354</v>
          </cell>
          <cell r="T31">
            <v>0.1</v>
          </cell>
        </row>
        <row r="32">
          <cell r="E32">
            <v>428</v>
          </cell>
          <cell r="F32">
            <v>82.5</v>
          </cell>
          <cell r="G32">
            <v>2025</v>
          </cell>
          <cell r="H32">
            <v>0.89889295176559736</v>
          </cell>
          <cell r="I32">
            <v>1979</v>
          </cell>
          <cell r="J32" t="str">
            <v>UT</v>
          </cell>
          <cell r="K32">
            <v>1.0500000000000001E-2</v>
          </cell>
          <cell r="L32">
            <v>10315.347619925915</v>
          </cell>
          <cell r="M32">
            <v>21.8</v>
          </cell>
          <cell r="N32">
            <v>10500</v>
          </cell>
          <cell r="O32">
            <v>1.0380952380952382</v>
          </cell>
          <cell r="R32">
            <v>34.764798641458079</v>
          </cell>
          <cell r="T32">
            <v>0.1927570093457944</v>
          </cell>
        </row>
        <row r="33">
          <cell r="E33">
            <v>428</v>
          </cell>
          <cell r="F33">
            <v>82.5</v>
          </cell>
          <cell r="G33">
            <v>2025</v>
          </cell>
          <cell r="H33">
            <v>0.87598753578128841</v>
          </cell>
          <cell r="I33">
            <v>1980</v>
          </cell>
          <cell r="J33" t="str">
            <v>UT</v>
          </cell>
          <cell r="K33">
            <v>1.0500000000000001E-2</v>
          </cell>
          <cell r="L33">
            <v>10307.284648830388</v>
          </cell>
          <cell r="M33">
            <v>21.8</v>
          </cell>
          <cell r="N33">
            <v>10500</v>
          </cell>
          <cell r="O33">
            <v>1.0380952380952382</v>
          </cell>
          <cell r="R33">
            <v>33.85244738239593</v>
          </cell>
          <cell r="T33">
            <v>0.1927570093457944</v>
          </cell>
        </row>
        <row r="34">
          <cell r="E34">
            <v>184</v>
          </cell>
          <cell r="F34">
            <v>45</v>
          </cell>
          <cell r="G34">
            <v>2025</v>
          </cell>
          <cell r="H34">
            <v>0.92844120346785441</v>
          </cell>
          <cell r="I34">
            <v>1965</v>
          </cell>
          <cell r="J34" t="str">
            <v>UT</v>
          </cell>
          <cell r="K34">
            <v>9.4999999999999998E-3</v>
          </cell>
          <cell r="L34">
            <v>10510.226158216612</v>
          </cell>
          <cell r="M34">
            <v>18.739999999999998</v>
          </cell>
          <cell r="N34">
            <v>10400</v>
          </cell>
          <cell r="O34">
            <v>0.90096153846153837</v>
          </cell>
          <cell r="R34">
            <v>15.728539460839286</v>
          </cell>
          <cell r="T34">
            <v>0.24456521739130435</v>
          </cell>
        </row>
        <row r="35">
          <cell r="E35">
            <v>262</v>
          </cell>
          <cell r="F35">
            <v>33</v>
          </cell>
          <cell r="G35">
            <v>2025</v>
          </cell>
          <cell r="H35">
            <v>0.92167126825747692</v>
          </cell>
          <cell r="I35">
            <v>1976</v>
          </cell>
          <cell r="J35" t="str">
            <v>UT</v>
          </cell>
          <cell r="K35">
            <v>9.4999999999999998E-3</v>
          </cell>
          <cell r="L35">
            <v>10280.420194223214</v>
          </cell>
          <cell r="M35">
            <v>18.739999999999998</v>
          </cell>
          <cell r="N35">
            <v>10400</v>
          </cell>
          <cell r="O35">
            <v>0.90096153846153837</v>
          </cell>
          <cell r="R35">
            <v>21.74664739340491</v>
          </cell>
          <cell r="T35">
            <v>0.12595419847328243</v>
          </cell>
        </row>
      </sheetData>
      <sheetData sheetId="15"/>
      <sheetData sheetId="16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 Study"/>
      <sheetName val="QF_Names"/>
      <sheetName val="Queue"/>
      <sheetName val="WeeklyReport"/>
      <sheetName val="Degradation"/>
      <sheetName val="Location"/>
      <sheetName val="2017 QF Pricing Request Study L"/>
    </sheetNames>
    <definedNames>
      <definedName name="Active_CF" refersTo="='QF_Names'!$E$4:$E$102"/>
      <definedName name="Active_Deg_Method" refersTo="='QF_Names'!$N$4:$N$102"/>
      <definedName name="Active_Deg_Rate" refersTo="='QF_Names'!$M$4:$M$102"/>
      <definedName name="Active_Delivery_Point" refersTo="='QF_Names'!$C$4:$C$102"/>
      <definedName name="Active_MW" refersTo="='QF_Names'!$D$4:$D$102"/>
      <definedName name="Active_Name_Conf" refersTo="='QF_Names'!$A$4:$A$102"/>
      <definedName name="Active_Online" refersTo="='QF_Names'!$F$4:$F$102"/>
      <definedName name="Active_QF_Name" refersTo="='QF_Names'!$B$4:$B$102"/>
      <definedName name="Active_QF_Queue_Date" refersTo="='QF_Names'!$L$4:$L$102"/>
      <definedName name="Active_Status" refersTo="='QF_Names'!$K$4:$K$102"/>
    </definedNames>
    <sheetDataSet>
      <sheetData sheetId="0"/>
      <sheetData sheetId="1">
        <row r="4">
          <cell r="A4" t="str">
            <v>Pryor Caves Wind</v>
          </cell>
          <cell r="B4" t="str">
            <v>QF - 245 - WY - Wind</v>
          </cell>
          <cell r="C4" t="str">
            <v>Wyoming Northeast</v>
          </cell>
          <cell r="D4">
            <v>80</v>
          </cell>
          <cell r="E4">
            <v>0.44888127853881277</v>
          </cell>
          <cell r="F4">
            <v>43405</v>
          </cell>
          <cell r="K4" t="str">
            <v>Active</v>
          </cell>
          <cell r="L4">
            <v>42419.695138888892</v>
          </cell>
          <cell r="M4">
            <v>0</v>
          </cell>
          <cell r="N4" t="str">
            <v>First Year</v>
          </cell>
        </row>
        <row r="5">
          <cell r="A5" t="str">
            <v>Horse Thief Wind</v>
          </cell>
          <cell r="B5" t="str">
            <v>QF - 246 - WY - Wind</v>
          </cell>
          <cell r="C5" t="str">
            <v>Wyoming Northeast</v>
          </cell>
          <cell r="D5">
            <v>80</v>
          </cell>
          <cell r="E5">
            <v>0.4201084474885845</v>
          </cell>
          <cell r="F5">
            <v>43405</v>
          </cell>
          <cell r="K5" t="str">
            <v>Active</v>
          </cell>
          <cell r="L5">
            <v>42419.695138888892</v>
          </cell>
          <cell r="M5">
            <v>0</v>
          </cell>
          <cell r="N5" t="str">
            <v>First Year</v>
          </cell>
        </row>
        <row r="6">
          <cell r="A6" t="str">
            <v>Mud Springs Wind</v>
          </cell>
          <cell r="B6" t="str">
            <v>QF - 247 - WY - Wind</v>
          </cell>
          <cell r="C6" t="str">
            <v>Wyoming Northeast</v>
          </cell>
          <cell r="D6">
            <v>80</v>
          </cell>
          <cell r="E6">
            <v>0.37412813926940641</v>
          </cell>
          <cell r="F6">
            <v>43405</v>
          </cell>
          <cell r="K6" t="str">
            <v>Active</v>
          </cell>
          <cell r="L6">
            <v>42419.695138888892</v>
          </cell>
          <cell r="M6">
            <v>0</v>
          </cell>
          <cell r="N6" t="str">
            <v>First Year</v>
          </cell>
        </row>
        <row r="7">
          <cell r="A7" t="str">
            <v>Grass Butte Solar</v>
          </cell>
          <cell r="B7" t="str">
            <v>QF - 249 - OR - Solar</v>
          </cell>
          <cell r="C7" t="str">
            <v>Central Oregon</v>
          </cell>
          <cell r="D7">
            <v>40</v>
          </cell>
          <cell r="E7">
            <v>0.29103767123287672</v>
          </cell>
          <cell r="F7">
            <v>43100</v>
          </cell>
          <cell r="K7" t="str">
            <v>Active</v>
          </cell>
          <cell r="L7">
            <v>42452.393750000003</v>
          </cell>
          <cell r="M7">
            <v>5.0000000000000001E-3</v>
          </cell>
          <cell r="N7" t="str">
            <v>First Year</v>
          </cell>
        </row>
        <row r="8">
          <cell r="A8" t="str">
            <v>Glen Canyon A Solar</v>
          </cell>
          <cell r="B8" t="str">
            <v>QF - 256 - UT - Solar</v>
          </cell>
          <cell r="C8" t="str">
            <v>PP-GC</v>
          </cell>
          <cell r="D8">
            <v>68</v>
          </cell>
          <cell r="E8">
            <v>0.32312986838571045</v>
          </cell>
          <cell r="F8">
            <v>43647</v>
          </cell>
          <cell r="K8" t="str">
            <v>Active</v>
          </cell>
          <cell r="L8">
            <v>42514.577777777777</v>
          </cell>
          <cell r="M8">
            <v>5.0000000000000001E-3</v>
          </cell>
          <cell r="N8" t="str">
            <v>Prior Year</v>
          </cell>
        </row>
        <row r="9">
          <cell r="A9" t="str">
            <v>Sage I Solar</v>
          </cell>
          <cell r="B9" t="str">
            <v>QF - 277 - WY - Solar</v>
          </cell>
          <cell r="C9" t="str">
            <v>Trona</v>
          </cell>
          <cell r="D9">
            <v>20</v>
          </cell>
          <cell r="E9">
            <v>0.28240833333333337</v>
          </cell>
          <cell r="F9">
            <v>43739</v>
          </cell>
          <cell r="K9" t="str">
            <v>Active</v>
          </cell>
          <cell r="L9">
            <v>42564.390972222223</v>
          </cell>
          <cell r="M9">
            <v>6.0000000000000001E-3</v>
          </cell>
          <cell r="N9" t="str">
            <v>First Year</v>
          </cell>
        </row>
        <row r="10">
          <cell r="A10" t="str">
            <v>Sage II Solar</v>
          </cell>
          <cell r="B10" t="str">
            <v>QF - 278 - WY - Solar</v>
          </cell>
          <cell r="C10" t="str">
            <v>Trona</v>
          </cell>
          <cell r="D10">
            <v>20</v>
          </cell>
          <cell r="E10">
            <v>0.28240833333333337</v>
          </cell>
          <cell r="F10">
            <v>43739</v>
          </cell>
          <cell r="K10" t="str">
            <v>Active</v>
          </cell>
          <cell r="L10">
            <v>42564.390972222223</v>
          </cell>
          <cell r="M10">
            <v>6.0000000000000001E-3</v>
          </cell>
          <cell r="N10" t="str">
            <v>First Year</v>
          </cell>
        </row>
        <row r="11">
          <cell r="A11" t="str">
            <v>Sparrow Solar</v>
          </cell>
          <cell r="B11" t="str">
            <v>QF - 279 - OR - Solar</v>
          </cell>
          <cell r="C11" t="str">
            <v>West Main</v>
          </cell>
          <cell r="D11">
            <v>40</v>
          </cell>
          <cell r="E11">
            <v>0.30979452054794521</v>
          </cell>
          <cell r="F11">
            <v>43281</v>
          </cell>
          <cell r="K11" t="str">
            <v>Active</v>
          </cell>
          <cell r="L11">
            <v>42580.675000000003</v>
          </cell>
          <cell r="M11">
            <v>5.0000000000000001E-3</v>
          </cell>
          <cell r="N11" t="str">
            <v>Prior Year</v>
          </cell>
        </row>
        <row r="12">
          <cell r="A12" t="str">
            <v>Ochoco Solar</v>
          </cell>
          <cell r="B12" t="str">
            <v>QF - 280 - OR - Solar</v>
          </cell>
          <cell r="C12" t="str">
            <v>Central Oregon</v>
          </cell>
          <cell r="D12">
            <v>40</v>
          </cell>
          <cell r="E12">
            <v>0.2791238584474886</v>
          </cell>
          <cell r="F12">
            <v>43435</v>
          </cell>
          <cell r="K12" t="str">
            <v>Active</v>
          </cell>
          <cell r="L12">
            <v>42580.675000000003</v>
          </cell>
          <cell r="M12">
            <v>5.0000000000000001E-3</v>
          </cell>
          <cell r="N12" t="str">
            <v>Prior Year</v>
          </cell>
        </row>
        <row r="13">
          <cell r="A13" t="str">
            <v>Ringtail Solar</v>
          </cell>
          <cell r="B13" t="str">
            <v>QF - 281 - OR - Solar</v>
          </cell>
          <cell r="C13" t="str">
            <v>West Main</v>
          </cell>
          <cell r="D13">
            <v>40</v>
          </cell>
          <cell r="E13">
            <v>0.24543093607305935</v>
          </cell>
          <cell r="F13">
            <v>43435</v>
          </cell>
          <cell r="K13" t="str">
            <v>Active</v>
          </cell>
          <cell r="L13">
            <v>42580.683333333334</v>
          </cell>
          <cell r="M13">
            <v>5.0000000000000001E-3</v>
          </cell>
          <cell r="N13" t="str">
            <v>Prior Year</v>
          </cell>
        </row>
        <row r="14">
          <cell r="A14" t="str">
            <v>Riverton PV1 Solar</v>
          </cell>
          <cell r="B14" t="str">
            <v>QF - 282 - WY - Solar</v>
          </cell>
          <cell r="C14" t="str">
            <v>Wyoming Northeast</v>
          </cell>
          <cell r="D14">
            <v>74.900000000000006</v>
          </cell>
          <cell r="E14">
            <v>0.30612898628917706</v>
          </cell>
          <cell r="F14">
            <v>43160</v>
          </cell>
          <cell r="K14" t="str">
            <v>Active</v>
          </cell>
          <cell r="L14">
            <v>42585.531944444447</v>
          </cell>
          <cell r="M14">
            <v>5.0000000000000001E-3</v>
          </cell>
          <cell r="N14" t="str">
            <v>Prior Year</v>
          </cell>
        </row>
        <row r="15">
          <cell r="A15" t="str">
            <v>Oregon Potential Solar</v>
          </cell>
          <cell r="B15" t="str">
            <v>QF - 284 - OR - Solar</v>
          </cell>
          <cell r="C15" t="str">
            <v>Central Oregon</v>
          </cell>
          <cell r="D15">
            <v>17.97</v>
          </cell>
          <cell r="E15">
            <v>0.25991088505834109</v>
          </cell>
          <cell r="F15">
            <v>43101</v>
          </cell>
          <cell r="K15" t="str">
            <v>Active</v>
          </cell>
          <cell r="L15">
            <v>42675</v>
          </cell>
          <cell r="M15">
            <v>5.1666666666666666E-3</v>
          </cell>
          <cell r="N15" t="str">
            <v>Prior Year</v>
          </cell>
        </row>
        <row r="16">
          <cell r="A16" t="str">
            <v>Boswell Springs I Wind</v>
          </cell>
          <cell r="B16" t="str">
            <v>QF - 285 - WY - Wind</v>
          </cell>
          <cell r="C16" t="str">
            <v>Wyoming Northeast</v>
          </cell>
          <cell r="D16">
            <v>80</v>
          </cell>
          <cell r="E16">
            <v>0.40697345890410958</v>
          </cell>
          <cell r="F16">
            <v>43465</v>
          </cell>
          <cell r="K16" t="str">
            <v>Active</v>
          </cell>
          <cell r="L16">
            <v>42594</v>
          </cell>
          <cell r="M16">
            <v>0</v>
          </cell>
          <cell r="N16" t="str">
            <v>First Year</v>
          </cell>
        </row>
        <row r="17">
          <cell r="A17" t="str">
            <v>Boswell Springs II Wind</v>
          </cell>
          <cell r="B17" t="str">
            <v>QF - 286 - WY - Wind</v>
          </cell>
          <cell r="C17" t="str">
            <v>Wyoming Northeast</v>
          </cell>
          <cell r="D17">
            <v>80</v>
          </cell>
          <cell r="E17">
            <v>0.40697345890410958</v>
          </cell>
          <cell r="F17">
            <v>43465</v>
          </cell>
          <cell r="K17" t="str">
            <v>Active</v>
          </cell>
          <cell r="L17">
            <v>42594</v>
          </cell>
          <cell r="M17">
            <v>0</v>
          </cell>
          <cell r="N17" t="str">
            <v>First Year</v>
          </cell>
        </row>
        <row r="18">
          <cell r="A18" t="str">
            <v>Boswell Springs III Wind</v>
          </cell>
          <cell r="B18" t="str">
            <v>QF - 287 - WY - Wind</v>
          </cell>
          <cell r="C18" t="str">
            <v>Wyoming Northeast</v>
          </cell>
          <cell r="D18">
            <v>80</v>
          </cell>
          <cell r="E18">
            <v>0.40697345890410958</v>
          </cell>
          <cell r="F18">
            <v>43465</v>
          </cell>
          <cell r="K18" t="str">
            <v>Active</v>
          </cell>
          <cell r="L18">
            <v>42594</v>
          </cell>
          <cell r="M18">
            <v>0</v>
          </cell>
          <cell r="N18" t="str">
            <v>First Year</v>
          </cell>
        </row>
        <row r="19">
          <cell r="A19" t="str">
            <v>Boswell Springs IV Wind</v>
          </cell>
          <cell r="B19" t="str">
            <v>QF - 288 - WY - Wind</v>
          </cell>
          <cell r="C19" t="str">
            <v>Wyoming Northeast</v>
          </cell>
          <cell r="D19">
            <v>80</v>
          </cell>
          <cell r="E19">
            <v>0.40697345890410958</v>
          </cell>
          <cell r="F19">
            <v>43465</v>
          </cell>
          <cell r="K19" t="str">
            <v>Active</v>
          </cell>
          <cell r="L19">
            <v>42594</v>
          </cell>
          <cell r="M19">
            <v>0</v>
          </cell>
          <cell r="N19" t="str">
            <v>First Year</v>
          </cell>
        </row>
        <row r="20">
          <cell r="A20" t="str">
            <v>Fremont Solar</v>
          </cell>
          <cell r="B20" t="str">
            <v>QF - 289 - UT - Solar</v>
          </cell>
          <cell r="C20" t="str">
            <v>Utah South</v>
          </cell>
          <cell r="D20">
            <v>80</v>
          </cell>
          <cell r="E20">
            <v>0.31172945205479452</v>
          </cell>
          <cell r="F20">
            <v>43435</v>
          </cell>
          <cell r="K20" t="str">
            <v>Active</v>
          </cell>
          <cell r="L20">
            <v>42620.643623379598</v>
          </cell>
          <cell r="M20">
            <v>7.4999999999999997E-3</v>
          </cell>
          <cell r="N20" t="str">
            <v>Prior Year</v>
          </cell>
        </row>
        <row r="21">
          <cell r="A21" t="str">
            <v>Milford Solar</v>
          </cell>
          <cell r="B21" t="str">
            <v>QF - 290 - UT - Solar</v>
          </cell>
          <cell r="C21" t="str">
            <v>Utah South</v>
          </cell>
          <cell r="D21">
            <v>80</v>
          </cell>
          <cell r="E21">
            <v>0.31513555936073057</v>
          </cell>
          <cell r="F21">
            <v>43435</v>
          </cell>
          <cell r="K21" t="str">
            <v>Active</v>
          </cell>
          <cell r="L21">
            <v>42620.643623379598</v>
          </cell>
          <cell r="M21">
            <v>7.4999999999999997E-3</v>
          </cell>
          <cell r="N21" t="str">
            <v>Prior Year</v>
          </cell>
        </row>
        <row r="22">
          <cell r="A22" t="str">
            <v>Rush Lake Solar</v>
          </cell>
          <cell r="B22" t="str">
            <v>QF - 291 - UT - Solar</v>
          </cell>
          <cell r="C22" t="str">
            <v>Utah South</v>
          </cell>
          <cell r="D22">
            <v>80</v>
          </cell>
          <cell r="E22">
            <v>0.31859446347031961</v>
          </cell>
          <cell r="F22">
            <v>43435</v>
          </cell>
          <cell r="K22" t="str">
            <v>Active</v>
          </cell>
          <cell r="L22">
            <v>42620.643623379598</v>
          </cell>
          <cell r="M22">
            <v>7.4999999999999997E-3</v>
          </cell>
          <cell r="N22" t="str">
            <v>Prior Year</v>
          </cell>
        </row>
        <row r="23">
          <cell r="A23" t="str">
            <v xml:space="preserve">Tableland Solar </v>
          </cell>
          <cell r="B23" t="str">
            <v>QF - 292 - OR - Solar</v>
          </cell>
          <cell r="C23" t="str">
            <v>West Main</v>
          </cell>
          <cell r="D23">
            <v>40</v>
          </cell>
          <cell r="E23">
            <v>0.28310787671232879</v>
          </cell>
          <cell r="F23">
            <v>43830</v>
          </cell>
          <cell r="K23" t="str">
            <v>Active</v>
          </cell>
          <cell r="L23">
            <v>42634.526388888888</v>
          </cell>
          <cell r="M23">
            <v>5.0000000000000001E-3</v>
          </cell>
          <cell r="N23" t="str">
            <v>First Year</v>
          </cell>
        </row>
        <row r="24">
          <cell r="A24" t="str">
            <v>Ponderosa Solar</v>
          </cell>
          <cell r="B24" t="str">
            <v>QF - 293 - OR - Solar</v>
          </cell>
          <cell r="C24" t="str">
            <v>Central Oregon</v>
          </cell>
          <cell r="D24">
            <v>50</v>
          </cell>
          <cell r="E24">
            <v>0.26696347031963469</v>
          </cell>
          <cell r="F24">
            <v>43830</v>
          </cell>
          <cell r="K24" t="str">
            <v>Active</v>
          </cell>
          <cell r="L24">
            <v>42634.526388888888</v>
          </cell>
          <cell r="M24">
            <v>5.0000000000000001E-3</v>
          </cell>
          <cell r="N24" t="str">
            <v>First Year</v>
          </cell>
        </row>
        <row r="25">
          <cell r="A25" t="str">
            <v>Hornet PV1 Solar</v>
          </cell>
          <cell r="B25" t="str">
            <v>QF - 300 - OR - Solar</v>
          </cell>
          <cell r="C25" t="str">
            <v>West Main</v>
          </cell>
          <cell r="D25">
            <v>15</v>
          </cell>
          <cell r="E25">
            <v>0.29340182648401825</v>
          </cell>
          <cell r="F25">
            <v>43435</v>
          </cell>
          <cell r="K25" t="str">
            <v>Active</v>
          </cell>
          <cell r="L25">
            <v>42649.5</v>
          </cell>
          <cell r="M25">
            <v>5.0000000000000001E-3</v>
          </cell>
          <cell r="N25" t="str">
            <v>Prior Year</v>
          </cell>
        </row>
        <row r="26">
          <cell r="A26" t="str">
            <v>Ft. Klamath PV1 Solar</v>
          </cell>
          <cell r="B26" t="str">
            <v>QF - 301 - OR - Solar</v>
          </cell>
          <cell r="C26" t="str">
            <v>West Main</v>
          </cell>
          <cell r="D26">
            <v>45</v>
          </cell>
          <cell r="E26">
            <v>0.28835109081684424</v>
          </cell>
          <cell r="F26">
            <v>43435</v>
          </cell>
          <cell r="K26" t="str">
            <v>Active</v>
          </cell>
          <cell r="L26">
            <v>42649.5</v>
          </cell>
          <cell r="M26">
            <v>5.0000000000000001E-3</v>
          </cell>
          <cell r="N26" t="str">
            <v>Prior Year</v>
          </cell>
        </row>
        <row r="27">
          <cell r="A27" t="str">
            <v>Sage III Solar</v>
          </cell>
          <cell r="B27" t="str">
            <v>QF - 302 - WY - Solar</v>
          </cell>
          <cell r="C27" t="str">
            <v>Trona</v>
          </cell>
          <cell r="D27">
            <v>16</v>
          </cell>
          <cell r="E27">
            <v>0.29317208904109587</v>
          </cell>
          <cell r="F27">
            <v>43739</v>
          </cell>
          <cell r="K27" t="str">
            <v>Active</v>
          </cell>
          <cell r="L27">
            <v>42650.347916666666</v>
          </cell>
          <cell r="M27">
            <v>6.0000000000000001E-3</v>
          </cell>
          <cell r="N27" t="str">
            <v>First Year</v>
          </cell>
        </row>
        <row r="28">
          <cell r="A28" t="str">
            <v>Dinosolar 1 Solar</v>
          </cell>
          <cell r="B28" t="str">
            <v>QF - 304 - WY - Solar</v>
          </cell>
          <cell r="C28" t="str">
            <v>Wyoming Northeast</v>
          </cell>
          <cell r="D28">
            <v>30</v>
          </cell>
          <cell r="E28">
            <v>0.27404870624048705</v>
          </cell>
          <cell r="F28">
            <v>43646</v>
          </cell>
          <cell r="K28" t="str">
            <v>Active</v>
          </cell>
          <cell r="L28">
            <v>42657.375</v>
          </cell>
          <cell r="M28">
            <v>5.0000000000000001E-3</v>
          </cell>
          <cell r="N28" t="str">
            <v>Prior Year</v>
          </cell>
        </row>
        <row r="29">
          <cell r="A29" t="str">
            <v>Dinosolar 2 Solar</v>
          </cell>
          <cell r="B29" t="str">
            <v>QF - 305 - WY - Solar</v>
          </cell>
          <cell r="C29" t="str">
            <v>Wyoming Northeast</v>
          </cell>
          <cell r="D29">
            <v>80</v>
          </cell>
          <cell r="E29">
            <v>0.27414526255707761</v>
          </cell>
          <cell r="F29">
            <v>43646</v>
          </cell>
          <cell r="K29" t="str">
            <v>Active</v>
          </cell>
          <cell r="L29">
            <v>42657.375</v>
          </cell>
          <cell r="M29">
            <v>5.0000000000000001E-3</v>
          </cell>
          <cell r="N29" t="str">
            <v>Prior Year</v>
          </cell>
        </row>
        <row r="30">
          <cell r="A30" t="str">
            <v>Rock Creek I Wind</v>
          </cell>
          <cell r="B30" t="str">
            <v>QF - 308 - WY - Wind</v>
          </cell>
          <cell r="C30" t="str">
            <v>Wyoming Northeast</v>
          </cell>
          <cell r="D30">
            <v>80</v>
          </cell>
          <cell r="E30">
            <v>0.46554223744292239</v>
          </cell>
          <cell r="F30">
            <v>43831</v>
          </cell>
          <cell r="K30" t="str">
            <v>Active</v>
          </cell>
          <cell r="L30">
            <v>42668.607638888891</v>
          </cell>
          <cell r="M30">
            <v>0</v>
          </cell>
          <cell r="N30" t="str">
            <v>First Year</v>
          </cell>
        </row>
        <row r="31">
          <cell r="A31" t="str">
            <v>Rock Creek II Wind</v>
          </cell>
          <cell r="B31" t="str">
            <v>QF - 309 - WY - Wind</v>
          </cell>
          <cell r="C31" t="str">
            <v>Wyoming Northeast</v>
          </cell>
          <cell r="D31">
            <v>80</v>
          </cell>
          <cell r="E31">
            <v>0.46554223744292239</v>
          </cell>
          <cell r="F31">
            <v>43831</v>
          </cell>
          <cell r="K31" t="str">
            <v>Active</v>
          </cell>
          <cell r="L31">
            <v>42668.607638888891</v>
          </cell>
          <cell r="M31">
            <v>0</v>
          </cell>
          <cell r="N31" t="str">
            <v>First Year</v>
          </cell>
        </row>
        <row r="32">
          <cell r="A32" t="str">
            <v>Rock Creek III Wind</v>
          </cell>
          <cell r="B32" t="str">
            <v>QF - 310 - WY - Wind</v>
          </cell>
          <cell r="C32" t="str">
            <v>Wyoming Northeast</v>
          </cell>
          <cell r="D32">
            <v>80</v>
          </cell>
          <cell r="E32">
            <v>0.46554223744292239</v>
          </cell>
          <cell r="F32">
            <v>43831</v>
          </cell>
          <cell r="K32" t="str">
            <v>Active</v>
          </cell>
          <cell r="L32">
            <v>42668.607638888891</v>
          </cell>
          <cell r="M32">
            <v>0</v>
          </cell>
          <cell r="N32" t="str">
            <v>First Year</v>
          </cell>
        </row>
        <row r="33">
          <cell r="A33" t="str">
            <v>Rock Creek IV Wind</v>
          </cell>
          <cell r="B33" t="str">
            <v>QF - 311 - WY - Wind</v>
          </cell>
          <cell r="C33" t="str">
            <v>Wyoming Northeast</v>
          </cell>
          <cell r="D33">
            <v>40</v>
          </cell>
          <cell r="E33">
            <v>0.46554223744292239</v>
          </cell>
          <cell r="F33">
            <v>43831</v>
          </cell>
          <cell r="K33" t="str">
            <v>Active</v>
          </cell>
          <cell r="L33">
            <v>42668.607638888891</v>
          </cell>
          <cell r="M33">
            <v>0</v>
          </cell>
          <cell r="N33" t="str">
            <v>First Year</v>
          </cell>
        </row>
        <row r="34">
          <cell r="A34" t="str">
            <v>Faraday II Solar</v>
          </cell>
          <cell r="B34" t="str">
            <v>QF - 313 - UT - Solar</v>
          </cell>
          <cell r="C34" t="str">
            <v>Clover</v>
          </cell>
          <cell r="D34">
            <v>80</v>
          </cell>
          <cell r="E34">
            <v>0.2962956621004566</v>
          </cell>
          <cell r="F34">
            <v>43800</v>
          </cell>
          <cell r="K34" t="str">
            <v>Active</v>
          </cell>
          <cell r="L34">
            <v>42676.605555555558</v>
          </cell>
          <cell r="M34">
            <v>5.0000000000000001E-3</v>
          </cell>
          <cell r="N34" t="str">
            <v>Prior Year</v>
          </cell>
        </row>
        <row r="35">
          <cell r="A35" t="str">
            <v>Faraday IV Solar</v>
          </cell>
          <cell r="B35" t="str">
            <v>QF - 315 - UT - Solar</v>
          </cell>
          <cell r="C35" t="str">
            <v>Clover</v>
          </cell>
          <cell r="D35">
            <v>80</v>
          </cell>
          <cell r="E35">
            <v>0.2962956621004566</v>
          </cell>
          <cell r="F35">
            <v>43800</v>
          </cell>
          <cell r="K35" t="str">
            <v>Active</v>
          </cell>
          <cell r="L35">
            <v>42676.605555555558</v>
          </cell>
          <cell r="M35">
            <v>5.0000000000000001E-3</v>
          </cell>
          <cell r="N35" t="str">
            <v>Prior Year</v>
          </cell>
        </row>
        <row r="36">
          <cell r="A36" t="str">
            <v>Faraday VI Solar</v>
          </cell>
          <cell r="B36" t="str">
            <v>QF - 317 - UT - Solar</v>
          </cell>
          <cell r="C36" t="str">
            <v>Clover</v>
          </cell>
          <cell r="D36">
            <v>80</v>
          </cell>
          <cell r="E36">
            <v>0.2962956621004566</v>
          </cell>
          <cell r="F36">
            <v>43800</v>
          </cell>
          <cell r="K36" t="str">
            <v>Active</v>
          </cell>
          <cell r="L36">
            <v>42676.605555555558</v>
          </cell>
          <cell r="M36">
            <v>5.0000000000000001E-3</v>
          </cell>
          <cell r="N36" t="str">
            <v>Prior Year</v>
          </cell>
        </row>
        <row r="37">
          <cell r="A37" t="str">
            <v>Faraday VIII Solar</v>
          </cell>
          <cell r="B37" t="str">
            <v>QF - 319 - UT - Solar</v>
          </cell>
          <cell r="C37" t="str">
            <v>Clover</v>
          </cell>
          <cell r="D37">
            <v>80</v>
          </cell>
          <cell r="E37">
            <v>0.2962956621004566</v>
          </cell>
          <cell r="F37">
            <v>43800</v>
          </cell>
          <cell r="K37" t="str">
            <v>Active</v>
          </cell>
          <cell r="L37">
            <v>42676.605555555558</v>
          </cell>
          <cell r="M37">
            <v>5.0000000000000001E-3</v>
          </cell>
          <cell r="N37" t="str">
            <v>Prior Year</v>
          </cell>
        </row>
        <row r="38">
          <cell r="A38" t="str">
            <v>Faraday X Solar</v>
          </cell>
          <cell r="B38" t="str">
            <v>QF - 321 - UT - Solar</v>
          </cell>
          <cell r="C38" t="str">
            <v>Clover</v>
          </cell>
          <cell r="D38">
            <v>80</v>
          </cell>
          <cell r="E38">
            <v>0.2962956621004566</v>
          </cell>
          <cell r="F38">
            <v>43800</v>
          </cell>
          <cell r="K38" t="str">
            <v>Active</v>
          </cell>
          <cell r="L38">
            <v>42676.605555555558</v>
          </cell>
          <cell r="M38">
            <v>5.0000000000000001E-3</v>
          </cell>
          <cell r="N38" t="str">
            <v>Prior Year</v>
          </cell>
        </row>
        <row r="39">
          <cell r="A39" t="str">
            <v>Faraday XII Solar</v>
          </cell>
          <cell r="B39" t="str">
            <v>QF - 323 - UT - Solar</v>
          </cell>
          <cell r="C39" t="str">
            <v>Clover</v>
          </cell>
          <cell r="D39">
            <v>80</v>
          </cell>
          <cell r="E39">
            <v>0.2962956621004566</v>
          </cell>
          <cell r="F39">
            <v>43800</v>
          </cell>
          <cell r="K39" t="str">
            <v>Active</v>
          </cell>
          <cell r="L39">
            <v>42676.605555555558</v>
          </cell>
          <cell r="M39">
            <v>5.0000000000000001E-3</v>
          </cell>
          <cell r="N39" t="str">
            <v>Prior Year</v>
          </cell>
        </row>
        <row r="40">
          <cell r="A40" t="str">
            <v>Faraday XIV Solar</v>
          </cell>
          <cell r="B40" t="str">
            <v>QF - 325 - UT - Solar</v>
          </cell>
          <cell r="C40" t="str">
            <v>Clover</v>
          </cell>
          <cell r="D40">
            <v>80</v>
          </cell>
          <cell r="E40">
            <v>0.2962956621004566</v>
          </cell>
          <cell r="F40">
            <v>43800</v>
          </cell>
          <cell r="K40" t="str">
            <v>Active</v>
          </cell>
          <cell r="L40">
            <v>42676.605555555558</v>
          </cell>
          <cell r="M40">
            <v>5.0000000000000001E-3</v>
          </cell>
          <cell r="N40" t="str">
            <v>Prior Year</v>
          </cell>
        </row>
        <row r="41">
          <cell r="A41" t="str">
            <v>Glen Canyon B Solar</v>
          </cell>
          <cell r="B41" t="str">
            <v>QF - 326 - UT - Solar</v>
          </cell>
          <cell r="C41" t="str">
            <v>PP-GC</v>
          </cell>
          <cell r="D41">
            <v>21</v>
          </cell>
          <cell r="E41">
            <v>0.3490215264187867</v>
          </cell>
          <cell r="F41">
            <v>43800</v>
          </cell>
          <cell r="K41" t="str">
            <v>Active</v>
          </cell>
          <cell r="L41">
            <v>42684</v>
          </cell>
          <cell r="M41">
            <v>5.0000000000000001E-3</v>
          </cell>
          <cell r="N41" t="str">
            <v>Prior Year</v>
          </cell>
        </row>
        <row r="42">
          <cell r="A42" t="str">
            <v>Hornet PV2 Solar</v>
          </cell>
          <cell r="B42" t="str">
            <v>QF - 327 - OR - Solar</v>
          </cell>
          <cell r="C42" t="str">
            <v>West Main</v>
          </cell>
          <cell r="D42">
            <v>8</v>
          </cell>
          <cell r="E42">
            <v>0.28451753710045663</v>
          </cell>
          <cell r="F42">
            <v>43435</v>
          </cell>
          <cell r="K42" t="str">
            <v>Active</v>
          </cell>
          <cell r="L42">
            <v>42692.344444444447</v>
          </cell>
          <cell r="M42">
            <v>5.0000000000000001E-3</v>
          </cell>
          <cell r="N42" t="str">
            <v>Prior Year</v>
          </cell>
        </row>
        <row r="43">
          <cell r="A43" t="str">
            <v>Hornet PV1-3 Solar</v>
          </cell>
          <cell r="B43" t="str">
            <v>QF - 328 - OR - Solar</v>
          </cell>
          <cell r="C43" t="str">
            <v>West Main</v>
          </cell>
          <cell r="D43">
            <v>46</v>
          </cell>
          <cell r="E43">
            <v>0.28746024171133611</v>
          </cell>
          <cell r="F43">
            <v>43435</v>
          </cell>
          <cell r="K43" t="str">
            <v>Active</v>
          </cell>
          <cell r="L43">
            <v>42692.344444444447</v>
          </cell>
          <cell r="M43">
            <v>5.0000000000000001E-3</v>
          </cell>
          <cell r="N43" t="str">
            <v>Prior Year</v>
          </cell>
        </row>
        <row r="44">
          <cell r="A44" t="str">
            <v>Cove Mtn Solar</v>
          </cell>
          <cell r="B44" t="str">
            <v>QF - 336 - UT - Solar</v>
          </cell>
          <cell r="C44" t="str">
            <v>Utah South</v>
          </cell>
          <cell r="D44">
            <v>58</v>
          </cell>
          <cell r="E44">
            <v>0.33892497244528419</v>
          </cell>
          <cell r="F44">
            <v>43282</v>
          </cell>
          <cell r="K44" t="str">
            <v>Active</v>
          </cell>
          <cell r="L44">
            <v>42703.375</v>
          </cell>
          <cell r="M44">
            <v>5.0000000000000001E-3</v>
          </cell>
          <cell r="N44" t="str">
            <v>Prior Year</v>
          </cell>
        </row>
        <row r="45">
          <cell r="A45" t="str">
            <v>Shoshoni PV1 Solar</v>
          </cell>
          <cell r="B45" t="str">
            <v>QF - 337 - WY - Solar</v>
          </cell>
          <cell r="C45" t="str">
            <v>Wyoming Northeast</v>
          </cell>
          <cell r="D45">
            <v>13.33</v>
          </cell>
          <cell r="E45">
            <v>0.26666769432084048</v>
          </cell>
          <cell r="F45">
            <v>43313</v>
          </cell>
          <cell r="K45" t="str">
            <v>Active</v>
          </cell>
          <cell r="L45">
            <v>42706.356249999997</v>
          </cell>
          <cell r="M45">
            <v>5.0000000000000001E-3</v>
          </cell>
          <cell r="N45" t="str">
            <v>Prior Year</v>
          </cell>
        </row>
        <row r="46">
          <cell r="A46" t="str">
            <v>Elk Mtn Wind</v>
          </cell>
          <cell r="B46" t="str">
            <v>QF - 339 - WY - Wind</v>
          </cell>
          <cell r="C46" t="str">
            <v>Wyoming Northeast</v>
          </cell>
          <cell r="D46">
            <v>75.900000000000006</v>
          </cell>
          <cell r="E46">
            <v>0.46942022969420227</v>
          </cell>
          <cell r="F46">
            <v>43374</v>
          </cell>
          <cell r="K46" t="str">
            <v>Active</v>
          </cell>
          <cell r="L46">
            <v>42713.580555555556</v>
          </cell>
          <cell r="M46">
            <v>0</v>
          </cell>
          <cell r="N46" t="str">
            <v>First Year</v>
          </cell>
        </row>
        <row r="47">
          <cell r="A47" t="str">
            <v>Homestead I Solar</v>
          </cell>
          <cell r="B47" t="str">
            <v>QF - 340 - WY - Solar</v>
          </cell>
          <cell r="C47" t="str">
            <v>Wyoming Northeast</v>
          </cell>
          <cell r="D47">
            <v>80</v>
          </cell>
          <cell r="E47">
            <v>0.27384703196347032</v>
          </cell>
          <cell r="F47">
            <v>43617</v>
          </cell>
          <cell r="K47" t="str">
            <v>Active</v>
          </cell>
          <cell r="L47">
            <v>42719.606944444444</v>
          </cell>
          <cell r="M47">
            <v>7.0000000000000001E-3</v>
          </cell>
          <cell r="N47" t="str">
            <v>Prior Year</v>
          </cell>
        </row>
        <row r="48">
          <cell r="A48" t="str">
            <v>Graphite Solar</v>
          </cell>
          <cell r="B48" t="str">
            <v>QF - 341 - UT - Solar</v>
          </cell>
          <cell r="C48" t="str">
            <v>Utah North</v>
          </cell>
          <cell r="D48">
            <v>80</v>
          </cell>
          <cell r="E48">
            <v>0.301488299086758</v>
          </cell>
          <cell r="F48">
            <v>43405</v>
          </cell>
          <cell r="K48" t="str">
            <v>Active</v>
          </cell>
          <cell r="L48">
            <v>42720.652777777781</v>
          </cell>
          <cell r="M48">
            <v>5.0000000000000001E-3</v>
          </cell>
          <cell r="N48" t="str">
            <v>Prior Year</v>
          </cell>
        </row>
        <row r="49">
          <cell r="A49" t="str">
            <v>Sheep Dip Solar</v>
          </cell>
          <cell r="B49" t="str">
            <v>QF - 342 - UT - Solar</v>
          </cell>
          <cell r="C49" t="str">
            <v>Utah North</v>
          </cell>
          <cell r="D49">
            <v>80</v>
          </cell>
          <cell r="E49">
            <v>0.28941152968036532</v>
          </cell>
          <cell r="F49">
            <v>43435</v>
          </cell>
          <cell r="K49" t="str">
            <v>Active</v>
          </cell>
          <cell r="L49">
            <v>42724.4375</v>
          </cell>
          <cell r="M49">
            <v>5.0000000000000001E-3</v>
          </cell>
          <cell r="N49" t="str">
            <v>Prior Year</v>
          </cell>
        </row>
        <row r="50">
          <cell r="A50" t="str">
            <v>Green River I Solar</v>
          </cell>
          <cell r="B50" t="str">
            <v>QF - 343 - UT - Solar</v>
          </cell>
          <cell r="C50" t="str">
            <v>Utah South</v>
          </cell>
          <cell r="D50">
            <v>80</v>
          </cell>
          <cell r="E50">
            <v>0.31296501569634705</v>
          </cell>
          <cell r="F50">
            <v>43922</v>
          </cell>
          <cell r="K50" t="str">
            <v>Active</v>
          </cell>
          <cell r="L50">
            <v>42725.349305555559</v>
          </cell>
          <cell r="M50">
            <v>5.0000000000000001E-3</v>
          </cell>
          <cell r="N50" t="str">
            <v>Prior Year</v>
          </cell>
        </row>
        <row r="51">
          <cell r="A51" t="str">
            <v>Green River II Solar</v>
          </cell>
          <cell r="B51" t="str">
            <v>QF - 344 - UT - Solar</v>
          </cell>
          <cell r="C51" t="str">
            <v>Utah South</v>
          </cell>
          <cell r="D51">
            <v>80</v>
          </cell>
          <cell r="E51">
            <v>0.31296501569634705</v>
          </cell>
          <cell r="F51">
            <v>43922</v>
          </cell>
          <cell r="K51" t="str">
            <v>Active</v>
          </cell>
          <cell r="L51">
            <v>42725.349305555559</v>
          </cell>
          <cell r="M51">
            <v>5.0000000000000001E-3</v>
          </cell>
          <cell r="N51" t="str">
            <v>Prior Year</v>
          </cell>
        </row>
        <row r="52">
          <cell r="A52" t="str">
            <v>Green River III Solar</v>
          </cell>
          <cell r="B52" t="str">
            <v>QF - 345 - UT - Solar</v>
          </cell>
          <cell r="C52" t="str">
            <v>Utah South</v>
          </cell>
          <cell r="D52">
            <v>80</v>
          </cell>
          <cell r="E52">
            <v>0.31296501569634705</v>
          </cell>
          <cell r="F52">
            <v>43922</v>
          </cell>
          <cell r="K52" t="str">
            <v>Active</v>
          </cell>
          <cell r="L52">
            <v>42725.349305555559</v>
          </cell>
          <cell r="M52">
            <v>5.0000000000000001E-3</v>
          </cell>
          <cell r="N52" t="str">
            <v>Prior Year</v>
          </cell>
        </row>
        <row r="53">
          <cell r="A53" t="str">
            <v>Green River IV Solar</v>
          </cell>
          <cell r="B53" t="str">
            <v>QF - 346 - UT - Solar</v>
          </cell>
          <cell r="C53" t="str">
            <v>Utah South</v>
          </cell>
          <cell r="D53">
            <v>80</v>
          </cell>
          <cell r="E53">
            <v>0.31296501569634705</v>
          </cell>
          <cell r="F53">
            <v>43922</v>
          </cell>
          <cell r="K53" t="str">
            <v>Active</v>
          </cell>
          <cell r="L53">
            <v>42725.349305555559</v>
          </cell>
          <cell r="M53">
            <v>5.0000000000000001E-3</v>
          </cell>
          <cell r="N53" t="str">
            <v>Prior Year</v>
          </cell>
        </row>
        <row r="54">
          <cell r="A54" t="str">
            <v>Green River V Solar</v>
          </cell>
          <cell r="B54" t="str">
            <v>QF - 347 - UT - Solar</v>
          </cell>
          <cell r="C54" t="str">
            <v>Utah South</v>
          </cell>
          <cell r="D54">
            <v>80</v>
          </cell>
          <cell r="E54">
            <v>0.31296501569634705</v>
          </cell>
          <cell r="F54">
            <v>43922</v>
          </cell>
          <cell r="K54" t="str">
            <v>Active</v>
          </cell>
          <cell r="L54">
            <v>42725.349305555559</v>
          </cell>
          <cell r="M54">
            <v>5.0000000000000001E-3</v>
          </cell>
          <cell r="N54" t="str">
            <v>Prior Year</v>
          </cell>
        </row>
        <row r="55">
          <cell r="A55" t="str">
            <v>Homestead II Solar</v>
          </cell>
          <cell r="B55" t="str">
            <v>QF - 348 - WY - Solar</v>
          </cell>
          <cell r="C55" t="str">
            <v>Wyoming Northeast</v>
          </cell>
          <cell r="D55">
            <v>80</v>
          </cell>
          <cell r="E55">
            <v>0.27302226027397258</v>
          </cell>
          <cell r="F55">
            <v>43800</v>
          </cell>
          <cell r="K55" t="str">
            <v>Active</v>
          </cell>
          <cell r="L55">
            <v>42726.347916666666</v>
          </cell>
          <cell r="M55">
            <v>7.0000000000000001E-3</v>
          </cell>
          <cell r="N55" t="str">
            <v>Prior Year</v>
          </cell>
        </row>
        <row r="56">
          <cell r="A56" t="str">
            <v>Homestead III Solar</v>
          </cell>
          <cell r="B56" t="str">
            <v>QF - 349 - WY - Solar</v>
          </cell>
          <cell r="C56" t="str">
            <v>Wyoming Northeast</v>
          </cell>
          <cell r="D56">
            <v>80</v>
          </cell>
          <cell r="E56">
            <v>0.2703581621004566</v>
          </cell>
          <cell r="F56">
            <v>43800</v>
          </cell>
          <cell r="K56" t="str">
            <v>Active</v>
          </cell>
          <cell r="L56">
            <v>42726.347916666666</v>
          </cell>
          <cell r="M56">
            <v>7.0000000000000001E-3</v>
          </cell>
          <cell r="N56" t="str">
            <v>Prior Year</v>
          </cell>
        </row>
        <row r="57">
          <cell r="A57" t="str">
            <v>Glen Canyon C Solar</v>
          </cell>
          <cell r="B57" t="str">
            <v>QF - 350 - UT - Solar</v>
          </cell>
          <cell r="C57" t="str">
            <v>PP-GC</v>
          </cell>
          <cell r="D57">
            <v>59</v>
          </cell>
          <cell r="E57">
            <v>0.34871720455073135</v>
          </cell>
          <cell r="F57">
            <v>43800</v>
          </cell>
          <cell r="K57" t="str">
            <v>Active</v>
          </cell>
          <cell r="L57">
            <v>42726.586111111108</v>
          </cell>
          <cell r="M57">
            <v>5.0000000000000001E-3</v>
          </cell>
          <cell r="N57" t="str">
            <v>Prior Year</v>
          </cell>
        </row>
        <row r="58">
          <cell r="A58" t="str">
            <v>Rimrock Solar</v>
          </cell>
          <cell r="B58" t="str">
            <v>QF - 351 - OR - Solar</v>
          </cell>
          <cell r="C58" t="str">
            <v>Central Oregon</v>
          </cell>
          <cell r="D58">
            <v>55</v>
          </cell>
          <cell r="E58">
            <v>0.28014736405147361</v>
          </cell>
          <cell r="F58">
            <v>43466</v>
          </cell>
          <cell r="K58" t="str">
            <v>Active</v>
          </cell>
          <cell r="L58">
            <v>42738.710416666669</v>
          </cell>
          <cell r="M58">
            <v>5.0000000000000001E-3</v>
          </cell>
          <cell r="N58" t="str">
            <v>First Year</v>
          </cell>
        </row>
        <row r="59">
          <cell r="A59" t="str">
            <v>Ponderosa V29</v>
          </cell>
          <cell r="B59" t="str">
            <v>QF - 352 - OR - Solar</v>
          </cell>
          <cell r="C59" t="str">
            <v>Central Oregon</v>
          </cell>
          <cell r="D59">
            <v>34</v>
          </cell>
          <cell r="E59">
            <v>0.29430844077356971</v>
          </cell>
          <cell r="F59">
            <v>43101</v>
          </cell>
          <cell r="K59" t="str">
            <v>Internal</v>
          </cell>
          <cell r="L59">
            <v>42741</v>
          </cell>
          <cell r="M59">
            <v>2.5000000000000001E-3</v>
          </cell>
          <cell r="N59" t="str">
            <v>Prior Year</v>
          </cell>
        </row>
        <row r="60">
          <cell r="A60" t="str">
            <v>Ponderosa V30</v>
          </cell>
          <cell r="B60" t="str">
            <v>QF - 353 - OR - Solar</v>
          </cell>
          <cell r="C60" t="str">
            <v>Central Oregon</v>
          </cell>
          <cell r="D60">
            <v>34</v>
          </cell>
          <cell r="E60">
            <v>0.29430844077356971</v>
          </cell>
          <cell r="F60">
            <v>43831</v>
          </cell>
          <cell r="K60" t="str">
            <v>Internal</v>
          </cell>
          <cell r="L60">
            <v>42741</v>
          </cell>
          <cell r="M60">
            <v>2.5000000000000001E-3</v>
          </cell>
          <cell r="N60" t="str">
            <v>Prior Year</v>
          </cell>
        </row>
        <row r="61">
          <cell r="A61" t="str">
            <v>Ponderosa V32</v>
          </cell>
          <cell r="B61" t="str">
            <v>QF - 354 - OR - Solar</v>
          </cell>
          <cell r="C61" t="str">
            <v>Central Oregon</v>
          </cell>
          <cell r="D61">
            <v>34</v>
          </cell>
          <cell r="E61">
            <v>0.29809016250335751</v>
          </cell>
          <cell r="F61">
            <v>43101</v>
          </cell>
          <cell r="K61" t="str">
            <v>Internal</v>
          </cell>
          <cell r="L61">
            <v>42741</v>
          </cell>
          <cell r="M61">
            <v>5.0000000000000001E-3</v>
          </cell>
          <cell r="N61" t="str">
            <v>Prior Year</v>
          </cell>
        </row>
        <row r="62">
          <cell r="A62" t="str">
            <v>Ponderosa V33</v>
          </cell>
          <cell r="B62" t="str">
            <v>QF - 355 - OR - Solar</v>
          </cell>
          <cell r="C62" t="str">
            <v>Central Oregon</v>
          </cell>
          <cell r="D62">
            <v>34</v>
          </cell>
          <cell r="E62">
            <v>0.29809016250335751</v>
          </cell>
          <cell r="F62">
            <v>43831</v>
          </cell>
          <cell r="K62" t="str">
            <v>Internal</v>
          </cell>
          <cell r="L62">
            <v>42741</v>
          </cell>
          <cell r="M62">
            <v>5.0000000000000001E-3</v>
          </cell>
          <cell r="N62" t="str">
            <v>Prior Year</v>
          </cell>
        </row>
        <row r="63">
          <cell r="A63" t="str">
            <v>Sigurd Solar</v>
          </cell>
          <cell r="B63" t="str">
            <v>QF - 356 - UT - Solar</v>
          </cell>
          <cell r="C63" t="str">
            <v>Utah South</v>
          </cell>
          <cell r="D63">
            <v>80</v>
          </cell>
          <cell r="E63">
            <v>0.29963184931506848</v>
          </cell>
          <cell r="F63">
            <v>43435</v>
          </cell>
          <cell r="K63" t="str">
            <v>Active</v>
          </cell>
          <cell r="L63">
            <v>42760.725694444445</v>
          </cell>
          <cell r="M63">
            <v>5.0000000000000001E-3</v>
          </cell>
          <cell r="N63" t="str">
            <v>Prior Year</v>
          </cell>
        </row>
        <row r="64">
          <cell r="A64" t="str">
            <v>Clover Creek Solar</v>
          </cell>
          <cell r="B64" t="str">
            <v>QF - 357 - UT - Solar</v>
          </cell>
          <cell r="C64" t="str">
            <v>Clover</v>
          </cell>
          <cell r="D64">
            <v>80</v>
          </cell>
          <cell r="E64">
            <v>0.27895262557077627</v>
          </cell>
          <cell r="F64">
            <v>43922</v>
          </cell>
          <cell r="K64" t="str">
            <v>Active</v>
          </cell>
          <cell r="L64">
            <v>42762.306250000001</v>
          </cell>
          <cell r="M64">
            <v>5.0000000000000001E-3</v>
          </cell>
          <cell r="N64" t="str">
            <v>Prior Year</v>
          </cell>
        </row>
        <row r="65">
          <cell r="A65" t="str">
            <v>Goshen Valley I Solar</v>
          </cell>
          <cell r="B65" t="str">
            <v>QF - 358 - UT - Solar</v>
          </cell>
          <cell r="C65" t="str">
            <v>Clover</v>
          </cell>
          <cell r="D65">
            <v>80</v>
          </cell>
          <cell r="E65">
            <v>0.2965884703196347</v>
          </cell>
          <cell r="F65">
            <v>43800</v>
          </cell>
          <cell r="K65" t="str">
            <v>Active</v>
          </cell>
          <cell r="L65">
            <v>42774.469444444447</v>
          </cell>
          <cell r="M65">
            <v>5.0000000000000001E-3</v>
          </cell>
          <cell r="N65" t="str">
            <v>Prior Year</v>
          </cell>
        </row>
        <row r="66">
          <cell r="A66" t="str">
            <v>Goshen Valley II Solar</v>
          </cell>
          <cell r="B66" t="str">
            <v>QF - 359 - UT - Solar</v>
          </cell>
          <cell r="C66" t="str">
            <v>Clover</v>
          </cell>
          <cell r="D66">
            <v>80</v>
          </cell>
          <cell r="E66">
            <v>0.2965884703196347</v>
          </cell>
          <cell r="F66">
            <v>43800</v>
          </cell>
          <cell r="K66" t="str">
            <v>Active</v>
          </cell>
          <cell r="L66">
            <v>42774.469444444447</v>
          </cell>
          <cell r="M66">
            <v>5.0000000000000001E-3</v>
          </cell>
          <cell r="N66" t="str">
            <v>Prior Year</v>
          </cell>
        </row>
        <row r="67">
          <cell r="A67" t="str">
            <v>Goshen Valley III Solar</v>
          </cell>
          <cell r="B67" t="str">
            <v>QF - 360 - UT - Solar</v>
          </cell>
          <cell r="C67" t="str">
            <v>Clover</v>
          </cell>
          <cell r="D67">
            <v>80</v>
          </cell>
          <cell r="E67">
            <v>0.2965884703196347</v>
          </cell>
          <cell r="F67">
            <v>43800</v>
          </cell>
          <cell r="K67" t="str">
            <v>Active</v>
          </cell>
          <cell r="L67">
            <v>42774.469444444447</v>
          </cell>
          <cell r="M67">
            <v>5.0000000000000001E-3</v>
          </cell>
          <cell r="N67" t="str">
            <v>Prior Year</v>
          </cell>
        </row>
        <row r="68">
          <cell r="A68" t="str">
            <v>Goshen Valley IV Solar</v>
          </cell>
          <cell r="B68" t="str">
            <v>QF - 361 - UT - Solar</v>
          </cell>
          <cell r="C68" t="str">
            <v>Clover</v>
          </cell>
          <cell r="D68">
            <v>80</v>
          </cell>
          <cell r="E68">
            <v>0.2965884703196347</v>
          </cell>
          <cell r="F68">
            <v>43800</v>
          </cell>
          <cell r="K68" t="str">
            <v>Active</v>
          </cell>
          <cell r="L68">
            <v>42774.469444444447</v>
          </cell>
          <cell r="M68">
            <v>5.0000000000000001E-3</v>
          </cell>
          <cell r="N68" t="str">
            <v>Prior Year</v>
          </cell>
        </row>
        <row r="69">
          <cell r="A69" t="str">
            <v>Goshen Valley V Solar</v>
          </cell>
          <cell r="B69" t="str">
            <v>QF - 362 - UT - Solar</v>
          </cell>
          <cell r="C69" t="str">
            <v>Clover</v>
          </cell>
          <cell r="D69">
            <v>80</v>
          </cell>
          <cell r="E69">
            <v>0.2965884703196347</v>
          </cell>
          <cell r="F69">
            <v>43800</v>
          </cell>
          <cell r="K69" t="str">
            <v>Active</v>
          </cell>
          <cell r="L69">
            <v>42774.469444444447</v>
          </cell>
          <cell r="M69">
            <v>5.0000000000000001E-3</v>
          </cell>
          <cell r="N69" t="str">
            <v>Prior Year</v>
          </cell>
        </row>
        <row r="70">
          <cell r="A70" t="str">
            <v>Goshen Valley VI Solar</v>
          </cell>
          <cell r="B70" t="str">
            <v>QF - 363 - UT - Solar</v>
          </cell>
          <cell r="C70" t="str">
            <v>Clover</v>
          </cell>
          <cell r="D70">
            <v>80</v>
          </cell>
          <cell r="E70">
            <v>0.2965884703196347</v>
          </cell>
          <cell r="F70">
            <v>43800</v>
          </cell>
          <cell r="K70" t="str">
            <v>Active</v>
          </cell>
          <cell r="L70">
            <v>42774.469444444447</v>
          </cell>
          <cell r="M70">
            <v>5.0000000000000001E-3</v>
          </cell>
          <cell r="N70" t="str">
            <v>Prior Year</v>
          </cell>
        </row>
        <row r="71">
          <cell r="A71" t="str">
            <v>Goshen Valley VII Solar</v>
          </cell>
          <cell r="B71" t="str">
            <v>QF - 364 - UT - Solar</v>
          </cell>
          <cell r="C71" t="str">
            <v>Clover</v>
          </cell>
          <cell r="D71">
            <v>80</v>
          </cell>
          <cell r="E71">
            <v>0.2965884703196347</v>
          </cell>
          <cell r="F71">
            <v>43800</v>
          </cell>
          <cell r="K71" t="str">
            <v>Active</v>
          </cell>
          <cell r="L71">
            <v>42774.469444444447</v>
          </cell>
          <cell r="M71">
            <v>5.0000000000000001E-3</v>
          </cell>
          <cell r="N71" t="str">
            <v>Prior Year</v>
          </cell>
        </row>
        <row r="72">
          <cell r="A72" t="str">
            <v>Skysol Solar</v>
          </cell>
          <cell r="B72" t="str">
            <v>QF - 254 - OR - Solar</v>
          </cell>
          <cell r="C72" t="str">
            <v>West Main</v>
          </cell>
          <cell r="D72">
            <v>55</v>
          </cell>
          <cell r="E72">
            <v>0.24561402833410492</v>
          </cell>
          <cell r="F72">
            <v>44196</v>
          </cell>
          <cell r="K72" t="str">
            <v>Active</v>
          </cell>
          <cell r="L72">
            <v>42774.688888888886</v>
          </cell>
          <cell r="M72">
            <v>5.0000000000000001E-3</v>
          </cell>
          <cell r="N72" t="str">
            <v>Prior Year</v>
          </cell>
        </row>
        <row r="73">
          <cell r="A73" t="str">
            <v>Echo Divide Wind</v>
          </cell>
          <cell r="B73" t="str">
            <v>QF - 365 - UT - Wind</v>
          </cell>
          <cell r="C73" t="str">
            <v>Utah North</v>
          </cell>
          <cell r="D73">
            <v>80</v>
          </cell>
          <cell r="E73">
            <v>0.31355450913242011</v>
          </cell>
          <cell r="F73">
            <v>43466</v>
          </cell>
          <cell r="K73" t="str">
            <v>Active</v>
          </cell>
          <cell r="L73">
            <v>42779.411111111112</v>
          </cell>
          <cell r="M73">
            <v>0</v>
          </cell>
          <cell r="N73" t="str">
            <v>Prior Year</v>
          </cell>
        </row>
        <row r="74">
          <cell r="A74" t="str">
            <v>2016.Q4 UT Compliance Filing</v>
          </cell>
          <cell r="B74" t="str">
            <v>QF -  - UT - Thermal</v>
          </cell>
          <cell r="C74" t="str">
            <v>Utah North</v>
          </cell>
          <cell r="D74">
            <v>100</v>
          </cell>
          <cell r="E74">
            <v>0.85</v>
          </cell>
          <cell r="F74">
            <v>43101</v>
          </cell>
          <cell r="K74" t="str">
            <v>Active</v>
          </cell>
          <cell r="L74">
            <v>42675</v>
          </cell>
          <cell r="M74">
            <v>0</v>
          </cell>
          <cell r="N74" t="str">
            <v>Prior Year</v>
          </cell>
        </row>
        <row r="75">
          <cell r="A75" t="str">
            <v>Monticello Wind</v>
          </cell>
          <cell r="B75" t="str">
            <v>QF -  - UT - Wind</v>
          </cell>
          <cell r="C75" t="str">
            <v>Utah South</v>
          </cell>
          <cell r="D75">
            <v>79.2</v>
          </cell>
          <cell r="E75">
            <v>0.33818493150684931</v>
          </cell>
          <cell r="F75">
            <v>44196</v>
          </cell>
          <cell r="K75" t="str">
            <v>Active</v>
          </cell>
          <cell r="L75" t="str">
            <v>complete</v>
          </cell>
          <cell r="M75">
            <v>0</v>
          </cell>
          <cell r="N75" t="str">
            <v>Prior Year</v>
          </cell>
        </row>
        <row r="76">
          <cell r="A76" t="str">
            <v>Oneida Spin Res. Valuation</v>
          </cell>
          <cell r="B76" t="str">
            <v>QF -  - UT - 0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K76" t="str">
            <v>Internal</v>
          </cell>
          <cell r="L76">
            <v>0</v>
          </cell>
          <cell r="M76">
            <v>0</v>
          </cell>
          <cell r="N76" t="str">
            <v>Prior Year</v>
          </cell>
        </row>
        <row r="77">
          <cell r="A77" t="str">
            <v>Klamath Falls TOU Irrigation Pilot</v>
          </cell>
          <cell r="B77" t="str">
            <v>QF -  - OR - Hydro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K77" t="str">
            <v>Internal</v>
          </cell>
          <cell r="L77" t="str">
            <v>complete</v>
          </cell>
          <cell r="M77">
            <v>0</v>
          </cell>
          <cell r="N77" t="str">
            <v>Prior Year</v>
          </cell>
        </row>
        <row r="78">
          <cell r="A78" t="str">
            <v>Dinosolar 4 Solar</v>
          </cell>
          <cell r="B78" t="str">
            <v>QF - 372 - WY - Solar</v>
          </cell>
          <cell r="C78" t="str">
            <v>Wyoming Northeast</v>
          </cell>
          <cell r="D78">
            <v>40</v>
          </cell>
          <cell r="E78">
            <v>0.27404965753424659</v>
          </cell>
          <cell r="F78">
            <v>43646</v>
          </cell>
          <cell r="K78" t="str">
            <v>Active</v>
          </cell>
          <cell r="L78">
            <v>42797.583333333336</v>
          </cell>
          <cell r="M78">
            <v>5.0000000000000001E-3</v>
          </cell>
          <cell r="N78" t="str">
            <v>Prior Year</v>
          </cell>
        </row>
        <row r="79">
          <cell r="A79" t="str">
            <v>Prineville Solar</v>
          </cell>
          <cell r="B79" t="str">
            <v>QF - 380 - OR - Solar</v>
          </cell>
          <cell r="C79" t="str">
            <v>Central Oregon</v>
          </cell>
          <cell r="D79">
            <v>50</v>
          </cell>
          <cell r="E79">
            <v>0.25810730593607306</v>
          </cell>
          <cell r="F79">
            <v>43466</v>
          </cell>
          <cell r="K79" t="str">
            <v>Active</v>
          </cell>
          <cell r="L79">
            <v>42802.359722222223</v>
          </cell>
          <cell r="M79">
            <v>5.0000000000000001E-3</v>
          </cell>
          <cell r="N79" t="str">
            <v>Prior Year</v>
          </cell>
        </row>
        <row r="80">
          <cell r="A80" t="str">
            <v>Linkville Solar</v>
          </cell>
          <cell r="B80" t="str">
            <v>QF - 381 - OR - Solar</v>
          </cell>
          <cell r="C80" t="str">
            <v>West Main</v>
          </cell>
          <cell r="D80">
            <v>80</v>
          </cell>
          <cell r="E80">
            <v>0.29331050228310501</v>
          </cell>
          <cell r="F80">
            <v>44197</v>
          </cell>
          <cell r="K80" t="str">
            <v>Active</v>
          </cell>
          <cell r="L80">
            <v>42802.359722222223</v>
          </cell>
          <cell r="M80">
            <v>5.0000000000000001E-3</v>
          </cell>
          <cell r="N80" t="str">
            <v>Prior Year</v>
          </cell>
        </row>
        <row r="81">
          <cell r="A81" t="str">
            <v>Abajo Solar</v>
          </cell>
          <cell r="B81" t="str">
            <v>QF - 382 - UT - Solar</v>
          </cell>
          <cell r="C81" t="str">
            <v>Utah South</v>
          </cell>
          <cell r="D81">
            <v>80</v>
          </cell>
          <cell r="E81">
            <v>0.31495005707762558</v>
          </cell>
          <cell r="F81">
            <v>43983</v>
          </cell>
          <cell r="K81" t="str">
            <v>Active</v>
          </cell>
          <cell r="L81">
            <v>42803.359722222223</v>
          </cell>
          <cell r="M81">
            <v>5.0000000000000001E-3</v>
          </cell>
          <cell r="N81" t="str">
            <v>Prior Year</v>
          </cell>
        </row>
        <row r="82">
          <cell r="A82" t="str">
            <v>Christmas Valley Solar PV3-A</v>
          </cell>
          <cell r="B82" t="str">
            <v>QF - 383 - OR - Solar</v>
          </cell>
          <cell r="C82" t="str">
            <v>Central Oregon</v>
          </cell>
          <cell r="D82">
            <v>80</v>
          </cell>
          <cell r="E82">
            <v>0.28007577197488581</v>
          </cell>
          <cell r="F82">
            <v>43800</v>
          </cell>
          <cell r="K82" t="str">
            <v>Active</v>
          </cell>
          <cell r="L82">
            <v>42807.359722222223</v>
          </cell>
          <cell r="M82">
            <v>5.0000000000000001E-3</v>
          </cell>
          <cell r="N82" t="str">
            <v>Prior Year</v>
          </cell>
        </row>
        <row r="83">
          <cell r="A83" t="str">
            <v>Christmas Valley Solar PV3-B</v>
          </cell>
          <cell r="B83" t="str">
            <v>QF - 384 - OR - Solar</v>
          </cell>
          <cell r="C83" t="str">
            <v>Central Oregon</v>
          </cell>
          <cell r="D83">
            <v>80</v>
          </cell>
          <cell r="E83">
            <v>0.28007577197488581</v>
          </cell>
          <cell r="F83">
            <v>43800</v>
          </cell>
          <cell r="K83" t="str">
            <v>Active</v>
          </cell>
          <cell r="L83">
            <v>42807.359722222223</v>
          </cell>
          <cell r="M83">
            <v>5.0000000000000001E-3</v>
          </cell>
          <cell r="N83" t="str">
            <v>Prior Year</v>
          </cell>
        </row>
        <row r="84">
          <cell r="A84" t="str">
            <v>Christmas Valley Solar PV3-C</v>
          </cell>
          <cell r="B84" t="str">
            <v>QF - 385 - OR - Solar</v>
          </cell>
          <cell r="C84" t="str">
            <v>Central Oregon</v>
          </cell>
          <cell r="D84">
            <v>80</v>
          </cell>
          <cell r="E84">
            <v>0.28007577197488581</v>
          </cell>
          <cell r="F84">
            <v>43800</v>
          </cell>
          <cell r="K84" t="str">
            <v>Active</v>
          </cell>
          <cell r="L84">
            <v>42807.359722222223</v>
          </cell>
          <cell r="M84">
            <v>5.0000000000000001E-3</v>
          </cell>
          <cell r="N84" t="str">
            <v>Prior Year</v>
          </cell>
        </row>
        <row r="85">
          <cell r="A85" t="str">
            <v>Intermountain Solar</v>
          </cell>
          <cell r="B85" t="str">
            <v>QF - 386 - UT - Solar</v>
          </cell>
          <cell r="C85" t="str">
            <v>Clover</v>
          </cell>
          <cell r="D85">
            <v>80</v>
          </cell>
          <cell r="E85">
            <v>0.30816067351598175</v>
          </cell>
          <cell r="F85">
            <v>44012</v>
          </cell>
          <cell r="K85" t="str">
            <v>Active</v>
          </cell>
          <cell r="L85">
            <v>42807.359722222223</v>
          </cell>
          <cell r="M85">
            <v>5.0000000000000001E-3</v>
          </cell>
          <cell r="N85" t="str">
            <v>Prior Year</v>
          </cell>
        </row>
        <row r="86">
          <cell r="A86" t="str">
            <v>Tooele Solar</v>
          </cell>
          <cell r="B86" t="str">
            <v>QF - 387 - UT - Solar</v>
          </cell>
          <cell r="C86" t="str">
            <v>Clover</v>
          </cell>
          <cell r="D86">
            <v>80</v>
          </cell>
          <cell r="E86">
            <v>0.2962956621004566</v>
          </cell>
          <cell r="F86">
            <v>43800</v>
          </cell>
          <cell r="K86" t="str">
            <v>Active</v>
          </cell>
          <cell r="L86">
            <v>42807.359722222223</v>
          </cell>
          <cell r="M86">
            <v>5.0000000000000001E-3</v>
          </cell>
          <cell r="N86" t="str">
            <v>Prior Year</v>
          </cell>
        </row>
        <row r="87">
          <cell r="A87" t="str">
            <v>Graphite Solar w Battery</v>
          </cell>
          <cell r="B87" t="str">
            <v>QF - 388 - UT - Solar</v>
          </cell>
          <cell r="C87" t="str">
            <v>Utah North</v>
          </cell>
          <cell r="D87">
            <v>80</v>
          </cell>
          <cell r="E87">
            <v>0.27972031963470317</v>
          </cell>
          <cell r="F87">
            <v>43770</v>
          </cell>
          <cell r="K87" t="str">
            <v>Active</v>
          </cell>
          <cell r="L87">
            <v>42822</v>
          </cell>
          <cell r="M87">
            <v>5.0000000000000001E-3</v>
          </cell>
          <cell r="N87" t="str">
            <v>Prior Year</v>
          </cell>
        </row>
        <row r="88">
          <cell r="A88" t="str">
            <v>Settler Wind</v>
          </cell>
          <cell r="B88" t="str">
            <v>QF - 389 - WY - Wind</v>
          </cell>
          <cell r="C88" t="str">
            <v>Wyoming Northeast</v>
          </cell>
          <cell r="D88">
            <v>79.400000000000006</v>
          </cell>
          <cell r="E88">
            <v>0.41568470147107878</v>
          </cell>
          <cell r="F88">
            <v>43466</v>
          </cell>
          <cell r="K88" t="str">
            <v>Active</v>
          </cell>
          <cell r="L88">
            <v>42821.595833333333</v>
          </cell>
          <cell r="M88">
            <v>0</v>
          </cell>
          <cell r="N88">
            <v>0</v>
          </cell>
        </row>
        <row r="89">
          <cell r="A89" t="str">
            <v>Caiman Solar</v>
          </cell>
          <cell r="B89" t="str">
            <v>QF - 390 - WY - Solar</v>
          </cell>
          <cell r="C89">
            <v>0</v>
          </cell>
          <cell r="D89">
            <v>20</v>
          </cell>
          <cell r="E89">
            <v>0.26893835616438355</v>
          </cell>
          <cell r="F89">
            <v>43435</v>
          </cell>
          <cell r="K89" t="str">
            <v>Active</v>
          </cell>
          <cell r="L89">
            <v>42825.699305555558</v>
          </cell>
          <cell r="M89">
            <v>0</v>
          </cell>
          <cell r="N89">
            <v>0</v>
          </cell>
        </row>
        <row r="90">
          <cell r="A90" t="str">
            <v>Raptor Solar</v>
          </cell>
          <cell r="B90" t="str">
            <v>QF - 391 - WY - Solar</v>
          </cell>
          <cell r="C90">
            <v>0</v>
          </cell>
          <cell r="D90">
            <v>20</v>
          </cell>
          <cell r="E90">
            <v>0.27686244292237444</v>
          </cell>
          <cell r="F90">
            <v>43435</v>
          </cell>
          <cell r="K90" t="str">
            <v>Active</v>
          </cell>
          <cell r="L90">
            <v>42825.675000000003</v>
          </cell>
          <cell r="M90">
            <v>0</v>
          </cell>
          <cell r="N90">
            <v>0</v>
          </cell>
        </row>
        <row r="91">
          <cell r="A91" t="str">
            <v>Parowan Solar</v>
          </cell>
          <cell r="B91" t="str">
            <v>QF - 392 - UT - Solar</v>
          </cell>
          <cell r="C91">
            <v>0</v>
          </cell>
          <cell r="D91">
            <v>58</v>
          </cell>
          <cell r="E91">
            <v>0.29307786175405448</v>
          </cell>
          <cell r="F91">
            <v>0</v>
          </cell>
          <cell r="K91" t="str">
            <v>Active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Lakeview PV1 Solar</v>
          </cell>
          <cell r="B92" t="str">
            <v>QF - 393 - OR - Solar</v>
          </cell>
          <cell r="C92" t="str">
            <v>West Main</v>
          </cell>
          <cell r="D92">
            <v>50</v>
          </cell>
          <cell r="E92">
            <v>0.28627853881278537</v>
          </cell>
          <cell r="F92">
            <v>43435</v>
          </cell>
          <cell r="K92" t="str">
            <v>Active</v>
          </cell>
          <cell r="L92">
            <v>42837.368055555555</v>
          </cell>
          <cell r="M92">
            <v>5.0000000000000001E-3</v>
          </cell>
          <cell r="N92" t="str">
            <v>Prior Year</v>
          </cell>
        </row>
        <row r="93">
          <cell r="A93" t="str">
            <v xml:space="preserve">West Valley </v>
          </cell>
          <cell r="B93" t="str">
            <v>QF -  - UT - SCCT</v>
          </cell>
          <cell r="C93" t="str">
            <v>Utah North</v>
          </cell>
          <cell r="D93">
            <v>120</v>
          </cell>
          <cell r="E93">
            <v>0.95</v>
          </cell>
          <cell r="F93">
            <v>0</v>
          </cell>
          <cell r="K93" t="str">
            <v>Active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Anticline Wind</v>
          </cell>
          <cell r="B94" t="str">
            <v>QF - 394 - WY - Wind</v>
          </cell>
          <cell r="C94" t="str">
            <v>Wyoming Northeast</v>
          </cell>
          <cell r="D94">
            <v>80</v>
          </cell>
          <cell r="E94">
            <v>0.52088470319634705</v>
          </cell>
          <cell r="F94">
            <v>43830</v>
          </cell>
          <cell r="K94" t="str">
            <v>Active</v>
          </cell>
          <cell r="L94">
            <v>42842.602083333331</v>
          </cell>
          <cell r="M94">
            <v>0</v>
          </cell>
          <cell r="N94">
            <v>0</v>
          </cell>
        </row>
        <row r="95">
          <cell r="A95">
            <v>0</v>
          </cell>
          <cell r="B95">
            <v>0</v>
          </cell>
          <cell r="D95">
            <v>0</v>
          </cell>
          <cell r="E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>
            <v>0</v>
          </cell>
          <cell r="B96">
            <v>0</v>
          </cell>
          <cell r="D96">
            <v>0</v>
          </cell>
          <cell r="E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0</v>
          </cell>
          <cell r="B97">
            <v>0</v>
          </cell>
          <cell r="D97">
            <v>0</v>
          </cell>
          <cell r="E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>
            <v>0</v>
          </cell>
          <cell r="B98">
            <v>0</v>
          </cell>
          <cell r="D98">
            <v>0</v>
          </cell>
          <cell r="E98">
            <v>0</v>
          </cell>
          <cell r="L98">
            <v>0</v>
          </cell>
          <cell r="M98">
            <v>0</v>
          </cell>
          <cell r="N98">
            <v>0</v>
          </cell>
        </row>
        <row r="99">
          <cell r="A99" t="str">
            <v>Utah 2017.Q1</v>
          </cell>
          <cell r="B99" t="str">
            <v>Avoided Cost Resource</v>
          </cell>
          <cell r="C99" t="str">
            <v>Utah North</v>
          </cell>
          <cell r="D99">
            <v>100</v>
          </cell>
          <cell r="E99">
            <v>0.85</v>
          </cell>
          <cell r="F99">
            <v>43101</v>
          </cell>
          <cell r="K99" t="str">
            <v>Utah 2017.Q1</v>
          </cell>
          <cell r="L99">
            <v>42842.602083333331</v>
          </cell>
          <cell r="M99">
            <v>0</v>
          </cell>
          <cell r="N99" t="str">
            <v>First Year</v>
          </cell>
        </row>
        <row r="100">
          <cell r="A100">
            <v>0</v>
          </cell>
          <cell r="B100">
            <v>0</v>
          </cell>
          <cell r="D100">
            <v>0</v>
          </cell>
          <cell r="E100">
            <v>0</v>
          </cell>
          <cell r="L100">
            <v>0</v>
          </cell>
          <cell r="M100">
            <v>0</v>
          </cell>
          <cell r="N100">
            <v>0</v>
          </cell>
        </row>
        <row r="101">
          <cell r="A101">
            <v>0</v>
          </cell>
          <cell r="B101">
            <v>0</v>
          </cell>
          <cell r="D101">
            <v>0</v>
          </cell>
          <cell r="E101">
            <v>0</v>
          </cell>
          <cell r="L101">
            <v>0</v>
          </cell>
          <cell r="M101">
            <v>0</v>
          </cell>
          <cell r="N101">
            <v>0</v>
          </cell>
        </row>
        <row r="102">
          <cell r="A102">
            <v>0</v>
          </cell>
          <cell r="B102">
            <v>0</v>
          </cell>
          <cell r="D102">
            <v>0</v>
          </cell>
          <cell r="E102">
            <v>0</v>
          </cell>
          <cell r="L102">
            <v>0</v>
          </cell>
          <cell r="M102">
            <v>0</v>
          </cell>
          <cell r="N102">
            <v>0</v>
          </cell>
        </row>
      </sheetData>
      <sheetData sheetId="2">
        <row r="5">
          <cell r="D5">
            <v>12.64</v>
          </cell>
        </row>
        <row r="6">
          <cell r="D6">
            <v>12.64</v>
          </cell>
        </row>
        <row r="7">
          <cell r="D7">
            <v>12.64</v>
          </cell>
        </row>
        <row r="8">
          <cell r="D8">
            <v>12.64</v>
          </cell>
        </row>
        <row r="30">
          <cell r="D30">
            <v>12.64</v>
          </cell>
        </row>
        <row r="31">
          <cell r="D31">
            <v>12.64</v>
          </cell>
        </row>
        <row r="32">
          <cell r="D32">
            <v>12.64</v>
          </cell>
        </row>
        <row r="33">
          <cell r="D33">
            <v>25.92</v>
          </cell>
        </row>
        <row r="34">
          <cell r="D34">
            <v>40.58</v>
          </cell>
        </row>
        <row r="35">
          <cell r="D35">
            <v>11.93</v>
          </cell>
        </row>
        <row r="36">
          <cell r="D36">
            <v>11.93</v>
          </cell>
        </row>
        <row r="37">
          <cell r="D37">
            <v>25.92</v>
          </cell>
        </row>
        <row r="38">
          <cell r="D38">
            <v>25.92</v>
          </cell>
        </row>
        <row r="39">
          <cell r="D39">
            <v>25.92</v>
          </cell>
        </row>
        <row r="40">
          <cell r="D40">
            <v>44.69</v>
          </cell>
        </row>
        <row r="41">
          <cell r="D41">
            <v>47.74</v>
          </cell>
        </row>
        <row r="42">
          <cell r="D42">
            <v>47.74</v>
          </cell>
        </row>
        <row r="43">
          <cell r="D43">
            <v>47.74</v>
          </cell>
        </row>
        <row r="44">
          <cell r="D44">
            <v>9.5500000000000007</v>
          </cell>
        </row>
        <row r="45">
          <cell r="D45">
            <v>17.899999999999999</v>
          </cell>
        </row>
        <row r="46">
          <cell r="D46">
            <v>47.74</v>
          </cell>
        </row>
        <row r="47">
          <cell r="D47">
            <v>12.64</v>
          </cell>
        </row>
        <row r="48">
          <cell r="D48">
            <v>12.64</v>
          </cell>
        </row>
        <row r="49">
          <cell r="D49">
            <v>12.64</v>
          </cell>
        </row>
        <row r="50">
          <cell r="D50">
            <v>6.32</v>
          </cell>
        </row>
        <row r="51">
          <cell r="D51">
            <v>11.65</v>
          </cell>
        </row>
        <row r="52">
          <cell r="D52">
            <v>47.74</v>
          </cell>
        </row>
        <row r="53">
          <cell r="D53">
            <v>47.74</v>
          </cell>
        </row>
        <row r="54">
          <cell r="D54">
            <v>47.74</v>
          </cell>
        </row>
        <row r="55">
          <cell r="D55">
            <v>47.74</v>
          </cell>
        </row>
        <row r="56">
          <cell r="D56">
            <v>47.74</v>
          </cell>
        </row>
        <row r="57">
          <cell r="D57">
            <v>47.74</v>
          </cell>
        </row>
        <row r="58">
          <cell r="D58">
            <v>47.74</v>
          </cell>
        </row>
        <row r="59">
          <cell r="D59">
            <v>12.53</v>
          </cell>
        </row>
        <row r="60">
          <cell r="D60">
            <v>5.18</v>
          </cell>
        </row>
        <row r="61">
          <cell r="D61">
            <v>29.81</v>
          </cell>
        </row>
        <row r="62">
          <cell r="D62">
            <v>34.61</v>
          </cell>
        </row>
        <row r="63">
          <cell r="D63">
            <v>7.95</v>
          </cell>
        </row>
        <row r="64">
          <cell r="D64">
            <v>11.99</v>
          </cell>
        </row>
        <row r="65">
          <cell r="D65">
            <v>47.74</v>
          </cell>
        </row>
        <row r="66">
          <cell r="D66">
            <v>47.74</v>
          </cell>
        </row>
        <row r="67">
          <cell r="D67">
            <v>47.74</v>
          </cell>
        </row>
        <row r="68">
          <cell r="D68">
            <v>47.74</v>
          </cell>
        </row>
        <row r="69">
          <cell r="D69">
            <v>3.58</v>
          </cell>
        </row>
        <row r="70">
          <cell r="D70">
            <v>35.64</v>
          </cell>
        </row>
        <row r="71">
          <cell r="D71">
            <v>47.74</v>
          </cell>
        </row>
        <row r="72">
          <cell r="D72">
            <v>47.74</v>
          </cell>
        </row>
        <row r="73">
          <cell r="D73">
            <v>47.74</v>
          </cell>
        </row>
        <row r="74">
          <cell r="D74">
            <v>47.74</v>
          </cell>
        </row>
        <row r="75">
          <cell r="D75">
            <v>47.74</v>
          </cell>
        </row>
        <row r="76">
          <cell r="D76">
            <v>47.74</v>
          </cell>
        </row>
        <row r="77">
          <cell r="D77">
            <v>47.74</v>
          </cell>
        </row>
        <row r="78">
          <cell r="D78">
            <v>47.74</v>
          </cell>
        </row>
        <row r="79">
          <cell r="D79">
            <v>47.74</v>
          </cell>
        </row>
        <row r="80">
          <cell r="D80">
            <v>35.64</v>
          </cell>
        </row>
        <row r="81">
          <cell r="D81">
            <v>12.64</v>
          </cell>
        </row>
        <row r="82">
          <cell r="D82">
            <v>23.87</v>
          </cell>
        </row>
        <row r="83">
          <cell r="D83">
            <v>32.4</v>
          </cell>
        </row>
        <row r="84">
          <cell r="D84">
            <v>51.84</v>
          </cell>
        </row>
        <row r="85">
          <cell r="D85">
            <v>47.74</v>
          </cell>
        </row>
        <row r="86">
          <cell r="D86">
            <v>51.84</v>
          </cell>
        </row>
        <row r="87">
          <cell r="D87">
            <v>51.84</v>
          </cell>
        </row>
        <row r="88">
          <cell r="D88">
            <v>51.84</v>
          </cell>
        </row>
        <row r="89">
          <cell r="D89">
            <v>47.74</v>
          </cell>
        </row>
        <row r="90">
          <cell r="D90">
            <v>47.74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lows"/>
      <sheetName val="Assumptions"/>
      <sheetName val="HtrHtgSO2"/>
      <sheetName val="Wyodak (esp conv)"/>
      <sheetName val="Wyodak (SA BH)"/>
      <sheetName val="HtrHtgPM"/>
      <sheetName val="N1&amp;2FGDSc5"/>
      <sheetName val="N3PM"/>
      <sheetName val="08 Hg Controls"/>
      <sheetName val="Const w AFUDC Calcs"/>
      <sheetName val="Formula"/>
      <sheetName val="FormulaPacShare"/>
      <sheetName val="Annual Unescalated"/>
      <sheetName val="Annual Unescalated PacShare"/>
      <sheetName val="Annual Escalated"/>
      <sheetName val="Annual Escalated PacShare"/>
      <sheetName val="Monthly Unescalated"/>
      <sheetName val="Monthly Unescalated PacShare"/>
      <sheetName val="Monthly Escalated"/>
      <sheetName val="Monthly Escalated PacShare"/>
      <sheetName val="ResDCAI10YearwoAFUDC5-6-08"/>
      <sheetName val="New"/>
      <sheetName val="Variance"/>
    </sheetNames>
    <sheetDataSet>
      <sheetData sheetId="0"/>
      <sheetData sheetId="1">
        <row r="1">
          <cell r="F1">
            <v>23</v>
          </cell>
        </row>
        <row r="14">
          <cell r="B14" t="str">
            <v>Hunter 1</v>
          </cell>
          <cell r="C14" t="str">
            <v>PM</v>
          </cell>
          <cell r="D14">
            <v>2014</v>
          </cell>
          <cell r="E14">
            <v>5</v>
          </cell>
          <cell r="G14">
            <v>8.6E-3</v>
          </cell>
          <cell r="I14">
            <v>2.5000000000000001E-2</v>
          </cell>
          <cell r="J14">
            <v>73481333.383137673</v>
          </cell>
          <cell r="M14">
            <v>0.9375</v>
          </cell>
        </row>
        <row r="15">
          <cell r="B15" t="str">
            <v>Htg 1</v>
          </cell>
          <cell r="C15" t="str">
            <v>SO2</v>
          </cell>
          <cell r="D15">
            <v>2010</v>
          </cell>
          <cell r="E15">
            <v>11</v>
          </cell>
          <cell r="G15">
            <v>8.6E-3</v>
          </cell>
          <cell r="I15">
            <v>2.5000000000000001E-2</v>
          </cell>
          <cell r="J15">
            <v>21154350</v>
          </cell>
          <cell r="M15">
            <v>1</v>
          </cell>
        </row>
        <row r="16">
          <cell r="B16" t="str">
            <v>Hunter 1</v>
          </cell>
          <cell r="C16" t="str">
            <v>SO2</v>
          </cell>
          <cell r="D16">
            <v>2010</v>
          </cell>
          <cell r="E16">
            <v>11</v>
          </cell>
          <cell r="G16">
            <v>8.6E-3</v>
          </cell>
          <cell r="I16">
            <v>2.5000000000000001E-2</v>
          </cell>
          <cell r="J16">
            <v>49161525</v>
          </cell>
          <cell r="M16">
            <v>0.9375</v>
          </cell>
        </row>
        <row r="17">
          <cell r="B17" t="str">
            <v>Hunter 2</v>
          </cell>
          <cell r="C17" t="str">
            <v>SO2</v>
          </cell>
          <cell r="D17">
            <v>2011</v>
          </cell>
          <cell r="E17">
            <v>5</v>
          </cell>
          <cell r="G17">
            <v>8.6E-3</v>
          </cell>
          <cell r="I17">
            <v>2.5000000000000001E-2</v>
          </cell>
          <cell r="J17">
            <v>49161525</v>
          </cell>
          <cell r="M17">
            <v>0.60309999999999997</v>
          </cell>
        </row>
        <row r="18">
          <cell r="B18" t="str">
            <v>Hunter 2</v>
          </cell>
          <cell r="C18" t="str">
            <v>PM</v>
          </cell>
          <cell r="D18">
            <v>2011</v>
          </cell>
          <cell r="E18">
            <v>5</v>
          </cell>
          <cell r="G18">
            <v>8.6E-3</v>
          </cell>
          <cell r="I18">
            <v>2.5000000000000001E-2</v>
          </cell>
          <cell r="J18">
            <v>82510566.699750006</v>
          </cell>
          <cell r="M18">
            <v>0.60309999999999997</v>
          </cell>
        </row>
        <row r="19">
          <cell r="B19" t="str">
            <v>Hunter 3</v>
          </cell>
          <cell r="C19" t="str">
            <v>SO2</v>
          </cell>
          <cell r="D19">
            <v>2011</v>
          </cell>
          <cell r="E19">
            <v>11</v>
          </cell>
          <cell r="G19">
            <v>8.6E-3</v>
          </cell>
          <cell r="I19">
            <v>2.5000000000000001E-2</v>
          </cell>
          <cell r="J19">
            <v>0</v>
          </cell>
          <cell r="M19">
            <v>1</v>
          </cell>
        </row>
        <row r="20">
          <cell r="B20" t="str">
            <v>N1</v>
          </cell>
          <cell r="C20" t="str">
            <v>SO2</v>
          </cell>
          <cell r="D20">
            <v>2012</v>
          </cell>
          <cell r="E20">
            <v>5</v>
          </cell>
          <cell r="G20">
            <v>0</v>
          </cell>
          <cell r="I20">
            <v>2.5000000000000001E-2</v>
          </cell>
          <cell r="J20">
            <v>143381820.07715413</v>
          </cell>
          <cell r="M20">
            <v>1</v>
          </cell>
        </row>
        <row r="21">
          <cell r="B21" t="str">
            <v>N2</v>
          </cell>
          <cell r="C21" t="str">
            <v>SO2</v>
          </cell>
          <cell r="D21">
            <v>2011</v>
          </cell>
          <cell r="E21">
            <v>12</v>
          </cell>
          <cell r="G21">
            <v>0</v>
          </cell>
          <cell r="I21">
            <v>2.5000000000000001E-2</v>
          </cell>
          <cell r="J21">
            <v>188188638.8512648</v>
          </cell>
          <cell r="M21">
            <v>1</v>
          </cell>
        </row>
        <row r="22">
          <cell r="B22" t="str">
            <v>N3</v>
          </cell>
          <cell r="C22" t="str">
            <v>SO2</v>
          </cell>
          <cell r="D22">
            <v>2014</v>
          </cell>
          <cell r="E22">
            <v>5</v>
          </cell>
          <cell r="G22">
            <v>0</v>
          </cell>
          <cell r="I22">
            <v>2.5000000000000001E-2</v>
          </cell>
          <cell r="J22">
            <v>4532427.1639999999</v>
          </cell>
          <cell r="M22">
            <v>1</v>
          </cell>
        </row>
        <row r="23">
          <cell r="B23" t="str">
            <v>N3</v>
          </cell>
          <cell r="C23" t="str">
            <v>PM &amp; Hg</v>
          </cell>
          <cell r="D23">
            <v>2014</v>
          </cell>
          <cell r="E23">
            <v>5</v>
          </cell>
          <cell r="G23">
            <v>0</v>
          </cell>
          <cell r="I23">
            <v>2.5000000000000001E-2</v>
          </cell>
          <cell r="J23">
            <v>95238387.499999985</v>
          </cell>
          <cell r="M23">
            <v>1</v>
          </cell>
        </row>
        <row r="24">
          <cell r="B24" t="str">
            <v>Wyodak</v>
          </cell>
          <cell r="C24" t="str">
            <v>SO2/PM</v>
          </cell>
          <cell r="D24">
            <v>2011</v>
          </cell>
          <cell r="E24">
            <v>5</v>
          </cell>
          <cell r="G24">
            <v>0</v>
          </cell>
          <cell r="I24">
            <v>2.5000000000000001E-2</v>
          </cell>
          <cell r="J24">
            <v>108290671.61880001</v>
          </cell>
          <cell r="M24">
            <v>0.8</v>
          </cell>
        </row>
        <row r="25">
          <cell r="B25" t="str">
            <v>Htg 1</v>
          </cell>
          <cell r="C25" t="str">
            <v>PM</v>
          </cell>
          <cell r="D25">
            <v>2010</v>
          </cell>
          <cell r="E25">
            <v>11</v>
          </cell>
          <cell r="G25">
            <v>8.6E-3</v>
          </cell>
          <cell r="I25">
            <v>2.5000000000000001E-2</v>
          </cell>
          <cell r="J25">
            <v>84299985.483314991</v>
          </cell>
          <cell r="M25">
            <v>1</v>
          </cell>
        </row>
        <row r="26">
          <cell r="B26" t="str">
            <v>DJ 1</v>
          </cell>
          <cell r="C26" t="str">
            <v>PM &amp; Hg</v>
          </cell>
          <cell r="D26">
            <v>2018</v>
          </cell>
          <cell r="E26">
            <v>5</v>
          </cell>
          <cell r="G26">
            <v>0</v>
          </cell>
          <cell r="I26">
            <v>2.5000000000000001E-2</v>
          </cell>
          <cell r="J26">
            <v>28909090.909090906</v>
          </cell>
          <cell r="M26">
            <v>1</v>
          </cell>
        </row>
        <row r="27">
          <cell r="B27" t="str">
            <v>DJ 2</v>
          </cell>
          <cell r="C27" t="str">
            <v>PM &amp; Hg</v>
          </cell>
          <cell r="D27">
            <v>2017</v>
          </cell>
          <cell r="E27">
            <v>11</v>
          </cell>
          <cell r="G27">
            <v>0</v>
          </cell>
          <cell r="I27">
            <v>2.5000000000000001E-2</v>
          </cell>
          <cell r="J27">
            <v>28909090.909090906</v>
          </cell>
          <cell r="M27">
            <v>1</v>
          </cell>
        </row>
        <row r="28">
          <cell r="B28" t="str">
            <v>JB 1</v>
          </cell>
          <cell r="C28" t="str">
            <v>PM &amp; Hg</v>
          </cell>
          <cell r="D28">
            <v>2014</v>
          </cell>
          <cell r="E28">
            <v>6</v>
          </cell>
          <cell r="G28">
            <v>0</v>
          </cell>
          <cell r="I28">
            <v>2.5000000000000001E-2</v>
          </cell>
          <cell r="J28">
            <v>86900000</v>
          </cell>
          <cell r="M28">
            <v>0.66666666666666663</v>
          </cell>
        </row>
        <row r="29">
          <cell r="B29" t="str">
            <v>JB 2</v>
          </cell>
          <cell r="C29" t="str">
            <v>PM &amp; Hg</v>
          </cell>
          <cell r="D29">
            <v>2017</v>
          </cell>
          <cell r="E29">
            <v>6</v>
          </cell>
          <cell r="G29">
            <v>0</v>
          </cell>
          <cell r="I29">
            <v>2.5000000000000001E-2</v>
          </cell>
          <cell r="J29">
            <v>86900000</v>
          </cell>
          <cell r="M29">
            <v>0.66666666666666663</v>
          </cell>
        </row>
        <row r="30">
          <cell r="B30" t="str">
            <v>JB 3</v>
          </cell>
          <cell r="C30" t="str">
            <v>PM &amp; Hg</v>
          </cell>
          <cell r="D30">
            <v>2015</v>
          </cell>
          <cell r="E30">
            <v>6</v>
          </cell>
          <cell r="G30">
            <v>0</v>
          </cell>
          <cell r="I30">
            <v>2.5000000000000001E-2</v>
          </cell>
          <cell r="J30">
            <v>86900000</v>
          </cell>
          <cell r="M30">
            <v>0.66666666666666663</v>
          </cell>
        </row>
        <row r="31">
          <cell r="B31" t="str">
            <v>JB 4</v>
          </cell>
          <cell r="C31" t="str">
            <v>PM &amp; Hg</v>
          </cell>
          <cell r="D31">
            <v>2016</v>
          </cell>
          <cell r="E31">
            <v>6</v>
          </cell>
          <cell r="G31">
            <v>0</v>
          </cell>
          <cell r="I31">
            <v>2.5000000000000001E-2</v>
          </cell>
          <cell r="J31">
            <v>86900000</v>
          </cell>
          <cell r="M31">
            <v>0.66666666666666663</v>
          </cell>
        </row>
        <row r="32">
          <cell r="B32" t="str">
            <v>N1</v>
          </cell>
          <cell r="C32" t="str">
            <v>PM &amp; Hg</v>
          </cell>
          <cell r="D32">
            <v>2017</v>
          </cell>
          <cell r="E32">
            <v>6</v>
          </cell>
          <cell r="G32">
            <v>0</v>
          </cell>
          <cell r="I32">
            <v>2.5000000000000001E-2</v>
          </cell>
          <cell r="J32">
            <v>43636363.636363633</v>
          </cell>
          <cell r="M32">
            <v>1</v>
          </cell>
        </row>
        <row r="33">
          <cell r="B33" t="str">
            <v>N2</v>
          </cell>
          <cell r="C33" t="str">
            <v>PM &amp; Hg</v>
          </cell>
          <cell r="D33">
            <v>2016</v>
          </cell>
          <cell r="E33">
            <v>6</v>
          </cell>
          <cell r="G33">
            <v>0</v>
          </cell>
          <cell r="I33">
            <v>2.5000000000000001E-2</v>
          </cell>
          <cell r="J33">
            <v>57936230</v>
          </cell>
          <cell r="M33">
            <v>1</v>
          </cell>
        </row>
        <row r="34">
          <cell r="B34" t="str">
            <v>C1</v>
          </cell>
          <cell r="C34" t="str">
            <v>PM &amp; Hg</v>
          </cell>
          <cell r="D34">
            <v>2016</v>
          </cell>
          <cell r="E34">
            <v>6</v>
          </cell>
          <cell r="G34">
            <v>0</v>
          </cell>
          <cell r="I34">
            <v>2.5000000000000001E-2</v>
          </cell>
          <cell r="J34">
            <v>21318181.818181816</v>
          </cell>
          <cell r="M34">
            <v>1</v>
          </cell>
        </row>
        <row r="35">
          <cell r="B35" t="str">
            <v>C2</v>
          </cell>
          <cell r="C35" t="str">
            <v>PM &amp; Hg</v>
          </cell>
          <cell r="D35">
            <v>2016</v>
          </cell>
          <cell r="E35">
            <v>6</v>
          </cell>
          <cell r="G35">
            <v>0</v>
          </cell>
          <cell r="I35">
            <v>2.5000000000000001E-2</v>
          </cell>
          <cell r="J35">
            <v>33409090.909090906</v>
          </cell>
          <cell r="M35">
            <v>1</v>
          </cell>
        </row>
        <row r="36">
          <cell r="B36" t="str">
            <v>N1</v>
          </cell>
          <cell r="C36" t="str">
            <v>SO2</v>
          </cell>
          <cell r="D36">
            <v>2011</v>
          </cell>
          <cell r="E36">
            <v>4</v>
          </cell>
          <cell r="G36">
            <v>0</v>
          </cell>
          <cell r="I36">
            <v>2.5000000000000001E-2</v>
          </cell>
          <cell r="J36">
            <v>27203000</v>
          </cell>
          <cell r="M36">
            <v>1</v>
          </cell>
        </row>
        <row r="37">
          <cell r="B37" t="str">
            <v>Dum 4</v>
          </cell>
          <cell r="D37">
            <v>2016</v>
          </cell>
          <cell r="E37">
            <v>6</v>
          </cell>
          <cell r="G37">
            <v>0</v>
          </cell>
          <cell r="I37">
            <v>2.5000000000000001E-2</v>
          </cell>
          <cell r="J37">
            <v>20000000</v>
          </cell>
          <cell r="M37">
            <v>1</v>
          </cell>
        </row>
        <row r="38">
          <cell r="B38" t="str">
            <v>Dum 5</v>
          </cell>
          <cell r="D38">
            <v>2016</v>
          </cell>
          <cell r="E38">
            <v>6</v>
          </cell>
          <cell r="G38">
            <v>0</v>
          </cell>
          <cell r="I38">
            <v>2.5000000000000001E-2</v>
          </cell>
          <cell r="J38">
            <v>20000000</v>
          </cell>
          <cell r="M3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skDet"/>
      <sheetName val="Inputs"/>
      <sheetName val="Inflation"/>
      <sheetName val="EnvCalc"/>
      <sheetName val="EnvCoal"/>
      <sheetName val="Reports"/>
      <sheetName val="Summary"/>
      <sheetName val="Appendix 6  "/>
      <sheetName val="Module1"/>
      <sheetName val="Module5"/>
    </sheetNames>
    <sheetDataSet>
      <sheetData sheetId="0" refreshError="1"/>
      <sheetData sheetId="1" refreshError="1">
        <row r="9">
          <cell r="T9">
            <v>0</v>
          </cell>
        </row>
        <row r="15">
          <cell r="R15">
            <v>0.88400000000000001</v>
          </cell>
          <cell r="S15">
            <v>10368</v>
          </cell>
        </row>
        <row r="21">
          <cell r="I21">
            <v>2007</v>
          </cell>
        </row>
        <row r="25">
          <cell r="I25">
            <v>15</v>
          </cell>
        </row>
        <row r="305">
          <cell r="S305">
            <v>16603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Data"/>
      <sheetName val="Outage"/>
      <sheetName val="Model"/>
      <sheetName val="Reports"/>
      <sheetName val="Summary"/>
      <sheetName val="Rev Req"/>
      <sheetName val="AFUDC"/>
      <sheetName val="IA Summary"/>
      <sheetName val="PIR Summary"/>
      <sheetName val="Charts"/>
      <sheetName val="AccumNPV"/>
      <sheetName val="Appendix 6"/>
    </sheetNames>
    <sheetDataSet>
      <sheetData sheetId="0"/>
      <sheetData sheetId="1">
        <row r="26">
          <cell r="R26">
            <v>0</v>
          </cell>
        </row>
      </sheetData>
      <sheetData sheetId="2">
        <row r="18">
          <cell r="B18" t="str">
            <v>Blundell U1</v>
          </cell>
          <cell r="L18">
            <v>1</v>
          </cell>
        </row>
        <row r="19">
          <cell r="B19" t="str">
            <v>Blundell U1</v>
          </cell>
        </row>
        <row r="20">
          <cell r="B20" t="str">
            <v>Blundell U2</v>
          </cell>
        </row>
        <row r="21">
          <cell r="B21" t="str">
            <v>Blundell U3</v>
          </cell>
        </row>
        <row r="22">
          <cell r="B22" t="str">
            <v>Bridger Coal</v>
          </cell>
        </row>
        <row r="23">
          <cell r="B23" t="str">
            <v>Carbon U1</v>
          </cell>
        </row>
        <row r="24">
          <cell r="B24" t="str">
            <v>Carbon U2</v>
          </cell>
        </row>
        <row r="25">
          <cell r="B25" t="str">
            <v>Cholla U4</v>
          </cell>
        </row>
        <row r="26">
          <cell r="B26" t="str">
            <v>Dave Johnston U1</v>
          </cell>
        </row>
        <row r="27">
          <cell r="B27" t="str">
            <v>Dave Johnston U2</v>
          </cell>
        </row>
        <row r="28">
          <cell r="B28" t="str">
            <v>Dave Johnston U3</v>
          </cell>
        </row>
        <row r="29">
          <cell r="B29" t="str">
            <v>Dave Johnston U4</v>
          </cell>
        </row>
        <row r="30">
          <cell r="B30" t="str">
            <v>Energy West</v>
          </cell>
        </row>
        <row r="31">
          <cell r="B31" t="str">
            <v>Hunter U1</v>
          </cell>
        </row>
        <row r="32">
          <cell r="B32" t="str">
            <v>Hunter U2</v>
          </cell>
        </row>
        <row r="33">
          <cell r="B33" t="str">
            <v>Hunter U3</v>
          </cell>
        </row>
        <row r="34">
          <cell r="B34" t="str">
            <v>Huntington U1</v>
          </cell>
        </row>
        <row r="35">
          <cell r="B35" t="str">
            <v>Huntington U2</v>
          </cell>
        </row>
        <row r="36">
          <cell r="B36" t="str">
            <v>Jim Bridger U1</v>
          </cell>
        </row>
        <row r="37">
          <cell r="B37" t="str">
            <v>Jim Bridger U2</v>
          </cell>
        </row>
        <row r="38">
          <cell r="B38" t="str">
            <v>Jim Bridger U3</v>
          </cell>
        </row>
        <row r="39">
          <cell r="B39" t="str">
            <v>Jim Bridger U4</v>
          </cell>
        </row>
        <row r="40">
          <cell r="B40" t="str">
            <v>Naughton U1</v>
          </cell>
        </row>
        <row r="41">
          <cell r="B41" t="str">
            <v>Naughton U2</v>
          </cell>
        </row>
        <row r="42">
          <cell r="B42" t="str">
            <v>Naughton U3</v>
          </cell>
        </row>
        <row r="43">
          <cell r="B43" t="str">
            <v>Wyodak U1</v>
          </cell>
        </row>
        <row r="44">
          <cell r="B44" t="str">
            <v>Hunter U1&amp;U2</v>
          </cell>
        </row>
        <row r="45">
          <cell r="B45" t="str">
            <v>Hunter U1&amp;U2&amp;U3</v>
          </cell>
        </row>
        <row r="46">
          <cell r="B46" t="str">
            <v>Future 3</v>
          </cell>
        </row>
        <row r="47">
          <cell r="B47" t="str">
            <v>Future 4</v>
          </cell>
        </row>
        <row r="48">
          <cell r="B48" t="str">
            <v>Future 5</v>
          </cell>
        </row>
        <row r="49">
          <cell r="B49" t="str">
            <v>Future 6</v>
          </cell>
        </row>
        <row r="50">
          <cell r="B50" t="str">
            <v>Future 7</v>
          </cell>
        </row>
        <row r="51">
          <cell r="B51" t="str">
            <v>Future 8</v>
          </cell>
        </row>
        <row r="52">
          <cell r="B52" t="str">
            <v>Future 9</v>
          </cell>
        </row>
        <row r="53">
          <cell r="B53" t="str">
            <v>Future 10</v>
          </cell>
        </row>
        <row r="54">
          <cell r="B54" t="str">
            <v>Future 11</v>
          </cell>
        </row>
        <row r="55">
          <cell r="B55" t="str">
            <v>Future 12</v>
          </cell>
        </row>
        <row r="56">
          <cell r="B56" t="str">
            <v>Future 13</v>
          </cell>
        </row>
        <row r="57">
          <cell r="B57" t="str">
            <v>Future 14</v>
          </cell>
        </row>
        <row r="58">
          <cell r="B58" t="str">
            <v>Future 15</v>
          </cell>
        </row>
        <row r="59">
          <cell r="B59" t="str">
            <v>Future 16</v>
          </cell>
        </row>
      </sheetData>
      <sheetData sheetId="3"/>
      <sheetData sheetId="4">
        <row r="4">
          <cell r="H4">
            <v>0.37951000000000001</v>
          </cell>
        </row>
        <row r="5">
          <cell r="H5">
            <v>7.7999999999999996E-3</v>
          </cell>
          <cell r="L5">
            <v>0.47099999999999997</v>
          </cell>
        </row>
        <row r="6">
          <cell r="B6">
            <v>2012</v>
          </cell>
          <cell r="H6">
            <v>7.8E-2</v>
          </cell>
          <cell r="L6">
            <v>3.0000000000000001E-3</v>
          </cell>
        </row>
        <row r="7">
          <cell r="B7">
            <v>22</v>
          </cell>
          <cell r="L7">
            <v>0.52600000000000002</v>
          </cell>
        </row>
        <row r="8">
          <cell r="B8" t="str">
            <v>ALL</v>
          </cell>
          <cell r="L8">
            <v>5.4949999999999999E-2</v>
          </cell>
        </row>
        <row r="9">
          <cell r="L9">
            <v>5.4300000000000001E-2</v>
          </cell>
        </row>
        <row r="10">
          <cell r="H10">
            <v>0.47099999999999997</v>
          </cell>
          <cell r="L10">
            <v>0.1</v>
          </cell>
        </row>
        <row r="11">
          <cell r="H11">
            <v>0.52900000000000003</v>
          </cell>
        </row>
        <row r="12">
          <cell r="H12">
            <v>5.4949999999999999E-2</v>
          </cell>
          <cell r="L12">
            <v>6.88E-2</v>
          </cell>
        </row>
        <row r="13">
          <cell r="L13">
            <v>7.8644350000000002E-2</v>
          </cell>
        </row>
        <row r="14">
          <cell r="H14">
            <v>6.88E-2</v>
          </cell>
          <cell r="L14">
            <v>3.2271347127270388E-2</v>
          </cell>
          <cell r="P14">
            <v>1</v>
          </cell>
        </row>
        <row r="15">
          <cell r="L15">
            <v>4.9433727402715899E-2</v>
          </cell>
        </row>
        <row r="16">
          <cell r="H16">
            <v>6.88E-2</v>
          </cell>
        </row>
        <row r="17">
          <cell r="H17">
            <v>0.1</v>
          </cell>
          <cell r="L17">
            <v>0</v>
          </cell>
        </row>
        <row r="21">
          <cell r="H21">
            <v>2033</v>
          </cell>
        </row>
        <row r="22">
          <cell r="H22">
            <v>2034</v>
          </cell>
        </row>
        <row r="1178"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B1178">
            <v>0</v>
          </cell>
          <cell r="AC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O1178">
            <v>0</v>
          </cell>
          <cell r="AP1178">
            <v>0</v>
          </cell>
          <cell r="AQ1178">
            <v>0</v>
          </cell>
          <cell r="AR1178">
            <v>0</v>
          </cell>
          <cell r="AS1178">
            <v>0</v>
          </cell>
          <cell r="AT1178">
            <v>0</v>
          </cell>
          <cell r="AU1178">
            <v>0</v>
          </cell>
          <cell r="AV1178">
            <v>0</v>
          </cell>
          <cell r="AW1178">
            <v>0</v>
          </cell>
          <cell r="AX1178">
            <v>0</v>
          </cell>
          <cell r="AY1178">
            <v>0</v>
          </cell>
          <cell r="AZ1178">
            <v>0</v>
          </cell>
          <cell r="BA1178">
            <v>0</v>
          </cell>
          <cell r="BB1178">
            <v>0</v>
          </cell>
        </row>
        <row r="1179">
          <cell r="C1179">
            <v>1</v>
          </cell>
          <cell r="D1179">
            <v>1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O1179">
            <v>0</v>
          </cell>
          <cell r="AP1179">
            <v>0</v>
          </cell>
          <cell r="AQ1179">
            <v>0</v>
          </cell>
          <cell r="AR1179">
            <v>0</v>
          </cell>
          <cell r="AS1179">
            <v>0</v>
          </cell>
          <cell r="AT1179">
            <v>0</v>
          </cell>
          <cell r="AU1179">
            <v>0</v>
          </cell>
          <cell r="AV1179">
            <v>0</v>
          </cell>
          <cell r="AW1179">
            <v>0</v>
          </cell>
          <cell r="AX1179">
            <v>0</v>
          </cell>
          <cell r="AY1179">
            <v>0</v>
          </cell>
          <cell r="AZ1179">
            <v>0</v>
          </cell>
          <cell r="BA1179">
            <v>0</v>
          </cell>
          <cell r="BB1179">
            <v>0</v>
          </cell>
        </row>
        <row r="1180">
          <cell r="C1180">
            <v>3</v>
          </cell>
          <cell r="D1180">
            <v>0.33329999999999999</v>
          </cell>
          <cell r="E1180">
            <v>0.44450000000000001</v>
          </cell>
          <cell r="F1180">
            <v>0.14810000000000001</v>
          </cell>
          <cell r="G1180">
            <v>7.4099999999999999E-2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B1180">
            <v>0</v>
          </cell>
          <cell r="AC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O1180">
            <v>0</v>
          </cell>
          <cell r="AP1180">
            <v>0</v>
          </cell>
          <cell r="AQ1180">
            <v>0</v>
          </cell>
          <cell r="AR1180">
            <v>0</v>
          </cell>
          <cell r="AS1180">
            <v>0</v>
          </cell>
          <cell r="AT1180">
            <v>0</v>
          </cell>
          <cell r="AU1180">
            <v>0</v>
          </cell>
          <cell r="AV1180">
            <v>0</v>
          </cell>
          <cell r="AW1180">
            <v>0</v>
          </cell>
          <cell r="AX1180">
            <v>0</v>
          </cell>
          <cell r="AY1180">
            <v>0</v>
          </cell>
          <cell r="AZ1180">
            <v>0</v>
          </cell>
          <cell r="BA1180">
            <v>0</v>
          </cell>
          <cell r="BB1180">
            <v>0</v>
          </cell>
        </row>
        <row r="1181">
          <cell r="C1181" t="str">
            <v>A</v>
          </cell>
          <cell r="D1181">
            <v>0.33333299999999999</v>
          </cell>
          <cell r="E1181">
            <v>0.33333299999999999</v>
          </cell>
          <cell r="F1181">
            <v>0.33333400000000002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B1181">
            <v>0</v>
          </cell>
          <cell r="AC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O1181">
            <v>0</v>
          </cell>
          <cell r="AP1181">
            <v>0</v>
          </cell>
          <cell r="AQ1181">
            <v>0</v>
          </cell>
          <cell r="AR1181">
            <v>0</v>
          </cell>
          <cell r="AS1181">
            <v>0</v>
          </cell>
          <cell r="AT1181">
            <v>0</v>
          </cell>
          <cell r="AU1181">
            <v>0</v>
          </cell>
          <cell r="AV1181">
            <v>0</v>
          </cell>
          <cell r="AW1181">
            <v>0</v>
          </cell>
          <cell r="AX1181">
            <v>0</v>
          </cell>
          <cell r="AY1181">
            <v>0</v>
          </cell>
          <cell r="AZ1181">
            <v>0</v>
          </cell>
          <cell r="BA1181">
            <v>0</v>
          </cell>
          <cell r="BB1181">
            <v>0</v>
          </cell>
        </row>
        <row r="1182">
          <cell r="C1182">
            <v>5</v>
          </cell>
          <cell r="D1182">
            <v>0.2</v>
          </cell>
          <cell r="E1182">
            <v>0.32</v>
          </cell>
          <cell r="F1182">
            <v>0.192</v>
          </cell>
          <cell r="G1182">
            <v>0.1152</v>
          </cell>
          <cell r="H1182">
            <v>0.1152</v>
          </cell>
          <cell r="I1182">
            <v>5.7599999999999998E-2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  <cell r="BA1182">
            <v>0</v>
          </cell>
          <cell r="BB1182">
            <v>0</v>
          </cell>
        </row>
        <row r="1183">
          <cell r="C1183" t="str">
            <v>B</v>
          </cell>
          <cell r="D1183">
            <v>0.2</v>
          </cell>
          <cell r="E1183">
            <v>0.2</v>
          </cell>
          <cell r="F1183">
            <v>0.2</v>
          </cell>
          <cell r="G1183">
            <v>0.2</v>
          </cell>
          <cell r="H1183">
            <v>0.2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  <cell r="BA1183">
            <v>0</v>
          </cell>
          <cell r="BB1183">
            <v>0</v>
          </cell>
        </row>
        <row r="1184">
          <cell r="C1184">
            <v>7</v>
          </cell>
          <cell r="D1184">
            <v>0.1429</v>
          </cell>
          <cell r="E1184">
            <v>0.24490000000000001</v>
          </cell>
          <cell r="F1184">
            <v>0.1749</v>
          </cell>
          <cell r="G1184">
            <v>0.1249</v>
          </cell>
          <cell r="H1184">
            <v>8.9300000000000004E-2</v>
          </cell>
          <cell r="I1184">
            <v>8.9200000000000002E-2</v>
          </cell>
          <cell r="J1184">
            <v>8.9300000000000004E-2</v>
          </cell>
          <cell r="K1184">
            <v>4.4600000000000001E-2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  <cell r="BA1184">
            <v>0</v>
          </cell>
          <cell r="BB1184">
            <v>0</v>
          </cell>
        </row>
        <row r="1185">
          <cell r="C1185">
            <v>10</v>
          </cell>
          <cell r="D1185">
            <v>0.1</v>
          </cell>
          <cell r="E1185">
            <v>0.18</v>
          </cell>
          <cell r="F1185">
            <v>0.14399999999999999</v>
          </cell>
          <cell r="G1185">
            <v>0.1152</v>
          </cell>
          <cell r="H1185">
            <v>9.2200000000000004E-2</v>
          </cell>
          <cell r="I1185">
            <v>7.3700000000000002E-2</v>
          </cell>
          <cell r="J1185">
            <v>6.5500000000000003E-2</v>
          </cell>
          <cell r="K1185">
            <v>6.5500000000000003E-2</v>
          </cell>
          <cell r="L1185">
            <v>6.5600000000000006E-2</v>
          </cell>
          <cell r="M1185">
            <v>6.5500000000000003E-2</v>
          </cell>
          <cell r="N1185">
            <v>3.2800000000000003E-2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P1185">
            <v>0</v>
          </cell>
          <cell r="AQ1185">
            <v>0</v>
          </cell>
          <cell r="AR1185">
            <v>0</v>
          </cell>
          <cell r="AS1185">
            <v>0</v>
          </cell>
          <cell r="AT1185">
            <v>0</v>
          </cell>
          <cell r="AU1185">
            <v>0</v>
          </cell>
          <cell r="AV1185">
            <v>0</v>
          </cell>
          <cell r="AW1185">
            <v>0</v>
          </cell>
          <cell r="AX1185">
            <v>0</v>
          </cell>
          <cell r="AY1185">
            <v>0</v>
          </cell>
          <cell r="AZ1185">
            <v>0</v>
          </cell>
          <cell r="BA1185">
            <v>0</v>
          </cell>
          <cell r="BB1185">
            <v>0</v>
          </cell>
        </row>
        <row r="1186">
          <cell r="C1186" t="str">
            <v>C</v>
          </cell>
          <cell r="D1186">
            <v>0.1</v>
          </cell>
          <cell r="E1186">
            <v>0.1</v>
          </cell>
          <cell r="F1186">
            <v>0.1</v>
          </cell>
          <cell r="G1186">
            <v>0.1</v>
          </cell>
          <cell r="H1186">
            <v>0.1</v>
          </cell>
          <cell r="I1186">
            <v>0.1</v>
          </cell>
          <cell r="J1186">
            <v>0.1</v>
          </cell>
          <cell r="K1186">
            <v>0.1</v>
          </cell>
          <cell r="L1186">
            <v>0.1</v>
          </cell>
          <cell r="M1186">
            <v>0.1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P1186">
            <v>0</v>
          </cell>
          <cell r="AQ1186">
            <v>0</v>
          </cell>
          <cell r="AR1186">
            <v>0</v>
          </cell>
          <cell r="AS1186">
            <v>0</v>
          </cell>
          <cell r="AT1186">
            <v>0</v>
          </cell>
          <cell r="AU1186">
            <v>0</v>
          </cell>
          <cell r="AV1186">
            <v>0</v>
          </cell>
          <cell r="AW1186">
            <v>0</v>
          </cell>
          <cell r="AX1186">
            <v>0</v>
          </cell>
          <cell r="AY1186">
            <v>0</v>
          </cell>
          <cell r="AZ1186">
            <v>0</v>
          </cell>
          <cell r="BA1186">
            <v>0</v>
          </cell>
          <cell r="BB1186">
            <v>0</v>
          </cell>
        </row>
        <row r="1187">
          <cell r="C1187">
            <v>15</v>
          </cell>
          <cell r="D1187">
            <v>0.05</v>
          </cell>
          <cell r="E1187">
            <v>9.5000000000000001E-2</v>
          </cell>
          <cell r="F1187">
            <v>8.5500000000000007E-2</v>
          </cell>
          <cell r="G1187">
            <v>7.6999999999999999E-2</v>
          </cell>
          <cell r="H1187">
            <v>6.93E-2</v>
          </cell>
          <cell r="I1187">
            <v>6.2300000000000001E-2</v>
          </cell>
          <cell r="J1187">
            <v>5.8999999999999997E-2</v>
          </cell>
          <cell r="K1187">
            <v>5.8999999999999997E-2</v>
          </cell>
          <cell r="L1187">
            <v>5.91E-2</v>
          </cell>
          <cell r="M1187">
            <v>5.8999999999999997E-2</v>
          </cell>
          <cell r="N1187">
            <v>5.91E-2</v>
          </cell>
          <cell r="O1187">
            <v>5.8999999999999997E-2</v>
          </cell>
          <cell r="P1187">
            <v>5.91E-2</v>
          </cell>
          <cell r="Q1187">
            <v>5.8999999999999997E-2</v>
          </cell>
          <cell r="R1187">
            <v>5.91E-2</v>
          </cell>
          <cell r="S1187">
            <v>2.9499999999999998E-2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B1187">
            <v>0</v>
          </cell>
          <cell r="AC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O1187">
            <v>0</v>
          </cell>
          <cell r="AP1187">
            <v>0</v>
          </cell>
          <cell r="AQ1187">
            <v>0</v>
          </cell>
          <cell r="AR1187">
            <v>0</v>
          </cell>
          <cell r="AS1187">
            <v>0</v>
          </cell>
          <cell r="AT1187">
            <v>0</v>
          </cell>
          <cell r="AU1187">
            <v>0</v>
          </cell>
          <cell r="AV1187">
            <v>0</v>
          </cell>
          <cell r="AW1187">
            <v>0</v>
          </cell>
          <cell r="AX1187">
            <v>0</v>
          </cell>
          <cell r="AY1187">
            <v>0</v>
          </cell>
          <cell r="AZ1187">
            <v>0</v>
          </cell>
          <cell r="BA1187">
            <v>0</v>
          </cell>
          <cell r="BB1187">
            <v>0</v>
          </cell>
        </row>
        <row r="1188">
          <cell r="C1188" t="str">
            <v>D</v>
          </cell>
          <cell r="D1188">
            <v>6.6666666666666666E-2</v>
          </cell>
          <cell r="E1188">
            <v>6.6666666666666666E-2</v>
          </cell>
          <cell r="F1188">
            <v>6.6666666666666666E-2</v>
          </cell>
          <cell r="G1188">
            <v>6.6666666666666666E-2</v>
          </cell>
          <cell r="H1188">
            <v>6.6666666666666666E-2</v>
          </cell>
          <cell r="I1188">
            <v>6.6666666666666666E-2</v>
          </cell>
          <cell r="J1188">
            <v>6.6666666666666666E-2</v>
          </cell>
          <cell r="K1188">
            <v>6.6666666666666666E-2</v>
          </cell>
          <cell r="L1188">
            <v>6.6666666666666666E-2</v>
          </cell>
          <cell r="M1188">
            <v>6.6666666666666666E-2</v>
          </cell>
          <cell r="N1188">
            <v>6.6666666666666666E-2</v>
          </cell>
          <cell r="O1188">
            <v>6.6666666666666666E-2</v>
          </cell>
          <cell r="P1188">
            <v>6.6666666666666666E-2</v>
          </cell>
          <cell r="Q1188">
            <v>6.6666666666666666E-2</v>
          </cell>
          <cell r="R1188">
            <v>6.6666666666666666E-2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  <cell r="BA1188">
            <v>0</v>
          </cell>
          <cell r="BB1188">
            <v>0</v>
          </cell>
        </row>
        <row r="1189">
          <cell r="C1189">
            <v>20</v>
          </cell>
          <cell r="D1189">
            <v>3.7499999999999999E-2</v>
          </cell>
          <cell r="E1189">
            <v>7.2190000000000004E-2</v>
          </cell>
          <cell r="F1189">
            <v>6.6769999999999996E-2</v>
          </cell>
          <cell r="G1189">
            <v>6.1769999999999999E-2</v>
          </cell>
          <cell r="H1189">
            <v>5.713E-2</v>
          </cell>
          <cell r="I1189">
            <v>5.2850000000000001E-2</v>
          </cell>
          <cell r="J1189">
            <v>4.888E-2</v>
          </cell>
          <cell r="K1189">
            <v>4.5220000000000003E-2</v>
          </cell>
          <cell r="L1189">
            <v>4.462E-2</v>
          </cell>
          <cell r="M1189">
            <v>4.4609999999999997E-2</v>
          </cell>
          <cell r="N1189">
            <v>4.462E-2</v>
          </cell>
          <cell r="O1189">
            <v>4.4609999999999997E-2</v>
          </cell>
          <cell r="P1189">
            <v>4.462E-2</v>
          </cell>
          <cell r="Q1189">
            <v>4.4609999999999997E-2</v>
          </cell>
          <cell r="R1189">
            <v>4.462E-2</v>
          </cell>
          <cell r="S1189">
            <v>4.4609999999999997E-2</v>
          </cell>
          <cell r="T1189">
            <v>4.462E-2</v>
          </cell>
          <cell r="U1189">
            <v>4.4609999999999997E-2</v>
          </cell>
          <cell r="V1189">
            <v>4.462E-2</v>
          </cell>
          <cell r="W1189">
            <v>4.4609999999999997E-2</v>
          </cell>
          <cell r="X1189">
            <v>2.231E-2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  <cell r="BA1189">
            <v>0</v>
          </cell>
          <cell r="BB1189">
            <v>0</v>
          </cell>
        </row>
        <row r="1190">
          <cell r="C1190">
            <v>27.5</v>
          </cell>
          <cell r="D1190">
            <v>1.8180000000000002E-2</v>
          </cell>
          <cell r="E1190">
            <v>3.6360000000000003E-2</v>
          </cell>
          <cell r="F1190">
            <v>3.6360000000000003E-2</v>
          </cell>
          <cell r="G1190">
            <v>3.6360000000000003E-2</v>
          </cell>
          <cell r="H1190">
            <v>3.6360000000000003E-2</v>
          </cell>
          <cell r="I1190">
            <v>3.6360000000000003E-2</v>
          </cell>
          <cell r="J1190">
            <v>3.6360000000000003E-2</v>
          </cell>
          <cell r="K1190">
            <v>3.6360000000000003E-2</v>
          </cell>
          <cell r="L1190">
            <v>3.637E-2</v>
          </cell>
          <cell r="M1190">
            <v>3.6360000000000003E-2</v>
          </cell>
          <cell r="N1190">
            <v>3.637E-2</v>
          </cell>
          <cell r="O1190">
            <v>3.6360000000000003E-2</v>
          </cell>
          <cell r="P1190">
            <v>3.637E-2</v>
          </cell>
          <cell r="Q1190">
            <v>3.6360000000000003E-2</v>
          </cell>
          <cell r="R1190">
            <v>3.637E-2</v>
          </cell>
          <cell r="S1190">
            <v>3.6360000000000003E-2</v>
          </cell>
          <cell r="T1190">
            <v>3.637E-2</v>
          </cell>
          <cell r="U1190">
            <v>3.6360000000000003E-2</v>
          </cell>
          <cell r="V1190">
            <v>3.637E-2</v>
          </cell>
          <cell r="W1190">
            <v>3.6360000000000003E-2</v>
          </cell>
          <cell r="X1190">
            <v>3.637E-2</v>
          </cell>
          <cell r="Y1190">
            <v>3.6360000000000003E-2</v>
          </cell>
          <cell r="Z1190">
            <v>3.637E-2</v>
          </cell>
          <cell r="AA1190">
            <v>3.6360000000000003E-2</v>
          </cell>
          <cell r="AB1190">
            <v>3.637E-2</v>
          </cell>
          <cell r="AC1190">
            <v>3.6360000000000003E-2</v>
          </cell>
          <cell r="AD1190">
            <v>3.637E-2</v>
          </cell>
          <cell r="AE1190">
            <v>3.6360000000000003E-2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P1190">
            <v>0</v>
          </cell>
          <cell r="AQ1190">
            <v>0</v>
          </cell>
          <cell r="AR1190">
            <v>0</v>
          </cell>
          <cell r="AS1190">
            <v>0</v>
          </cell>
          <cell r="AT1190">
            <v>0</v>
          </cell>
          <cell r="AU1190">
            <v>0</v>
          </cell>
          <cell r="AV1190">
            <v>0</v>
          </cell>
          <cell r="AW1190">
            <v>0</v>
          </cell>
          <cell r="AX1190">
            <v>0</v>
          </cell>
          <cell r="AY1190">
            <v>0</v>
          </cell>
          <cell r="AZ1190">
            <v>0</v>
          </cell>
          <cell r="BA1190">
            <v>0</v>
          </cell>
          <cell r="BB1190">
            <v>0</v>
          </cell>
        </row>
        <row r="1191">
          <cell r="C1191">
            <v>39</v>
          </cell>
          <cell r="D1191">
            <v>1.2659999999999999E-2</v>
          </cell>
          <cell r="E1191">
            <v>2.5319999999999999E-2</v>
          </cell>
          <cell r="F1191">
            <v>2.5319999999999999E-2</v>
          </cell>
          <cell r="G1191">
            <v>2.5319999999999999E-2</v>
          </cell>
          <cell r="H1191">
            <v>2.5319999999999999E-2</v>
          </cell>
          <cell r="I1191">
            <v>2.5319999999999999E-2</v>
          </cell>
          <cell r="J1191">
            <v>2.5319999999999999E-2</v>
          </cell>
          <cell r="K1191">
            <v>2.5319999999999999E-2</v>
          </cell>
          <cell r="L1191">
            <v>2.5319999999999999E-2</v>
          </cell>
          <cell r="M1191">
            <v>2.5319999999999999E-2</v>
          </cell>
          <cell r="N1191">
            <v>2.5319999999999999E-2</v>
          </cell>
          <cell r="O1191">
            <v>2.5319999999999999E-2</v>
          </cell>
          <cell r="P1191">
            <v>2.5319999999999999E-2</v>
          </cell>
          <cell r="Q1191">
            <v>2.5309999999999999E-2</v>
          </cell>
          <cell r="R1191">
            <v>2.5319999999999999E-2</v>
          </cell>
          <cell r="S1191">
            <v>2.5309999999999999E-2</v>
          </cell>
          <cell r="T1191">
            <v>2.5319999999999999E-2</v>
          </cell>
          <cell r="U1191">
            <v>2.5309999999999999E-2</v>
          </cell>
          <cell r="V1191">
            <v>2.5319999999999999E-2</v>
          </cell>
          <cell r="W1191">
            <v>2.5309999999999999E-2</v>
          </cell>
          <cell r="X1191">
            <v>2.5319999999999999E-2</v>
          </cell>
          <cell r="Y1191">
            <v>2.5309999999999999E-2</v>
          </cell>
          <cell r="Z1191">
            <v>2.5319999999999999E-2</v>
          </cell>
          <cell r="AA1191">
            <v>2.5309999999999999E-2</v>
          </cell>
          <cell r="AB1191">
            <v>2.5319999999999999E-2</v>
          </cell>
          <cell r="AC1191">
            <v>2.5309999999999999E-2</v>
          </cell>
          <cell r="AD1191">
            <v>2.5319999999999999E-2</v>
          </cell>
          <cell r="AE1191">
            <v>2.5309999999999999E-2</v>
          </cell>
          <cell r="AF1191">
            <v>2.5319999999999999E-2</v>
          </cell>
          <cell r="AG1191">
            <v>2.5309999999999999E-2</v>
          </cell>
          <cell r="AH1191">
            <v>2.5319999999999999E-2</v>
          </cell>
          <cell r="AI1191">
            <v>2.5309999999999999E-2</v>
          </cell>
          <cell r="AJ1191">
            <v>2.5319999999999999E-2</v>
          </cell>
          <cell r="AK1191">
            <v>2.5309999999999999E-2</v>
          </cell>
          <cell r="AL1191">
            <v>2.5319999999999999E-2</v>
          </cell>
          <cell r="AM1191">
            <v>2.5309999999999999E-2</v>
          </cell>
          <cell r="AN1191">
            <v>2.5319999999999999E-2</v>
          </cell>
          <cell r="AO1191">
            <v>2.5309999999999999E-2</v>
          </cell>
          <cell r="AP1191">
            <v>2.5319999999999999E-2</v>
          </cell>
          <cell r="AQ1191">
            <v>2.5309999999999999E-2</v>
          </cell>
          <cell r="AR1191">
            <v>0</v>
          </cell>
          <cell r="AS1191">
            <v>0</v>
          </cell>
          <cell r="AT1191">
            <v>0</v>
          </cell>
          <cell r="AU1191">
            <v>0</v>
          </cell>
          <cell r="AV1191">
            <v>0</v>
          </cell>
          <cell r="AW1191">
            <v>0</v>
          </cell>
          <cell r="AX1191">
            <v>0</v>
          </cell>
          <cell r="AY1191">
            <v>0</v>
          </cell>
          <cell r="AZ1191">
            <v>0</v>
          </cell>
          <cell r="BA1191">
            <v>0</v>
          </cell>
          <cell r="BB1191">
            <v>0</v>
          </cell>
        </row>
        <row r="1201"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0</v>
          </cell>
          <cell r="AR1201">
            <v>0</v>
          </cell>
          <cell r="AS1201">
            <v>0</v>
          </cell>
          <cell r="AT1201">
            <v>0</v>
          </cell>
          <cell r="AU1201">
            <v>0</v>
          </cell>
          <cell r="AV1201">
            <v>0</v>
          </cell>
          <cell r="AW1201">
            <v>0</v>
          </cell>
          <cell r="AX1201">
            <v>0</v>
          </cell>
          <cell r="AY1201">
            <v>0</v>
          </cell>
          <cell r="AZ1201">
            <v>0</v>
          </cell>
          <cell r="BA1201">
            <v>0</v>
          </cell>
          <cell r="BB1201">
            <v>0</v>
          </cell>
        </row>
        <row r="1202">
          <cell r="C1202">
            <v>1</v>
          </cell>
          <cell r="D1202">
            <v>1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  <cell r="BA1202">
            <v>0</v>
          </cell>
          <cell r="BB1202">
            <v>0</v>
          </cell>
        </row>
        <row r="1203">
          <cell r="C1203">
            <v>3</v>
          </cell>
          <cell r="D1203">
            <v>0.66664999999999996</v>
          </cell>
          <cell r="E1203">
            <v>0.22225</v>
          </cell>
          <cell r="F1203">
            <v>7.4050000000000005E-2</v>
          </cell>
          <cell r="G1203">
            <v>3.705E-2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  <cell r="BA1203">
            <v>0</v>
          </cell>
          <cell r="BB1203">
            <v>0</v>
          </cell>
        </row>
        <row r="1204">
          <cell r="C1204" t="str">
            <v>A</v>
          </cell>
          <cell r="D1204">
            <v>0.66666650000000005</v>
          </cell>
          <cell r="E1204">
            <v>0.1666665</v>
          </cell>
          <cell r="F1204">
            <v>0.16666700000000001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  <cell r="BA1204">
            <v>0</v>
          </cell>
          <cell r="BB1204">
            <v>0</v>
          </cell>
        </row>
        <row r="1205">
          <cell r="C1205">
            <v>5</v>
          </cell>
          <cell r="D1205">
            <v>0.6</v>
          </cell>
          <cell r="E1205">
            <v>0.16</v>
          </cell>
          <cell r="F1205">
            <v>9.6000000000000002E-2</v>
          </cell>
          <cell r="G1205">
            <v>5.7599999999999998E-2</v>
          </cell>
          <cell r="H1205">
            <v>5.7599999999999998E-2</v>
          </cell>
          <cell r="I1205">
            <v>2.8799999999999999E-2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0</v>
          </cell>
          <cell r="AE1205">
            <v>0</v>
          </cell>
          <cell r="AF1205">
            <v>0</v>
          </cell>
          <cell r="AG1205">
            <v>0</v>
          </cell>
          <cell r="AH1205">
            <v>0</v>
          </cell>
          <cell r="AI1205">
            <v>0</v>
          </cell>
          <cell r="AJ1205">
            <v>0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P1205">
            <v>0</v>
          </cell>
          <cell r="AQ1205">
            <v>0</v>
          </cell>
          <cell r="AR1205">
            <v>0</v>
          </cell>
          <cell r="AS1205">
            <v>0</v>
          </cell>
          <cell r="AT1205">
            <v>0</v>
          </cell>
          <cell r="AU1205">
            <v>0</v>
          </cell>
          <cell r="AV1205">
            <v>0</v>
          </cell>
          <cell r="AW1205">
            <v>0</v>
          </cell>
          <cell r="AX1205">
            <v>0</v>
          </cell>
          <cell r="AY1205">
            <v>0</v>
          </cell>
          <cell r="AZ1205">
            <v>0</v>
          </cell>
          <cell r="BA1205">
            <v>0</v>
          </cell>
          <cell r="BB1205">
            <v>0</v>
          </cell>
        </row>
        <row r="1206">
          <cell r="C1206" t="str">
            <v>B</v>
          </cell>
          <cell r="D1206">
            <v>0.6</v>
          </cell>
          <cell r="E1206">
            <v>0.1</v>
          </cell>
          <cell r="F1206">
            <v>0.1</v>
          </cell>
          <cell r="G1206">
            <v>0.1</v>
          </cell>
          <cell r="H1206">
            <v>0.1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0</v>
          </cell>
          <cell r="T1206">
            <v>0</v>
          </cell>
          <cell r="U1206">
            <v>0</v>
          </cell>
          <cell r="V1206">
            <v>0</v>
          </cell>
          <cell r="W1206">
            <v>0</v>
          </cell>
          <cell r="X1206">
            <v>0</v>
          </cell>
          <cell r="Y1206">
            <v>0</v>
          </cell>
          <cell r="Z1206">
            <v>0</v>
          </cell>
          <cell r="AA1206">
            <v>0</v>
          </cell>
          <cell r="AB1206">
            <v>0</v>
          </cell>
          <cell r="AC1206">
            <v>0</v>
          </cell>
          <cell r="AD1206">
            <v>0</v>
          </cell>
          <cell r="AE1206">
            <v>0</v>
          </cell>
          <cell r="AF1206">
            <v>0</v>
          </cell>
          <cell r="AG1206">
            <v>0</v>
          </cell>
          <cell r="AH1206">
            <v>0</v>
          </cell>
          <cell r="AI1206">
            <v>0</v>
          </cell>
          <cell r="AJ1206">
            <v>0</v>
          </cell>
          <cell r="AK1206">
            <v>0</v>
          </cell>
          <cell r="AL1206">
            <v>0</v>
          </cell>
          <cell r="AM1206">
            <v>0</v>
          </cell>
          <cell r="AN1206">
            <v>0</v>
          </cell>
          <cell r="AO1206">
            <v>0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0</v>
          </cell>
          <cell r="AV1206">
            <v>0</v>
          </cell>
          <cell r="AW1206">
            <v>0</v>
          </cell>
          <cell r="AX1206">
            <v>0</v>
          </cell>
          <cell r="AY1206">
            <v>0</v>
          </cell>
          <cell r="AZ1206">
            <v>0</v>
          </cell>
          <cell r="BA1206">
            <v>0</v>
          </cell>
          <cell r="BB1206">
            <v>0</v>
          </cell>
        </row>
        <row r="1207">
          <cell r="C1207">
            <v>7</v>
          </cell>
          <cell r="D1207">
            <v>0.57145000000000001</v>
          </cell>
          <cell r="E1207">
            <v>0.12245</v>
          </cell>
          <cell r="F1207">
            <v>8.745E-2</v>
          </cell>
          <cell r="G1207">
            <v>6.2449999999999999E-2</v>
          </cell>
          <cell r="H1207">
            <v>4.4650000000000002E-2</v>
          </cell>
          <cell r="I1207">
            <v>4.4600000000000001E-2</v>
          </cell>
          <cell r="J1207">
            <v>4.4650000000000002E-2</v>
          </cell>
          <cell r="K1207">
            <v>2.23E-2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  <cell r="AF1207">
            <v>0</v>
          </cell>
          <cell r="AG1207">
            <v>0</v>
          </cell>
          <cell r="AH1207">
            <v>0</v>
          </cell>
          <cell r="AI1207">
            <v>0</v>
          </cell>
          <cell r="AJ1207">
            <v>0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  <cell r="BA1207">
            <v>0</v>
          </cell>
          <cell r="BB1207">
            <v>0</v>
          </cell>
        </row>
        <row r="1208">
          <cell r="C1208">
            <v>10</v>
          </cell>
          <cell r="D1208">
            <v>0.55000000000000004</v>
          </cell>
          <cell r="E1208">
            <v>0.09</v>
          </cell>
          <cell r="F1208">
            <v>7.1999999999999995E-2</v>
          </cell>
          <cell r="G1208">
            <v>5.7599999999999998E-2</v>
          </cell>
          <cell r="H1208">
            <v>4.6100000000000002E-2</v>
          </cell>
          <cell r="I1208">
            <v>3.6850000000000001E-2</v>
          </cell>
          <cell r="J1208">
            <v>3.2750000000000001E-2</v>
          </cell>
          <cell r="K1208">
            <v>3.2750000000000001E-2</v>
          </cell>
          <cell r="L1208">
            <v>3.2800000000000003E-2</v>
          </cell>
          <cell r="M1208">
            <v>3.2750000000000001E-2</v>
          </cell>
          <cell r="N1208">
            <v>1.6400000000000001E-2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  <cell r="BA1208">
            <v>0</v>
          </cell>
          <cell r="BB1208">
            <v>0</v>
          </cell>
        </row>
        <row r="1209">
          <cell r="C1209" t="str">
            <v>C</v>
          </cell>
          <cell r="D1209">
            <v>0.55000000000000004</v>
          </cell>
          <cell r="E1209">
            <v>0.05</v>
          </cell>
          <cell r="F1209">
            <v>0.05</v>
          </cell>
          <cell r="G1209">
            <v>0.05</v>
          </cell>
          <cell r="H1209">
            <v>0.05</v>
          </cell>
          <cell r="I1209">
            <v>0.05</v>
          </cell>
          <cell r="J1209">
            <v>0.05</v>
          </cell>
          <cell r="K1209">
            <v>0.05</v>
          </cell>
          <cell r="L1209">
            <v>0.05</v>
          </cell>
          <cell r="M1209">
            <v>0.05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  <cell r="BA1209">
            <v>0</v>
          </cell>
          <cell r="BB1209">
            <v>0</v>
          </cell>
        </row>
        <row r="1210">
          <cell r="C1210">
            <v>15</v>
          </cell>
          <cell r="D1210">
            <v>0.52500000000000002</v>
          </cell>
          <cell r="E1210">
            <v>4.7500000000000001E-2</v>
          </cell>
          <cell r="F1210">
            <v>4.2750000000000003E-2</v>
          </cell>
          <cell r="G1210">
            <v>3.85E-2</v>
          </cell>
          <cell r="H1210">
            <v>3.465E-2</v>
          </cell>
          <cell r="I1210">
            <v>3.1150000000000001E-2</v>
          </cell>
          <cell r="J1210">
            <v>2.9499999999999998E-2</v>
          </cell>
          <cell r="K1210">
            <v>2.9499999999999998E-2</v>
          </cell>
          <cell r="L1210">
            <v>2.955E-2</v>
          </cell>
          <cell r="M1210">
            <v>2.9499999999999998E-2</v>
          </cell>
          <cell r="N1210">
            <v>2.955E-2</v>
          </cell>
          <cell r="O1210">
            <v>2.9499999999999998E-2</v>
          </cell>
          <cell r="P1210">
            <v>2.955E-2</v>
          </cell>
          <cell r="Q1210">
            <v>2.9499999999999998E-2</v>
          </cell>
          <cell r="R1210">
            <v>2.955E-2</v>
          </cell>
          <cell r="S1210">
            <v>1.4749999999999999E-2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  <cell r="AF1210">
            <v>0</v>
          </cell>
          <cell r="AG1210">
            <v>0</v>
          </cell>
          <cell r="AH1210">
            <v>0</v>
          </cell>
          <cell r="AI1210">
            <v>0</v>
          </cell>
          <cell r="AJ1210">
            <v>0</v>
          </cell>
          <cell r="AK1210">
            <v>0</v>
          </cell>
          <cell r="AL1210">
            <v>0</v>
          </cell>
          <cell r="AM1210">
            <v>0</v>
          </cell>
          <cell r="AN1210">
            <v>0</v>
          </cell>
          <cell r="AO1210">
            <v>0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0</v>
          </cell>
          <cell r="AV1210">
            <v>0</v>
          </cell>
          <cell r="AW1210">
            <v>0</v>
          </cell>
          <cell r="AX1210">
            <v>0</v>
          </cell>
          <cell r="AY1210">
            <v>0</v>
          </cell>
          <cell r="AZ1210">
            <v>0</v>
          </cell>
          <cell r="BA1210">
            <v>0</v>
          </cell>
          <cell r="BB1210">
            <v>0</v>
          </cell>
        </row>
        <row r="1211">
          <cell r="C1211" t="str">
            <v>D</v>
          </cell>
          <cell r="D1211">
            <v>0.53333333333333333</v>
          </cell>
          <cell r="E1211">
            <v>3.3333333333333333E-2</v>
          </cell>
          <cell r="F1211">
            <v>3.3333333333333333E-2</v>
          </cell>
          <cell r="G1211">
            <v>3.3333333333333333E-2</v>
          </cell>
          <cell r="H1211">
            <v>3.3333333333333333E-2</v>
          </cell>
          <cell r="I1211">
            <v>3.3333333333333333E-2</v>
          </cell>
          <cell r="J1211">
            <v>3.3333333333333333E-2</v>
          </cell>
          <cell r="K1211">
            <v>3.3333333333333333E-2</v>
          </cell>
          <cell r="L1211">
            <v>3.3333333333333333E-2</v>
          </cell>
          <cell r="M1211">
            <v>3.3333333333333333E-2</v>
          </cell>
          <cell r="N1211">
            <v>3.3333333333333333E-2</v>
          </cell>
          <cell r="O1211">
            <v>3.3333333333333333E-2</v>
          </cell>
          <cell r="P1211">
            <v>3.3333333333333333E-2</v>
          </cell>
          <cell r="Q1211">
            <v>3.3333333333333333E-2</v>
          </cell>
          <cell r="R1211">
            <v>3.3333333333333333E-2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  <cell r="AF1211">
            <v>0</v>
          </cell>
          <cell r="AG1211">
            <v>0</v>
          </cell>
          <cell r="AH1211">
            <v>0</v>
          </cell>
          <cell r="AI1211">
            <v>0</v>
          </cell>
          <cell r="AJ1211">
            <v>0</v>
          </cell>
          <cell r="AK1211">
            <v>0</v>
          </cell>
          <cell r="AL1211">
            <v>0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0</v>
          </cell>
          <cell r="AV1211">
            <v>0</v>
          </cell>
          <cell r="AW1211">
            <v>0</v>
          </cell>
          <cell r="AX1211">
            <v>0</v>
          </cell>
          <cell r="AY1211">
            <v>0</v>
          </cell>
          <cell r="AZ1211">
            <v>0</v>
          </cell>
          <cell r="BA1211">
            <v>0</v>
          </cell>
          <cell r="BB1211">
            <v>0</v>
          </cell>
        </row>
        <row r="1212">
          <cell r="C1212">
            <v>20</v>
          </cell>
          <cell r="D1212">
            <v>0.51875000000000004</v>
          </cell>
          <cell r="E1212">
            <v>3.6095000000000002E-2</v>
          </cell>
          <cell r="F1212">
            <v>3.3384999999999998E-2</v>
          </cell>
          <cell r="G1212">
            <v>3.0884999999999999E-2</v>
          </cell>
          <cell r="H1212">
            <v>2.8565E-2</v>
          </cell>
          <cell r="I1212">
            <v>2.6425000000000001E-2</v>
          </cell>
          <cell r="J1212">
            <v>2.444E-2</v>
          </cell>
          <cell r="K1212">
            <v>2.2610000000000002E-2</v>
          </cell>
          <cell r="L1212">
            <v>2.231E-2</v>
          </cell>
          <cell r="M1212">
            <v>2.2304999999999998E-2</v>
          </cell>
          <cell r="N1212">
            <v>2.231E-2</v>
          </cell>
          <cell r="O1212">
            <v>2.2304999999999998E-2</v>
          </cell>
          <cell r="P1212">
            <v>2.231E-2</v>
          </cell>
          <cell r="Q1212">
            <v>2.2304999999999998E-2</v>
          </cell>
          <cell r="R1212">
            <v>2.231E-2</v>
          </cell>
          <cell r="S1212">
            <v>2.2304999999999998E-2</v>
          </cell>
          <cell r="T1212">
            <v>2.231E-2</v>
          </cell>
          <cell r="U1212">
            <v>2.2304999999999998E-2</v>
          </cell>
          <cell r="V1212">
            <v>2.231E-2</v>
          </cell>
          <cell r="W1212">
            <v>2.2304999999999998E-2</v>
          </cell>
          <cell r="X1212">
            <v>1.1155E-2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  <cell r="AF1212">
            <v>0</v>
          </cell>
          <cell r="AG1212">
            <v>0</v>
          </cell>
          <cell r="AH1212">
            <v>0</v>
          </cell>
          <cell r="AI1212">
            <v>0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O1212">
            <v>0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0</v>
          </cell>
          <cell r="AV1212">
            <v>0</v>
          </cell>
          <cell r="AW1212">
            <v>0</v>
          </cell>
          <cell r="AX1212">
            <v>0</v>
          </cell>
          <cell r="AY1212">
            <v>0</v>
          </cell>
          <cell r="AZ1212">
            <v>0</v>
          </cell>
          <cell r="BA1212">
            <v>0</v>
          </cell>
          <cell r="BB1212">
            <v>0</v>
          </cell>
        </row>
        <row r="1213">
          <cell r="C1213">
            <v>27.5</v>
          </cell>
          <cell r="D1213">
            <v>1.8180000000000002E-2</v>
          </cell>
          <cell r="E1213">
            <v>3.6360000000000003E-2</v>
          </cell>
          <cell r="F1213">
            <v>3.6360000000000003E-2</v>
          </cell>
          <cell r="G1213">
            <v>3.6360000000000003E-2</v>
          </cell>
          <cell r="H1213">
            <v>3.6360000000000003E-2</v>
          </cell>
          <cell r="I1213">
            <v>3.6360000000000003E-2</v>
          </cell>
          <cell r="J1213">
            <v>3.6360000000000003E-2</v>
          </cell>
          <cell r="K1213">
            <v>3.6360000000000003E-2</v>
          </cell>
          <cell r="L1213">
            <v>3.637E-2</v>
          </cell>
          <cell r="M1213">
            <v>3.6360000000000003E-2</v>
          </cell>
          <cell r="N1213">
            <v>3.637E-2</v>
          </cell>
          <cell r="O1213">
            <v>3.6360000000000003E-2</v>
          </cell>
          <cell r="P1213">
            <v>3.637E-2</v>
          </cell>
          <cell r="Q1213">
            <v>3.6360000000000003E-2</v>
          </cell>
          <cell r="R1213">
            <v>3.637E-2</v>
          </cell>
          <cell r="S1213">
            <v>3.6360000000000003E-2</v>
          </cell>
          <cell r="T1213">
            <v>3.637E-2</v>
          </cell>
          <cell r="U1213">
            <v>3.6360000000000003E-2</v>
          </cell>
          <cell r="V1213">
            <v>3.637E-2</v>
          </cell>
          <cell r="W1213">
            <v>3.6360000000000003E-2</v>
          </cell>
          <cell r="X1213">
            <v>3.637E-2</v>
          </cell>
          <cell r="Y1213">
            <v>3.6360000000000003E-2</v>
          </cell>
          <cell r="Z1213">
            <v>3.637E-2</v>
          </cell>
          <cell r="AA1213">
            <v>3.6360000000000003E-2</v>
          </cell>
          <cell r="AB1213">
            <v>3.637E-2</v>
          </cell>
          <cell r="AC1213">
            <v>3.6360000000000003E-2</v>
          </cell>
          <cell r="AD1213">
            <v>3.637E-2</v>
          </cell>
          <cell r="AE1213">
            <v>3.6360000000000003E-2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  <cell r="BA1213">
            <v>0</v>
          </cell>
          <cell r="BB1213">
            <v>0</v>
          </cell>
        </row>
        <row r="1214">
          <cell r="C1214">
            <v>39</v>
          </cell>
          <cell r="D1214">
            <v>1.2659999999999999E-2</v>
          </cell>
          <cell r="E1214">
            <v>2.5319999999999999E-2</v>
          </cell>
          <cell r="F1214">
            <v>2.5319999999999999E-2</v>
          </cell>
          <cell r="G1214">
            <v>2.5319999999999999E-2</v>
          </cell>
          <cell r="H1214">
            <v>2.5319999999999999E-2</v>
          </cell>
          <cell r="I1214">
            <v>2.5319999999999999E-2</v>
          </cell>
          <cell r="J1214">
            <v>2.5319999999999999E-2</v>
          </cell>
          <cell r="K1214">
            <v>2.5319999999999999E-2</v>
          </cell>
          <cell r="L1214">
            <v>2.5319999999999999E-2</v>
          </cell>
          <cell r="M1214">
            <v>2.5319999999999999E-2</v>
          </cell>
          <cell r="N1214">
            <v>2.5319999999999999E-2</v>
          </cell>
          <cell r="O1214">
            <v>2.5319999999999999E-2</v>
          </cell>
          <cell r="P1214">
            <v>2.5319999999999999E-2</v>
          </cell>
          <cell r="Q1214">
            <v>2.5309999999999999E-2</v>
          </cell>
          <cell r="R1214">
            <v>2.5319999999999999E-2</v>
          </cell>
          <cell r="S1214">
            <v>2.5309999999999999E-2</v>
          </cell>
          <cell r="T1214">
            <v>2.5319999999999999E-2</v>
          </cell>
          <cell r="U1214">
            <v>2.5309999999999999E-2</v>
          </cell>
          <cell r="V1214">
            <v>2.5319999999999999E-2</v>
          </cell>
          <cell r="W1214">
            <v>2.5309999999999999E-2</v>
          </cell>
          <cell r="X1214">
            <v>2.5319999999999999E-2</v>
          </cell>
          <cell r="Y1214">
            <v>2.5309999999999999E-2</v>
          </cell>
          <cell r="Z1214">
            <v>2.5319999999999999E-2</v>
          </cell>
          <cell r="AA1214">
            <v>2.5309999999999999E-2</v>
          </cell>
          <cell r="AB1214">
            <v>2.5319999999999999E-2</v>
          </cell>
          <cell r="AC1214">
            <v>2.5309999999999999E-2</v>
          </cell>
          <cell r="AD1214">
            <v>2.5319999999999999E-2</v>
          </cell>
          <cell r="AE1214">
            <v>2.5309999999999999E-2</v>
          </cell>
          <cell r="AF1214">
            <v>2.5319999999999999E-2</v>
          </cell>
          <cell r="AG1214">
            <v>2.5309999999999999E-2</v>
          </cell>
          <cell r="AH1214">
            <v>2.5319999999999999E-2</v>
          </cell>
          <cell r="AI1214">
            <v>2.5309999999999999E-2</v>
          </cell>
          <cell r="AJ1214">
            <v>2.5319999999999999E-2</v>
          </cell>
          <cell r="AK1214">
            <v>2.5309999999999999E-2</v>
          </cell>
          <cell r="AL1214">
            <v>2.5319999999999999E-2</v>
          </cell>
          <cell r="AM1214">
            <v>2.5309999999999999E-2</v>
          </cell>
          <cell r="AN1214">
            <v>2.5319999999999999E-2</v>
          </cell>
          <cell r="AO1214">
            <v>2.5309999999999999E-2</v>
          </cell>
          <cell r="AP1214">
            <v>2.5319999999999999E-2</v>
          </cell>
          <cell r="AQ1214">
            <v>2.5309999999999999E-2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  <cell r="BA1214">
            <v>0</v>
          </cell>
          <cell r="BB1214">
            <v>0</v>
          </cell>
        </row>
        <row r="1220">
          <cell r="C1220">
            <v>1</v>
          </cell>
          <cell r="D1220">
            <v>4.3478260869565216E-2</v>
          </cell>
          <cell r="E1220">
            <v>4.3478260869565216E-2</v>
          </cell>
          <cell r="F1220">
            <v>4.3478260869565216E-2</v>
          </cell>
          <cell r="G1220">
            <v>4.3478260869565216E-2</v>
          </cell>
          <cell r="H1220">
            <v>4.3478260869565216E-2</v>
          </cell>
          <cell r="I1220">
            <v>4.3478260869565216E-2</v>
          </cell>
          <cell r="J1220">
            <v>4.3478260869565216E-2</v>
          </cell>
          <cell r="K1220">
            <v>4.3478260869565216E-2</v>
          </cell>
          <cell r="L1220">
            <v>4.3478260869565216E-2</v>
          </cell>
          <cell r="M1220">
            <v>4.3478260869565216E-2</v>
          </cell>
          <cell r="N1220">
            <v>4.3478260869565216E-2</v>
          </cell>
          <cell r="O1220">
            <v>4.3478260869565216E-2</v>
          </cell>
          <cell r="P1220">
            <v>4.3478260869565216E-2</v>
          </cell>
          <cell r="Q1220">
            <v>4.3478260869565216E-2</v>
          </cell>
          <cell r="R1220">
            <v>4.3478260869565216E-2</v>
          </cell>
          <cell r="S1220">
            <v>4.3478260869565216E-2</v>
          </cell>
          <cell r="T1220">
            <v>4.3478260869565216E-2</v>
          </cell>
          <cell r="U1220">
            <v>4.3478260869565216E-2</v>
          </cell>
          <cell r="V1220">
            <v>4.3478260869565216E-2</v>
          </cell>
          <cell r="W1220">
            <v>4.3478260869565216E-2</v>
          </cell>
          <cell r="X1220">
            <v>4.3478260869565216E-2</v>
          </cell>
          <cell r="Y1220">
            <v>4.3478260869565216E-2</v>
          </cell>
          <cell r="Z1220">
            <v>4.3478260869565216E-2</v>
          </cell>
          <cell r="AA1220">
            <v>0</v>
          </cell>
          <cell r="AB1220">
            <v>0</v>
          </cell>
          <cell r="AC1220">
            <v>0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0</v>
          </cell>
          <cell r="AK1220">
            <v>0</v>
          </cell>
          <cell r="AL1220">
            <v>0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0</v>
          </cell>
          <cell r="AV1220">
            <v>0</v>
          </cell>
          <cell r="AW1220">
            <v>0</v>
          </cell>
          <cell r="AX1220">
            <v>0</v>
          </cell>
          <cell r="AY1220">
            <v>0</v>
          </cell>
          <cell r="AZ1220">
            <v>0</v>
          </cell>
          <cell r="BA1220">
            <v>0</v>
          </cell>
          <cell r="BB1220">
            <v>0</v>
          </cell>
        </row>
        <row r="1221">
          <cell r="C1221">
            <v>2</v>
          </cell>
          <cell r="D1221">
            <v>4.5454545454545456E-2</v>
          </cell>
          <cell r="E1221">
            <v>4.5454545454545456E-2</v>
          </cell>
          <cell r="F1221">
            <v>4.5454545454545456E-2</v>
          </cell>
          <cell r="G1221">
            <v>4.5454545454545456E-2</v>
          </cell>
          <cell r="H1221">
            <v>4.5454545454545456E-2</v>
          </cell>
          <cell r="I1221">
            <v>4.5454545454545456E-2</v>
          </cell>
          <cell r="J1221">
            <v>4.5454545454545456E-2</v>
          </cell>
          <cell r="K1221">
            <v>4.5454545454545456E-2</v>
          </cell>
          <cell r="L1221">
            <v>4.5454545454545456E-2</v>
          </cell>
          <cell r="M1221">
            <v>4.5454545454545456E-2</v>
          </cell>
          <cell r="N1221">
            <v>4.5454545454545456E-2</v>
          </cell>
          <cell r="O1221">
            <v>4.5454545454545456E-2</v>
          </cell>
          <cell r="P1221">
            <v>4.5454545454545456E-2</v>
          </cell>
          <cell r="Q1221">
            <v>4.5454545454545456E-2</v>
          </cell>
          <cell r="R1221">
            <v>4.5454545454545456E-2</v>
          </cell>
          <cell r="S1221">
            <v>4.5454545454545456E-2</v>
          </cell>
          <cell r="T1221">
            <v>4.5454545454545456E-2</v>
          </cell>
          <cell r="U1221">
            <v>4.5454545454545456E-2</v>
          </cell>
          <cell r="V1221">
            <v>4.5454545454545456E-2</v>
          </cell>
          <cell r="W1221">
            <v>4.5454545454545456E-2</v>
          </cell>
          <cell r="X1221">
            <v>4.5454545454545456E-2</v>
          </cell>
          <cell r="Y1221">
            <v>4.5454545454545456E-2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  <cell r="AK1221">
            <v>0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0</v>
          </cell>
          <cell r="AV1221">
            <v>0</v>
          </cell>
          <cell r="AW1221">
            <v>0</v>
          </cell>
          <cell r="AX1221">
            <v>0</v>
          </cell>
          <cell r="AY1221">
            <v>0</v>
          </cell>
          <cell r="AZ1221">
            <v>0</v>
          </cell>
          <cell r="BA1221">
            <v>0</v>
          </cell>
          <cell r="BB1221">
            <v>0</v>
          </cell>
        </row>
        <row r="1222">
          <cell r="C1222">
            <v>3</v>
          </cell>
          <cell r="D1222">
            <v>4.7619047619047616E-2</v>
          </cell>
          <cell r="E1222">
            <v>4.7619047619047616E-2</v>
          </cell>
          <cell r="F1222">
            <v>4.7619047619047616E-2</v>
          </cell>
          <cell r="G1222">
            <v>4.7619047619047616E-2</v>
          </cell>
          <cell r="H1222">
            <v>4.7619047619047616E-2</v>
          </cell>
          <cell r="I1222">
            <v>4.7619047619047616E-2</v>
          </cell>
          <cell r="J1222">
            <v>4.7619047619047616E-2</v>
          </cell>
          <cell r="K1222">
            <v>4.7619047619047616E-2</v>
          </cell>
          <cell r="L1222">
            <v>4.7619047619047616E-2</v>
          </cell>
          <cell r="M1222">
            <v>4.7619047619047616E-2</v>
          </cell>
          <cell r="N1222">
            <v>4.7619047619047616E-2</v>
          </cell>
          <cell r="O1222">
            <v>4.7619047619047616E-2</v>
          </cell>
          <cell r="P1222">
            <v>4.7619047619047616E-2</v>
          </cell>
          <cell r="Q1222">
            <v>4.7619047619047616E-2</v>
          </cell>
          <cell r="R1222">
            <v>4.7619047619047616E-2</v>
          </cell>
          <cell r="S1222">
            <v>4.7619047619047616E-2</v>
          </cell>
          <cell r="T1222">
            <v>4.7619047619047616E-2</v>
          </cell>
          <cell r="U1222">
            <v>4.7619047619047616E-2</v>
          </cell>
          <cell r="V1222">
            <v>4.7619047619047616E-2</v>
          </cell>
          <cell r="W1222">
            <v>4.7619047619047616E-2</v>
          </cell>
          <cell r="X1222">
            <v>4.7619047619047616E-2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  <cell r="AK1222">
            <v>0</v>
          </cell>
          <cell r="AL1222">
            <v>0</v>
          </cell>
          <cell r="AM1222">
            <v>0</v>
          </cell>
          <cell r="AN1222">
            <v>0</v>
          </cell>
          <cell r="AO1222">
            <v>0</v>
          </cell>
          <cell r="AP1222">
            <v>0</v>
          </cell>
          <cell r="AQ1222">
            <v>0</v>
          </cell>
          <cell r="AR1222">
            <v>0</v>
          </cell>
          <cell r="AS1222">
            <v>0</v>
          </cell>
          <cell r="AT1222">
            <v>0</v>
          </cell>
          <cell r="AU1222">
            <v>0</v>
          </cell>
          <cell r="AV1222">
            <v>0</v>
          </cell>
          <cell r="AW1222">
            <v>0</v>
          </cell>
          <cell r="AX1222">
            <v>0</v>
          </cell>
          <cell r="AY1222">
            <v>0</v>
          </cell>
          <cell r="AZ1222">
            <v>0</v>
          </cell>
          <cell r="BA1222">
            <v>0</v>
          </cell>
          <cell r="BB1222">
            <v>0</v>
          </cell>
        </row>
        <row r="1223">
          <cell r="C1223">
            <v>4</v>
          </cell>
          <cell r="D1223">
            <v>0.05</v>
          </cell>
          <cell r="E1223">
            <v>0.05</v>
          </cell>
          <cell r="F1223">
            <v>0.05</v>
          </cell>
          <cell r="G1223">
            <v>0.05</v>
          </cell>
          <cell r="H1223">
            <v>0.05</v>
          </cell>
          <cell r="I1223">
            <v>0.05</v>
          </cell>
          <cell r="J1223">
            <v>0.05</v>
          </cell>
          <cell r="K1223">
            <v>0.05</v>
          </cell>
          <cell r="L1223">
            <v>0.05</v>
          </cell>
          <cell r="M1223">
            <v>0.05</v>
          </cell>
          <cell r="N1223">
            <v>0.05</v>
          </cell>
          <cell r="O1223">
            <v>0.05</v>
          </cell>
          <cell r="P1223">
            <v>0.05</v>
          </cell>
          <cell r="Q1223">
            <v>0.05</v>
          </cell>
          <cell r="R1223">
            <v>0.05</v>
          </cell>
          <cell r="S1223">
            <v>0.05</v>
          </cell>
          <cell r="T1223">
            <v>0.05</v>
          </cell>
          <cell r="U1223">
            <v>0.05</v>
          </cell>
          <cell r="V1223">
            <v>0.05</v>
          </cell>
          <cell r="W1223">
            <v>0.05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  <cell r="BA1223">
            <v>0</v>
          </cell>
          <cell r="BB1223">
            <v>0</v>
          </cell>
        </row>
        <row r="1224">
          <cell r="C1224">
            <v>5</v>
          </cell>
          <cell r="D1224">
            <v>5.2631578947368418E-2</v>
          </cell>
          <cell r="E1224">
            <v>5.2631578947368418E-2</v>
          </cell>
          <cell r="F1224">
            <v>5.2631578947368418E-2</v>
          </cell>
          <cell r="G1224">
            <v>5.2631578947368418E-2</v>
          </cell>
          <cell r="H1224">
            <v>5.2631578947368418E-2</v>
          </cell>
          <cell r="I1224">
            <v>5.2631578947368418E-2</v>
          </cell>
          <cell r="J1224">
            <v>5.2631578947368418E-2</v>
          </cell>
          <cell r="K1224">
            <v>5.2631578947368418E-2</v>
          </cell>
          <cell r="L1224">
            <v>5.2631578947368418E-2</v>
          </cell>
          <cell r="M1224">
            <v>5.2631578947368418E-2</v>
          </cell>
          <cell r="N1224">
            <v>5.2631578947368418E-2</v>
          </cell>
          <cell r="O1224">
            <v>5.2631578947368418E-2</v>
          </cell>
          <cell r="P1224">
            <v>5.2631578947368418E-2</v>
          </cell>
          <cell r="Q1224">
            <v>5.2631578947368418E-2</v>
          </cell>
          <cell r="R1224">
            <v>5.2631578947368418E-2</v>
          </cell>
          <cell r="S1224">
            <v>5.2631578947368418E-2</v>
          </cell>
          <cell r="T1224">
            <v>5.2631578947368418E-2</v>
          </cell>
          <cell r="U1224">
            <v>5.2631578947368418E-2</v>
          </cell>
          <cell r="V1224">
            <v>5.2631578947368418E-2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  <cell r="BA1224">
            <v>0</v>
          </cell>
          <cell r="BB1224">
            <v>0</v>
          </cell>
        </row>
        <row r="1225">
          <cell r="C1225">
            <v>6</v>
          </cell>
          <cell r="D1225">
            <v>5.5555555555555552E-2</v>
          </cell>
          <cell r="E1225">
            <v>5.5555555555555552E-2</v>
          </cell>
          <cell r="F1225">
            <v>5.5555555555555552E-2</v>
          </cell>
          <cell r="G1225">
            <v>5.5555555555555552E-2</v>
          </cell>
          <cell r="H1225">
            <v>5.5555555555555552E-2</v>
          </cell>
          <cell r="I1225">
            <v>5.5555555555555552E-2</v>
          </cell>
          <cell r="J1225">
            <v>5.5555555555555552E-2</v>
          </cell>
          <cell r="K1225">
            <v>5.5555555555555552E-2</v>
          </cell>
          <cell r="L1225">
            <v>5.5555555555555552E-2</v>
          </cell>
          <cell r="M1225">
            <v>5.5555555555555552E-2</v>
          </cell>
          <cell r="N1225">
            <v>5.5555555555555552E-2</v>
          </cell>
          <cell r="O1225">
            <v>5.5555555555555552E-2</v>
          </cell>
          <cell r="P1225">
            <v>5.5555555555555552E-2</v>
          </cell>
          <cell r="Q1225">
            <v>5.5555555555555552E-2</v>
          </cell>
          <cell r="R1225">
            <v>5.5555555555555552E-2</v>
          </cell>
          <cell r="S1225">
            <v>5.5555555555555552E-2</v>
          </cell>
          <cell r="T1225">
            <v>5.5555555555555552E-2</v>
          </cell>
          <cell r="U1225">
            <v>5.5555555555555552E-2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  <cell r="AK1225">
            <v>0</v>
          </cell>
          <cell r="AL1225">
            <v>0</v>
          </cell>
          <cell r="AM1225">
            <v>0</v>
          </cell>
          <cell r="AN1225">
            <v>0</v>
          </cell>
          <cell r="AO1225">
            <v>0</v>
          </cell>
          <cell r="AP1225">
            <v>0</v>
          </cell>
          <cell r="AQ1225">
            <v>0</v>
          </cell>
          <cell r="AR1225">
            <v>0</v>
          </cell>
          <cell r="AS1225">
            <v>0</v>
          </cell>
          <cell r="AT1225">
            <v>0</v>
          </cell>
          <cell r="AU1225">
            <v>0</v>
          </cell>
          <cell r="AV1225">
            <v>0</v>
          </cell>
          <cell r="AW1225">
            <v>0</v>
          </cell>
          <cell r="AX1225">
            <v>0</v>
          </cell>
          <cell r="AY1225">
            <v>0</v>
          </cell>
          <cell r="AZ1225">
            <v>0</v>
          </cell>
          <cell r="BA1225">
            <v>0</v>
          </cell>
          <cell r="BB1225">
            <v>0</v>
          </cell>
        </row>
        <row r="1226">
          <cell r="C1226">
            <v>7</v>
          </cell>
          <cell r="D1226">
            <v>5.8823529411764705E-2</v>
          </cell>
          <cell r="E1226">
            <v>5.8823529411764705E-2</v>
          </cell>
          <cell r="F1226">
            <v>5.8823529411764705E-2</v>
          </cell>
          <cell r="G1226">
            <v>5.8823529411764705E-2</v>
          </cell>
          <cell r="H1226">
            <v>5.8823529411764705E-2</v>
          </cell>
          <cell r="I1226">
            <v>5.8823529411764705E-2</v>
          </cell>
          <cell r="J1226">
            <v>5.8823529411764705E-2</v>
          </cell>
          <cell r="K1226">
            <v>5.8823529411764705E-2</v>
          </cell>
          <cell r="L1226">
            <v>5.8823529411764705E-2</v>
          </cell>
          <cell r="M1226">
            <v>5.8823529411764705E-2</v>
          </cell>
          <cell r="N1226">
            <v>5.8823529411764705E-2</v>
          </cell>
          <cell r="O1226">
            <v>5.8823529411764705E-2</v>
          </cell>
          <cell r="P1226">
            <v>5.8823529411764705E-2</v>
          </cell>
          <cell r="Q1226">
            <v>5.8823529411764705E-2</v>
          </cell>
          <cell r="R1226">
            <v>5.8823529411764705E-2</v>
          </cell>
          <cell r="S1226">
            <v>5.8823529411764705E-2</v>
          </cell>
          <cell r="T1226">
            <v>5.8823529411764705E-2</v>
          </cell>
          <cell r="U1226">
            <v>0</v>
          </cell>
          <cell r="V1226">
            <v>0</v>
          </cell>
          <cell r="W1226">
            <v>0</v>
          </cell>
          <cell r="X1226">
            <v>0</v>
          </cell>
          <cell r="Y1226">
            <v>0</v>
          </cell>
          <cell r="Z1226">
            <v>0</v>
          </cell>
          <cell r="AA1226">
            <v>0</v>
          </cell>
          <cell r="AB1226">
            <v>0</v>
          </cell>
          <cell r="AC1226">
            <v>0</v>
          </cell>
          <cell r="AD1226">
            <v>0</v>
          </cell>
          <cell r="AE1226">
            <v>0</v>
          </cell>
          <cell r="AF1226">
            <v>0</v>
          </cell>
          <cell r="AG1226">
            <v>0</v>
          </cell>
          <cell r="AH1226">
            <v>0</v>
          </cell>
          <cell r="AI1226">
            <v>0</v>
          </cell>
          <cell r="AJ1226">
            <v>0</v>
          </cell>
          <cell r="AK1226">
            <v>0</v>
          </cell>
          <cell r="AL1226">
            <v>0</v>
          </cell>
          <cell r="AM1226">
            <v>0</v>
          </cell>
          <cell r="AN1226">
            <v>0</v>
          </cell>
          <cell r="AO1226">
            <v>0</v>
          </cell>
          <cell r="AP1226">
            <v>0</v>
          </cell>
          <cell r="AQ1226">
            <v>0</v>
          </cell>
          <cell r="AR1226">
            <v>0</v>
          </cell>
          <cell r="AS1226">
            <v>0</v>
          </cell>
          <cell r="AT1226">
            <v>0</v>
          </cell>
          <cell r="AU1226">
            <v>0</v>
          </cell>
          <cell r="AV1226">
            <v>0</v>
          </cell>
          <cell r="AW1226">
            <v>0</v>
          </cell>
          <cell r="AX1226">
            <v>0</v>
          </cell>
          <cell r="AY1226">
            <v>0</v>
          </cell>
          <cell r="AZ1226">
            <v>0</v>
          </cell>
          <cell r="BA1226">
            <v>0</v>
          </cell>
          <cell r="BB1226">
            <v>0</v>
          </cell>
        </row>
        <row r="1227">
          <cell r="C1227">
            <v>8</v>
          </cell>
          <cell r="D1227">
            <v>6.25E-2</v>
          </cell>
          <cell r="E1227">
            <v>6.25E-2</v>
          </cell>
          <cell r="F1227">
            <v>6.25E-2</v>
          </cell>
          <cell r="G1227">
            <v>6.25E-2</v>
          </cell>
          <cell r="H1227">
            <v>6.25E-2</v>
          </cell>
          <cell r="I1227">
            <v>6.25E-2</v>
          </cell>
          <cell r="J1227">
            <v>6.25E-2</v>
          </cell>
          <cell r="K1227">
            <v>6.25E-2</v>
          </cell>
          <cell r="L1227">
            <v>6.25E-2</v>
          </cell>
          <cell r="M1227">
            <v>6.25E-2</v>
          </cell>
          <cell r="N1227">
            <v>6.25E-2</v>
          </cell>
          <cell r="O1227">
            <v>6.25E-2</v>
          </cell>
          <cell r="P1227">
            <v>6.25E-2</v>
          </cell>
          <cell r="Q1227">
            <v>6.25E-2</v>
          </cell>
          <cell r="R1227">
            <v>6.25E-2</v>
          </cell>
          <cell r="S1227">
            <v>6.25E-2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Y1227">
            <v>0</v>
          </cell>
          <cell r="Z1227">
            <v>0</v>
          </cell>
          <cell r="AA1227">
            <v>0</v>
          </cell>
          <cell r="AB1227">
            <v>0</v>
          </cell>
          <cell r="AC1227">
            <v>0</v>
          </cell>
          <cell r="AD1227">
            <v>0</v>
          </cell>
          <cell r="AE1227">
            <v>0</v>
          </cell>
          <cell r="AF1227">
            <v>0</v>
          </cell>
          <cell r="AG1227">
            <v>0</v>
          </cell>
          <cell r="AH1227">
            <v>0</v>
          </cell>
          <cell r="AI1227">
            <v>0</v>
          </cell>
          <cell r="AJ1227">
            <v>0</v>
          </cell>
          <cell r="AK1227">
            <v>0</v>
          </cell>
          <cell r="AL1227">
            <v>0</v>
          </cell>
          <cell r="AM1227">
            <v>0</v>
          </cell>
          <cell r="AN1227">
            <v>0</v>
          </cell>
          <cell r="AO1227">
            <v>0</v>
          </cell>
          <cell r="AP1227">
            <v>0</v>
          </cell>
          <cell r="AQ1227">
            <v>0</v>
          </cell>
          <cell r="AR1227">
            <v>0</v>
          </cell>
          <cell r="AS1227">
            <v>0</v>
          </cell>
          <cell r="AT1227">
            <v>0</v>
          </cell>
          <cell r="AU1227">
            <v>0</v>
          </cell>
          <cell r="AV1227">
            <v>0</v>
          </cell>
          <cell r="AW1227">
            <v>0</v>
          </cell>
          <cell r="AX1227">
            <v>0</v>
          </cell>
          <cell r="AY1227">
            <v>0</v>
          </cell>
          <cell r="AZ1227">
            <v>0</v>
          </cell>
          <cell r="BA1227">
            <v>0</v>
          </cell>
          <cell r="BB1227">
            <v>0</v>
          </cell>
        </row>
        <row r="1228">
          <cell r="C1228">
            <v>9</v>
          </cell>
          <cell r="D1228">
            <v>6.6666666666666666E-2</v>
          </cell>
          <cell r="E1228">
            <v>6.6666666666666666E-2</v>
          </cell>
          <cell r="F1228">
            <v>6.6666666666666666E-2</v>
          </cell>
          <cell r="G1228">
            <v>6.6666666666666666E-2</v>
          </cell>
          <cell r="H1228">
            <v>6.6666666666666666E-2</v>
          </cell>
          <cell r="I1228">
            <v>6.6666666666666666E-2</v>
          </cell>
          <cell r="J1228">
            <v>6.6666666666666666E-2</v>
          </cell>
          <cell r="K1228">
            <v>6.6666666666666666E-2</v>
          </cell>
          <cell r="L1228">
            <v>6.6666666666666666E-2</v>
          </cell>
          <cell r="M1228">
            <v>6.6666666666666666E-2</v>
          </cell>
          <cell r="N1228">
            <v>6.6666666666666666E-2</v>
          </cell>
          <cell r="O1228">
            <v>6.6666666666666666E-2</v>
          </cell>
          <cell r="P1228">
            <v>6.6666666666666666E-2</v>
          </cell>
          <cell r="Q1228">
            <v>6.6666666666666666E-2</v>
          </cell>
          <cell r="R1228">
            <v>6.6666666666666666E-2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0</v>
          </cell>
          <cell r="AE1228">
            <v>0</v>
          </cell>
          <cell r="AF1228">
            <v>0</v>
          </cell>
          <cell r="AG1228">
            <v>0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0</v>
          </cell>
          <cell r="AR1228">
            <v>0</v>
          </cell>
          <cell r="AS1228">
            <v>0</v>
          </cell>
          <cell r="AT1228">
            <v>0</v>
          </cell>
          <cell r="AU1228">
            <v>0</v>
          </cell>
          <cell r="AV1228">
            <v>0</v>
          </cell>
          <cell r="AW1228">
            <v>0</v>
          </cell>
          <cell r="AX1228">
            <v>0</v>
          </cell>
          <cell r="AY1228">
            <v>0</v>
          </cell>
          <cell r="AZ1228">
            <v>0</v>
          </cell>
          <cell r="BA1228">
            <v>0</v>
          </cell>
          <cell r="BB1228">
            <v>0</v>
          </cell>
        </row>
        <row r="1229">
          <cell r="C1229">
            <v>10</v>
          </cell>
          <cell r="D1229">
            <v>7.1428571428571425E-2</v>
          </cell>
          <cell r="E1229">
            <v>7.1428571428571425E-2</v>
          </cell>
          <cell r="F1229">
            <v>7.1428571428571425E-2</v>
          </cell>
          <cell r="G1229">
            <v>7.1428571428571425E-2</v>
          </cell>
          <cell r="H1229">
            <v>7.1428571428571425E-2</v>
          </cell>
          <cell r="I1229">
            <v>7.1428571428571425E-2</v>
          </cell>
          <cell r="J1229">
            <v>7.1428571428571425E-2</v>
          </cell>
          <cell r="K1229">
            <v>7.1428571428571425E-2</v>
          </cell>
          <cell r="L1229">
            <v>7.1428571428571425E-2</v>
          </cell>
          <cell r="M1229">
            <v>7.1428571428571425E-2</v>
          </cell>
          <cell r="N1229">
            <v>7.1428571428571425E-2</v>
          </cell>
          <cell r="O1229">
            <v>7.1428571428571425E-2</v>
          </cell>
          <cell r="P1229">
            <v>7.1428571428571425E-2</v>
          </cell>
          <cell r="Q1229">
            <v>7.1428571428571425E-2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P1229">
            <v>0</v>
          </cell>
          <cell r="AQ1229">
            <v>0</v>
          </cell>
          <cell r="AR1229">
            <v>0</v>
          </cell>
          <cell r="AS1229">
            <v>0</v>
          </cell>
          <cell r="AT1229">
            <v>0</v>
          </cell>
          <cell r="AU1229">
            <v>0</v>
          </cell>
          <cell r="AV1229">
            <v>0</v>
          </cell>
          <cell r="AW1229">
            <v>0</v>
          </cell>
          <cell r="AX1229">
            <v>0</v>
          </cell>
          <cell r="AY1229">
            <v>0</v>
          </cell>
          <cell r="AZ1229">
            <v>0</v>
          </cell>
          <cell r="BA1229">
            <v>0</v>
          </cell>
          <cell r="BB1229">
            <v>0</v>
          </cell>
        </row>
        <row r="1230">
          <cell r="C1230">
            <v>11</v>
          </cell>
          <cell r="D1230">
            <v>7.6923076923076927E-2</v>
          </cell>
          <cell r="E1230">
            <v>7.6923076923076927E-2</v>
          </cell>
          <cell r="F1230">
            <v>7.6923076923076927E-2</v>
          </cell>
          <cell r="G1230">
            <v>7.6923076923076927E-2</v>
          </cell>
          <cell r="H1230">
            <v>7.6923076923076927E-2</v>
          </cell>
          <cell r="I1230">
            <v>7.6923076923076927E-2</v>
          </cell>
          <cell r="J1230">
            <v>7.6923076923076927E-2</v>
          </cell>
          <cell r="K1230">
            <v>7.6923076923076927E-2</v>
          </cell>
          <cell r="L1230">
            <v>7.6923076923076927E-2</v>
          </cell>
          <cell r="M1230">
            <v>7.6923076923076927E-2</v>
          </cell>
          <cell r="N1230">
            <v>7.6923076923076927E-2</v>
          </cell>
          <cell r="O1230">
            <v>7.6923076923076927E-2</v>
          </cell>
          <cell r="P1230">
            <v>7.6923076923076927E-2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P1230">
            <v>0</v>
          </cell>
          <cell r="AQ1230">
            <v>0</v>
          </cell>
          <cell r="AR1230">
            <v>0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  <cell r="AY1230">
            <v>0</v>
          </cell>
          <cell r="AZ1230">
            <v>0</v>
          </cell>
          <cell r="BA1230">
            <v>0</v>
          </cell>
          <cell r="BB1230">
            <v>0</v>
          </cell>
        </row>
        <row r="1231">
          <cell r="C1231">
            <v>12</v>
          </cell>
          <cell r="D1231">
            <v>8.3333333333333329E-2</v>
          </cell>
          <cell r="E1231">
            <v>8.3333333333333329E-2</v>
          </cell>
          <cell r="F1231">
            <v>8.3333333333333329E-2</v>
          </cell>
          <cell r="G1231">
            <v>8.3333333333333329E-2</v>
          </cell>
          <cell r="H1231">
            <v>8.3333333333333329E-2</v>
          </cell>
          <cell r="I1231">
            <v>8.3333333333333329E-2</v>
          </cell>
          <cell r="J1231">
            <v>8.3333333333333329E-2</v>
          </cell>
          <cell r="K1231">
            <v>8.3333333333333329E-2</v>
          </cell>
          <cell r="L1231">
            <v>8.3333333333333329E-2</v>
          </cell>
          <cell r="M1231">
            <v>8.3333333333333329E-2</v>
          </cell>
          <cell r="N1231">
            <v>8.3333333333333329E-2</v>
          </cell>
          <cell r="O1231">
            <v>8.3333333333333329E-2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  <cell r="AK1231">
            <v>0</v>
          </cell>
          <cell r="AL1231">
            <v>0</v>
          </cell>
          <cell r="AM1231">
            <v>0</v>
          </cell>
          <cell r="AN1231">
            <v>0</v>
          </cell>
          <cell r="AO1231">
            <v>0</v>
          </cell>
          <cell r="AP1231">
            <v>0</v>
          </cell>
          <cell r="AQ1231">
            <v>0</v>
          </cell>
          <cell r="AR1231">
            <v>0</v>
          </cell>
          <cell r="AS1231">
            <v>0</v>
          </cell>
          <cell r="AT1231">
            <v>0</v>
          </cell>
          <cell r="AU1231">
            <v>0</v>
          </cell>
          <cell r="AV1231">
            <v>0</v>
          </cell>
          <cell r="AW1231">
            <v>0</v>
          </cell>
          <cell r="AX1231">
            <v>0</v>
          </cell>
          <cell r="AY1231">
            <v>0</v>
          </cell>
          <cell r="AZ1231">
            <v>0</v>
          </cell>
          <cell r="BA1231">
            <v>0</v>
          </cell>
          <cell r="BB1231">
            <v>0</v>
          </cell>
        </row>
        <row r="1232">
          <cell r="C1232">
            <v>13</v>
          </cell>
          <cell r="D1232">
            <v>9.0909090909090912E-2</v>
          </cell>
          <cell r="E1232">
            <v>9.0909090909090912E-2</v>
          </cell>
          <cell r="F1232">
            <v>9.0909090909090912E-2</v>
          </cell>
          <cell r="G1232">
            <v>9.0909090909090912E-2</v>
          </cell>
          <cell r="H1232">
            <v>9.0909090909090912E-2</v>
          </cell>
          <cell r="I1232">
            <v>9.0909090909090912E-2</v>
          </cell>
          <cell r="J1232">
            <v>9.0909090909090912E-2</v>
          </cell>
          <cell r="K1232">
            <v>9.0909090909090912E-2</v>
          </cell>
          <cell r="L1232">
            <v>9.0909090909090912E-2</v>
          </cell>
          <cell r="M1232">
            <v>9.0909090909090912E-2</v>
          </cell>
          <cell r="N1232">
            <v>9.0909090909090912E-2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P1232">
            <v>0</v>
          </cell>
          <cell r="AQ1232">
            <v>0</v>
          </cell>
          <cell r="AR1232">
            <v>0</v>
          </cell>
          <cell r="AS1232">
            <v>0</v>
          </cell>
          <cell r="AT1232">
            <v>0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  <cell r="AY1232">
            <v>0</v>
          </cell>
          <cell r="AZ1232">
            <v>0</v>
          </cell>
          <cell r="BA1232">
            <v>0</v>
          </cell>
          <cell r="BB1232">
            <v>0</v>
          </cell>
        </row>
        <row r="1233">
          <cell r="C1233">
            <v>14</v>
          </cell>
          <cell r="D1233">
            <v>0.1</v>
          </cell>
          <cell r="E1233">
            <v>0.1</v>
          </cell>
          <cell r="F1233">
            <v>0.1</v>
          </cell>
          <cell r="G1233">
            <v>0.1</v>
          </cell>
          <cell r="H1233">
            <v>0.1</v>
          </cell>
          <cell r="I1233">
            <v>0.1</v>
          </cell>
          <cell r="J1233">
            <v>0.1</v>
          </cell>
          <cell r="K1233">
            <v>0.1</v>
          </cell>
          <cell r="L1233">
            <v>0.1</v>
          </cell>
          <cell r="M1233">
            <v>0.1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P1233">
            <v>0</v>
          </cell>
          <cell r="AQ1233">
            <v>0</v>
          </cell>
          <cell r="AR1233">
            <v>0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  <cell r="AY1233">
            <v>0</v>
          </cell>
          <cell r="AZ1233">
            <v>0</v>
          </cell>
          <cell r="BA1233">
            <v>0</v>
          </cell>
          <cell r="BB1233">
            <v>0</v>
          </cell>
        </row>
        <row r="1234">
          <cell r="C1234">
            <v>15</v>
          </cell>
          <cell r="D1234">
            <v>0.1111111111111111</v>
          </cell>
          <cell r="E1234">
            <v>0.1111111111111111</v>
          </cell>
          <cell r="F1234">
            <v>0.1111111111111111</v>
          </cell>
          <cell r="G1234">
            <v>0.1111111111111111</v>
          </cell>
          <cell r="H1234">
            <v>0.1111111111111111</v>
          </cell>
          <cell r="I1234">
            <v>0.1111111111111111</v>
          </cell>
          <cell r="J1234">
            <v>0.1111111111111111</v>
          </cell>
          <cell r="K1234">
            <v>0.1111111111111111</v>
          </cell>
          <cell r="L1234">
            <v>0.1111111111111111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0</v>
          </cell>
          <cell r="AV1234">
            <v>0</v>
          </cell>
          <cell r="AW1234">
            <v>0</v>
          </cell>
          <cell r="AX1234">
            <v>0</v>
          </cell>
          <cell r="AY1234">
            <v>0</v>
          </cell>
          <cell r="AZ1234">
            <v>0</v>
          </cell>
          <cell r="BA1234">
            <v>0</v>
          </cell>
          <cell r="BB1234">
            <v>0</v>
          </cell>
        </row>
        <row r="1235">
          <cell r="C1235">
            <v>16</v>
          </cell>
          <cell r="D1235">
            <v>0.125</v>
          </cell>
          <cell r="E1235">
            <v>0.125</v>
          </cell>
          <cell r="F1235">
            <v>0.125</v>
          </cell>
          <cell r="G1235">
            <v>0.125</v>
          </cell>
          <cell r="H1235">
            <v>0.125</v>
          </cell>
          <cell r="I1235">
            <v>0.125</v>
          </cell>
          <cell r="J1235">
            <v>0.125</v>
          </cell>
          <cell r="K1235">
            <v>0.125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P1235">
            <v>0</v>
          </cell>
          <cell r="AQ1235">
            <v>0</v>
          </cell>
          <cell r="AR1235">
            <v>0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  <cell r="AY1235">
            <v>0</v>
          </cell>
          <cell r="AZ1235">
            <v>0</v>
          </cell>
          <cell r="BA1235">
            <v>0</v>
          </cell>
          <cell r="BB1235">
            <v>0</v>
          </cell>
        </row>
        <row r="1236">
          <cell r="C1236">
            <v>17</v>
          </cell>
          <cell r="D1236">
            <v>0.14285714285714285</v>
          </cell>
          <cell r="E1236">
            <v>0.14285714285714285</v>
          </cell>
          <cell r="F1236">
            <v>0.14285714285714285</v>
          </cell>
          <cell r="G1236">
            <v>0.14285714285714285</v>
          </cell>
          <cell r="H1236">
            <v>0.14285714285714285</v>
          </cell>
          <cell r="I1236">
            <v>0.14285714285714285</v>
          </cell>
          <cell r="J1236">
            <v>0.14285714285714285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P1236">
            <v>0</v>
          </cell>
          <cell r="AQ1236">
            <v>0</v>
          </cell>
          <cell r="AR1236">
            <v>0</v>
          </cell>
          <cell r="AS1236">
            <v>0</v>
          </cell>
          <cell r="AT1236">
            <v>0</v>
          </cell>
          <cell r="AU1236">
            <v>0</v>
          </cell>
          <cell r="AV1236">
            <v>0</v>
          </cell>
          <cell r="AW1236">
            <v>0</v>
          </cell>
          <cell r="AX1236">
            <v>0</v>
          </cell>
          <cell r="AY1236">
            <v>0</v>
          </cell>
          <cell r="AZ1236">
            <v>0</v>
          </cell>
          <cell r="BA1236">
            <v>0</v>
          </cell>
          <cell r="BB1236">
            <v>0</v>
          </cell>
        </row>
        <row r="1237">
          <cell r="C1237">
            <v>18</v>
          </cell>
          <cell r="D1237">
            <v>0.16666666666666666</v>
          </cell>
          <cell r="E1237">
            <v>0.16666666666666666</v>
          </cell>
          <cell r="F1237">
            <v>0.16666666666666666</v>
          </cell>
          <cell r="G1237">
            <v>0.16666666666666666</v>
          </cell>
          <cell r="H1237">
            <v>0.16666666666666666</v>
          </cell>
          <cell r="I1237">
            <v>0.16666666666666666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P1237">
            <v>0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0</v>
          </cell>
          <cell r="AV1237">
            <v>0</v>
          </cell>
          <cell r="AW1237">
            <v>0</v>
          </cell>
          <cell r="AX1237">
            <v>0</v>
          </cell>
          <cell r="AY1237">
            <v>0</v>
          </cell>
          <cell r="AZ1237">
            <v>0</v>
          </cell>
          <cell r="BA1237">
            <v>0</v>
          </cell>
          <cell r="BB1237">
            <v>0</v>
          </cell>
        </row>
        <row r="1238">
          <cell r="C1238">
            <v>19</v>
          </cell>
          <cell r="D1238">
            <v>0.2</v>
          </cell>
          <cell r="E1238">
            <v>0.2</v>
          </cell>
          <cell r="F1238">
            <v>0.2</v>
          </cell>
          <cell r="G1238">
            <v>0.2</v>
          </cell>
          <cell r="H1238">
            <v>0.2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P1238">
            <v>0</v>
          </cell>
          <cell r="AQ1238">
            <v>0</v>
          </cell>
          <cell r="AR1238">
            <v>0</v>
          </cell>
          <cell r="AS1238">
            <v>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  <cell r="AY1238">
            <v>0</v>
          </cell>
          <cell r="AZ1238">
            <v>0</v>
          </cell>
          <cell r="BA1238">
            <v>0</v>
          </cell>
          <cell r="BB1238">
            <v>0</v>
          </cell>
        </row>
        <row r="1239">
          <cell r="C1239">
            <v>20</v>
          </cell>
          <cell r="D1239">
            <v>0.25</v>
          </cell>
          <cell r="E1239">
            <v>0.25</v>
          </cell>
          <cell r="F1239">
            <v>0.25</v>
          </cell>
          <cell r="G1239">
            <v>0.25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0</v>
          </cell>
          <cell r="Y1239">
            <v>0</v>
          </cell>
          <cell r="Z1239">
            <v>0</v>
          </cell>
          <cell r="AA1239">
            <v>0</v>
          </cell>
          <cell r="AB1239">
            <v>0</v>
          </cell>
          <cell r="AC1239">
            <v>0</v>
          </cell>
          <cell r="AD1239">
            <v>0</v>
          </cell>
          <cell r="AE1239">
            <v>0</v>
          </cell>
          <cell r="AF1239">
            <v>0</v>
          </cell>
          <cell r="AG1239">
            <v>0</v>
          </cell>
          <cell r="AH1239">
            <v>0</v>
          </cell>
          <cell r="AI1239">
            <v>0</v>
          </cell>
          <cell r="AJ1239">
            <v>0</v>
          </cell>
          <cell r="AK1239">
            <v>0</v>
          </cell>
          <cell r="AL1239">
            <v>0</v>
          </cell>
          <cell r="AM1239">
            <v>0</v>
          </cell>
          <cell r="AN1239">
            <v>0</v>
          </cell>
          <cell r="AO1239">
            <v>0</v>
          </cell>
          <cell r="AP1239">
            <v>0</v>
          </cell>
          <cell r="AQ1239">
            <v>0</v>
          </cell>
          <cell r="AR1239">
            <v>0</v>
          </cell>
          <cell r="AS1239">
            <v>0</v>
          </cell>
          <cell r="AT1239">
            <v>0</v>
          </cell>
          <cell r="AU1239">
            <v>0</v>
          </cell>
          <cell r="AV1239">
            <v>0</v>
          </cell>
          <cell r="AW1239">
            <v>0</v>
          </cell>
          <cell r="AX1239">
            <v>0</v>
          </cell>
          <cell r="AY1239">
            <v>0</v>
          </cell>
          <cell r="AZ1239">
            <v>0</v>
          </cell>
          <cell r="BA1239">
            <v>0</v>
          </cell>
          <cell r="BB1239">
            <v>0</v>
          </cell>
        </row>
        <row r="1240">
          <cell r="C1240">
            <v>21</v>
          </cell>
          <cell r="D1240">
            <v>0.33333333333333331</v>
          </cell>
          <cell r="E1240">
            <v>0.33333333333333331</v>
          </cell>
          <cell r="F1240">
            <v>0.33333333333333331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P1240">
            <v>0</v>
          </cell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0</v>
          </cell>
          <cell r="AE1240">
            <v>0</v>
          </cell>
          <cell r="AF1240">
            <v>0</v>
          </cell>
          <cell r="AG1240">
            <v>0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P1240">
            <v>0</v>
          </cell>
          <cell r="AQ1240">
            <v>0</v>
          </cell>
          <cell r="AR1240">
            <v>0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  <cell r="AY1240">
            <v>0</v>
          </cell>
          <cell r="AZ1240">
            <v>0</v>
          </cell>
          <cell r="BA1240">
            <v>0</v>
          </cell>
          <cell r="BB1240">
            <v>0</v>
          </cell>
        </row>
        <row r="1241">
          <cell r="C1241">
            <v>22</v>
          </cell>
          <cell r="D1241">
            <v>0.5</v>
          </cell>
          <cell r="E1241">
            <v>0.5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  <cell r="AY1241">
            <v>0</v>
          </cell>
          <cell r="AZ1241">
            <v>0</v>
          </cell>
          <cell r="BA1241">
            <v>0</v>
          </cell>
          <cell r="BB1241">
            <v>0</v>
          </cell>
        </row>
        <row r="1242">
          <cell r="C1242">
            <v>23</v>
          </cell>
          <cell r="D1242">
            <v>1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0</v>
          </cell>
          <cell r="AV1242">
            <v>0</v>
          </cell>
          <cell r="AW1242">
            <v>0</v>
          </cell>
          <cell r="AX1242">
            <v>0</v>
          </cell>
          <cell r="AY1242">
            <v>0</v>
          </cell>
          <cell r="AZ1242">
            <v>0</v>
          </cell>
          <cell r="BA1242">
            <v>0</v>
          </cell>
          <cell r="BB1242">
            <v>0</v>
          </cell>
        </row>
        <row r="1243">
          <cell r="C1243">
            <v>24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0</v>
          </cell>
          <cell r="AE1243">
            <v>0</v>
          </cell>
          <cell r="AF1243">
            <v>0</v>
          </cell>
          <cell r="AG1243">
            <v>0</v>
          </cell>
          <cell r="AH1243">
            <v>0</v>
          </cell>
          <cell r="AI1243">
            <v>0</v>
          </cell>
          <cell r="AJ1243">
            <v>0</v>
          </cell>
          <cell r="AK1243">
            <v>0</v>
          </cell>
          <cell r="AL1243">
            <v>0</v>
          </cell>
          <cell r="AM1243">
            <v>0</v>
          </cell>
          <cell r="AN1243">
            <v>0</v>
          </cell>
          <cell r="AO1243">
            <v>0</v>
          </cell>
          <cell r="AP1243">
            <v>0</v>
          </cell>
          <cell r="AQ1243">
            <v>0</v>
          </cell>
          <cell r="AR1243">
            <v>0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  <cell r="AY1243">
            <v>0</v>
          </cell>
          <cell r="AZ1243">
            <v>0</v>
          </cell>
          <cell r="BA1243">
            <v>0</v>
          </cell>
          <cell r="BB1243">
            <v>0</v>
          </cell>
        </row>
        <row r="1244">
          <cell r="C1244">
            <v>25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O1244">
            <v>0</v>
          </cell>
          <cell r="AP1244">
            <v>0</v>
          </cell>
          <cell r="AQ1244">
            <v>0</v>
          </cell>
          <cell r="AR1244">
            <v>0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  <cell r="AY1244">
            <v>0</v>
          </cell>
          <cell r="AZ1244">
            <v>0</v>
          </cell>
          <cell r="BA1244">
            <v>0</v>
          </cell>
          <cell r="BB1244">
            <v>0</v>
          </cell>
        </row>
        <row r="1245">
          <cell r="C1245">
            <v>26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P1245">
            <v>0</v>
          </cell>
          <cell r="Q1245">
            <v>0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0</v>
          </cell>
          <cell r="X1245">
            <v>0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0</v>
          </cell>
          <cell r="AE1245">
            <v>0</v>
          </cell>
          <cell r="AF1245">
            <v>0</v>
          </cell>
          <cell r="AG1245">
            <v>0</v>
          </cell>
          <cell r="AH1245">
            <v>0</v>
          </cell>
          <cell r="AI1245">
            <v>0</v>
          </cell>
          <cell r="AJ1245">
            <v>0</v>
          </cell>
          <cell r="AK1245">
            <v>0</v>
          </cell>
          <cell r="AL1245">
            <v>0</v>
          </cell>
          <cell r="AM1245">
            <v>0</v>
          </cell>
          <cell r="AN1245">
            <v>0</v>
          </cell>
          <cell r="AO1245">
            <v>0</v>
          </cell>
          <cell r="AP1245">
            <v>0</v>
          </cell>
          <cell r="AQ1245">
            <v>0</v>
          </cell>
          <cell r="AR1245">
            <v>0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  <cell r="AY1245">
            <v>0</v>
          </cell>
          <cell r="AZ1245">
            <v>0</v>
          </cell>
          <cell r="BA1245">
            <v>0</v>
          </cell>
          <cell r="BB1245">
            <v>0</v>
          </cell>
        </row>
        <row r="1246">
          <cell r="C1246">
            <v>27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O1246">
            <v>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  <cell r="AY1246">
            <v>0</v>
          </cell>
          <cell r="AZ1246">
            <v>0</v>
          </cell>
          <cell r="BA1246">
            <v>0</v>
          </cell>
          <cell r="BB1246">
            <v>0</v>
          </cell>
        </row>
        <row r="1247">
          <cell r="C1247">
            <v>28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B1247">
            <v>0</v>
          </cell>
          <cell r="AC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  <cell r="AY1247">
            <v>0</v>
          </cell>
          <cell r="AZ1247">
            <v>0</v>
          </cell>
          <cell r="BA1247">
            <v>0</v>
          </cell>
          <cell r="BB1247">
            <v>0</v>
          </cell>
        </row>
        <row r="1248">
          <cell r="C1248">
            <v>29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P1248">
            <v>0</v>
          </cell>
          <cell r="Q1248">
            <v>0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  <cell r="W1248">
            <v>0</v>
          </cell>
          <cell r="X1248">
            <v>0</v>
          </cell>
          <cell r="Y1248">
            <v>0</v>
          </cell>
          <cell r="Z1248">
            <v>0</v>
          </cell>
          <cell r="AA1248">
            <v>0</v>
          </cell>
          <cell r="AB1248">
            <v>0</v>
          </cell>
          <cell r="AC1248">
            <v>0</v>
          </cell>
          <cell r="AD1248">
            <v>0</v>
          </cell>
          <cell r="AE1248">
            <v>0</v>
          </cell>
          <cell r="AF1248">
            <v>0</v>
          </cell>
          <cell r="AG1248">
            <v>0</v>
          </cell>
          <cell r="AH1248">
            <v>0</v>
          </cell>
          <cell r="AI1248">
            <v>0</v>
          </cell>
          <cell r="AJ1248">
            <v>0</v>
          </cell>
          <cell r="AK1248">
            <v>0</v>
          </cell>
          <cell r="AL1248">
            <v>0</v>
          </cell>
          <cell r="AM1248">
            <v>0</v>
          </cell>
          <cell r="AN1248">
            <v>0</v>
          </cell>
          <cell r="AO1248">
            <v>0</v>
          </cell>
          <cell r="AP1248">
            <v>0</v>
          </cell>
          <cell r="AQ1248">
            <v>0</v>
          </cell>
          <cell r="AR1248">
            <v>0</v>
          </cell>
          <cell r="AS1248">
            <v>0</v>
          </cell>
          <cell r="AT1248">
            <v>0</v>
          </cell>
          <cell r="AU1248">
            <v>0</v>
          </cell>
          <cell r="AV1248">
            <v>0</v>
          </cell>
          <cell r="AW1248">
            <v>0</v>
          </cell>
          <cell r="AX1248">
            <v>0</v>
          </cell>
          <cell r="AY1248">
            <v>0</v>
          </cell>
          <cell r="AZ1248">
            <v>0</v>
          </cell>
          <cell r="BA1248">
            <v>0</v>
          </cell>
          <cell r="BB1248">
            <v>0</v>
          </cell>
        </row>
        <row r="1249">
          <cell r="C1249">
            <v>30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  <cell r="BA1249">
            <v>0</v>
          </cell>
          <cell r="BB1249">
            <v>0</v>
          </cell>
        </row>
        <row r="1250">
          <cell r="C1250">
            <v>31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B1250">
            <v>0</v>
          </cell>
          <cell r="AC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  <cell r="BA1250">
            <v>0</v>
          </cell>
          <cell r="BB1250">
            <v>0</v>
          </cell>
        </row>
        <row r="1251">
          <cell r="C1251">
            <v>32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0</v>
          </cell>
          <cell r="AV1251">
            <v>0</v>
          </cell>
          <cell r="AW1251">
            <v>0</v>
          </cell>
          <cell r="AX1251">
            <v>0</v>
          </cell>
          <cell r="AY1251">
            <v>0</v>
          </cell>
          <cell r="AZ1251">
            <v>0</v>
          </cell>
          <cell r="BA1251">
            <v>0</v>
          </cell>
          <cell r="BB1251">
            <v>0</v>
          </cell>
        </row>
        <row r="1252">
          <cell r="C1252">
            <v>33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P1252">
            <v>0</v>
          </cell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0</v>
          </cell>
          <cell r="AE1252">
            <v>0</v>
          </cell>
          <cell r="AF1252">
            <v>0</v>
          </cell>
          <cell r="AG1252">
            <v>0</v>
          </cell>
          <cell r="AH1252">
            <v>0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0</v>
          </cell>
          <cell r="AV1252">
            <v>0</v>
          </cell>
          <cell r="AW1252">
            <v>0</v>
          </cell>
          <cell r="AX1252">
            <v>0</v>
          </cell>
          <cell r="AY1252">
            <v>0</v>
          </cell>
          <cell r="AZ1252">
            <v>0</v>
          </cell>
          <cell r="BA1252">
            <v>0</v>
          </cell>
          <cell r="BB1252">
            <v>0</v>
          </cell>
        </row>
        <row r="1253">
          <cell r="C1253">
            <v>34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B1253">
            <v>0</v>
          </cell>
          <cell r="AC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O1253">
            <v>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0</v>
          </cell>
          <cell r="AV1253">
            <v>0</v>
          </cell>
          <cell r="AW1253">
            <v>0</v>
          </cell>
          <cell r="AX1253">
            <v>0</v>
          </cell>
          <cell r="AY1253">
            <v>0</v>
          </cell>
          <cell r="AZ1253">
            <v>0</v>
          </cell>
          <cell r="BA1253">
            <v>0</v>
          </cell>
          <cell r="BB1253">
            <v>0</v>
          </cell>
        </row>
        <row r="1254">
          <cell r="C1254">
            <v>35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  <cell r="BA1254">
            <v>0</v>
          </cell>
          <cell r="BB1254">
            <v>0</v>
          </cell>
        </row>
        <row r="1255">
          <cell r="C1255">
            <v>36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  <cell r="BA1255">
            <v>0</v>
          </cell>
          <cell r="BB1255">
            <v>0</v>
          </cell>
        </row>
        <row r="1256">
          <cell r="C1256">
            <v>37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B1256">
            <v>0</v>
          </cell>
          <cell r="AC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  <cell r="AY1256">
            <v>0</v>
          </cell>
          <cell r="AZ1256">
            <v>0</v>
          </cell>
          <cell r="BA1256">
            <v>0</v>
          </cell>
          <cell r="BB1256">
            <v>0</v>
          </cell>
        </row>
        <row r="1257">
          <cell r="C1257">
            <v>38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  <cell r="AC1257">
            <v>0</v>
          </cell>
          <cell r="AD1257">
            <v>0</v>
          </cell>
          <cell r="AE1257">
            <v>0</v>
          </cell>
          <cell r="AF1257">
            <v>0</v>
          </cell>
          <cell r="AG1257">
            <v>0</v>
          </cell>
          <cell r="AH1257">
            <v>0</v>
          </cell>
          <cell r="AI1257">
            <v>0</v>
          </cell>
          <cell r="AJ1257">
            <v>0</v>
          </cell>
          <cell r="AK1257">
            <v>0</v>
          </cell>
          <cell r="AL1257">
            <v>0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0</v>
          </cell>
          <cell r="AV1257">
            <v>0</v>
          </cell>
          <cell r="AW1257">
            <v>0</v>
          </cell>
          <cell r="AX1257">
            <v>0</v>
          </cell>
          <cell r="AY1257">
            <v>0</v>
          </cell>
          <cell r="AZ1257">
            <v>0</v>
          </cell>
          <cell r="BA1257">
            <v>0</v>
          </cell>
          <cell r="BB1257">
            <v>0</v>
          </cell>
        </row>
        <row r="1258">
          <cell r="C1258">
            <v>39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P1258">
            <v>0</v>
          </cell>
          <cell r="Q1258">
            <v>0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0</v>
          </cell>
          <cell r="W1258">
            <v>0</v>
          </cell>
          <cell r="X1258">
            <v>0</v>
          </cell>
          <cell r="Y1258">
            <v>0</v>
          </cell>
          <cell r="Z1258">
            <v>0</v>
          </cell>
          <cell r="AA1258">
            <v>0</v>
          </cell>
          <cell r="AB1258">
            <v>0</v>
          </cell>
          <cell r="AC1258">
            <v>0</v>
          </cell>
          <cell r="AD1258">
            <v>0</v>
          </cell>
          <cell r="AE1258">
            <v>0</v>
          </cell>
          <cell r="AF1258">
            <v>0</v>
          </cell>
          <cell r="AG1258">
            <v>0</v>
          </cell>
          <cell r="AH1258">
            <v>0</v>
          </cell>
          <cell r="AI1258">
            <v>0</v>
          </cell>
          <cell r="AJ1258">
            <v>0</v>
          </cell>
          <cell r="AK1258">
            <v>0</v>
          </cell>
          <cell r="AL1258">
            <v>0</v>
          </cell>
          <cell r="AM1258">
            <v>0</v>
          </cell>
          <cell r="AN1258">
            <v>0</v>
          </cell>
          <cell r="AO1258">
            <v>0</v>
          </cell>
          <cell r="AP1258">
            <v>0</v>
          </cell>
          <cell r="AQ1258">
            <v>0</v>
          </cell>
          <cell r="AR1258">
            <v>0</v>
          </cell>
          <cell r="AS1258">
            <v>0</v>
          </cell>
          <cell r="AT1258">
            <v>0</v>
          </cell>
          <cell r="AU1258">
            <v>0</v>
          </cell>
          <cell r="AV1258">
            <v>0</v>
          </cell>
          <cell r="AW1258">
            <v>0</v>
          </cell>
          <cell r="AX1258">
            <v>0</v>
          </cell>
          <cell r="AY1258">
            <v>0</v>
          </cell>
          <cell r="AZ1258">
            <v>0</v>
          </cell>
          <cell r="BA1258">
            <v>0</v>
          </cell>
          <cell r="BB1258">
            <v>0</v>
          </cell>
        </row>
        <row r="1259">
          <cell r="C1259">
            <v>40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0</v>
          </cell>
          <cell r="Y1259">
            <v>0</v>
          </cell>
          <cell r="Z1259">
            <v>0</v>
          </cell>
          <cell r="AA1259">
            <v>0</v>
          </cell>
          <cell r="AB1259">
            <v>0</v>
          </cell>
          <cell r="AC1259">
            <v>0</v>
          </cell>
          <cell r="AD1259">
            <v>0</v>
          </cell>
          <cell r="AE1259">
            <v>0</v>
          </cell>
          <cell r="AF1259">
            <v>0</v>
          </cell>
          <cell r="AG1259">
            <v>0</v>
          </cell>
          <cell r="AH1259">
            <v>0</v>
          </cell>
          <cell r="AI1259">
            <v>0</v>
          </cell>
          <cell r="AJ1259">
            <v>0</v>
          </cell>
          <cell r="AK1259">
            <v>0</v>
          </cell>
          <cell r="AL1259">
            <v>0</v>
          </cell>
          <cell r="AM1259">
            <v>0</v>
          </cell>
          <cell r="AN1259">
            <v>0</v>
          </cell>
          <cell r="AO1259">
            <v>0</v>
          </cell>
          <cell r="AP1259">
            <v>0</v>
          </cell>
          <cell r="AQ1259">
            <v>0</v>
          </cell>
          <cell r="AR1259">
            <v>0</v>
          </cell>
          <cell r="AS1259">
            <v>0</v>
          </cell>
          <cell r="AT1259">
            <v>0</v>
          </cell>
          <cell r="AU1259">
            <v>0</v>
          </cell>
          <cell r="AV1259">
            <v>0</v>
          </cell>
          <cell r="AW1259">
            <v>0</v>
          </cell>
          <cell r="AX1259">
            <v>0</v>
          </cell>
          <cell r="AY1259">
            <v>0</v>
          </cell>
          <cell r="AZ1259">
            <v>0</v>
          </cell>
          <cell r="BA1259">
            <v>0</v>
          </cell>
          <cell r="BB1259">
            <v>0</v>
          </cell>
        </row>
        <row r="1260">
          <cell r="C1260">
            <v>41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B1260">
            <v>0</v>
          </cell>
          <cell r="AC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O1260">
            <v>0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0</v>
          </cell>
          <cell r="AV1260">
            <v>0</v>
          </cell>
          <cell r="AW1260">
            <v>0</v>
          </cell>
          <cell r="AX1260">
            <v>0</v>
          </cell>
          <cell r="AY1260">
            <v>0</v>
          </cell>
          <cell r="AZ1260">
            <v>0</v>
          </cell>
          <cell r="BA1260">
            <v>0</v>
          </cell>
          <cell r="BB1260">
            <v>0</v>
          </cell>
        </row>
        <row r="1261">
          <cell r="C1261">
            <v>42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P1261">
            <v>0</v>
          </cell>
          <cell r="Q1261">
            <v>0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0</v>
          </cell>
          <cell r="Y1261">
            <v>0</v>
          </cell>
          <cell r="Z1261">
            <v>0</v>
          </cell>
          <cell r="AA1261">
            <v>0</v>
          </cell>
          <cell r="AB1261">
            <v>0</v>
          </cell>
          <cell r="AC1261">
            <v>0</v>
          </cell>
          <cell r="AD1261">
            <v>0</v>
          </cell>
          <cell r="AE1261">
            <v>0</v>
          </cell>
          <cell r="AF1261">
            <v>0</v>
          </cell>
          <cell r="AG1261">
            <v>0</v>
          </cell>
          <cell r="AH1261">
            <v>0</v>
          </cell>
          <cell r="AI1261">
            <v>0</v>
          </cell>
          <cell r="AJ1261">
            <v>0</v>
          </cell>
          <cell r="AK1261">
            <v>0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0</v>
          </cell>
          <cell r="AR1261">
            <v>0</v>
          </cell>
          <cell r="AS1261">
            <v>0</v>
          </cell>
          <cell r="AT1261">
            <v>0</v>
          </cell>
          <cell r="AU1261">
            <v>0</v>
          </cell>
          <cell r="AV1261">
            <v>0</v>
          </cell>
          <cell r="AW1261">
            <v>0</v>
          </cell>
          <cell r="AX1261">
            <v>0</v>
          </cell>
          <cell r="AY1261">
            <v>0</v>
          </cell>
          <cell r="AZ1261">
            <v>0</v>
          </cell>
          <cell r="BA1261">
            <v>0</v>
          </cell>
          <cell r="BB1261">
            <v>0</v>
          </cell>
        </row>
        <row r="1262">
          <cell r="C1262">
            <v>43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P1262">
            <v>0</v>
          </cell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0</v>
          </cell>
          <cell r="AE1262">
            <v>0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0</v>
          </cell>
          <cell r="AV1262">
            <v>0</v>
          </cell>
          <cell r="AW1262">
            <v>0</v>
          </cell>
          <cell r="AX1262">
            <v>0</v>
          </cell>
          <cell r="AY1262">
            <v>0</v>
          </cell>
          <cell r="AZ1262">
            <v>0</v>
          </cell>
          <cell r="BA1262">
            <v>0</v>
          </cell>
          <cell r="BB1262">
            <v>0</v>
          </cell>
        </row>
        <row r="1263">
          <cell r="C1263">
            <v>44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0</v>
          </cell>
          <cell r="Y1263">
            <v>0</v>
          </cell>
          <cell r="Z1263">
            <v>0</v>
          </cell>
          <cell r="AA1263">
            <v>0</v>
          </cell>
          <cell r="AB1263">
            <v>0</v>
          </cell>
          <cell r="AC1263">
            <v>0</v>
          </cell>
          <cell r="AD1263">
            <v>0</v>
          </cell>
          <cell r="AE1263">
            <v>0</v>
          </cell>
          <cell r="AF1263">
            <v>0</v>
          </cell>
          <cell r="AG1263">
            <v>0</v>
          </cell>
          <cell r="AH1263">
            <v>0</v>
          </cell>
          <cell r="AI1263">
            <v>0</v>
          </cell>
          <cell r="AJ1263">
            <v>0</v>
          </cell>
          <cell r="AK1263">
            <v>0</v>
          </cell>
          <cell r="AL1263">
            <v>0</v>
          </cell>
          <cell r="AM1263">
            <v>0</v>
          </cell>
          <cell r="AN1263">
            <v>0</v>
          </cell>
          <cell r="AO1263">
            <v>0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0</v>
          </cell>
          <cell r="AV1263">
            <v>0</v>
          </cell>
          <cell r="AW1263">
            <v>0</v>
          </cell>
          <cell r="AX1263">
            <v>0</v>
          </cell>
          <cell r="AY1263">
            <v>0</v>
          </cell>
          <cell r="AZ1263">
            <v>0</v>
          </cell>
          <cell r="BA1263">
            <v>0</v>
          </cell>
          <cell r="BB1263">
            <v>0</v>
          </cell>
        </row>
        <row r="1264">
          <cell r="C1264">
            <v>45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  <cell r="BA1264">
            <v>0</v>
          </cell>
          <cell r="BB1264">
            <v>0</v>
          </cell>
        </row>
        <row r="1265">
          <cell r="C1265">
            <v>46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  <cell r="BA1265">
            <v>0</v>
          </cell>
          <cell r="BB1265">
            <v>0</v>
          </cell>
        </row>
        <row r="1296">
          <cell r="C1296" t="str">
            <v>No Solution</v>
          </cell>
        </row>
        <row r="1312">
          <cell r="C1312">
            <v>0</v>
          </cell>
        </row>
        <row r="1316">
          <cell r="C1316">
            <v>0</v>
          </cell>
        </row>
        <row r="1322">
          <cell r="C1322">
            <v>0.01</v>
          </cell>
        </row>
        <row r="1605">
          <cell r="B1605">
            <v>0</v>
          </cell>
        </row>
        <row r="1753">
          <cell r="C1753">
            <v>0</v>
          </cell>
        </row>
        <row r="1754">
          <cell r="C1754">
            <v>0</v>
          </cell>
        </row>
        <row r="1755">
          <cell r="C1755">
            <v>0</v>
          </cell>
        </row>
        <row r="1756">
          <cell r="C1756">
            <v>0</v>
          </cell>
        </row>
        <row r="1757">
          <cell r="C1757">
            <v>0</v>
          </cell>
        </row>
        <row r="1758">
          <cell r="C1758">
            <v>0</v>
          </cell>
        </row>
        <row r="1759">
          <cell r="C1759">
            <v>0</v>
          </cell>
        </row>
        <row r="1760">
          <cell r="C1760">
            <v>0</v>
          </cell>
        </row>
        <row r="1761">
          <cell r="C1761">
            <v>0</v>
          </cell>
        </row>
        <row r="1762">
          <cell r="C1762">
            <v>0</v>
          </cell>
        </row>
        <row r="1763">
          <cell r="C1763">
            <v>0</v>
          </cell>
        </row>
        <row r="1774">
          <cell r="B1774">
            <v>2007</v>
          </cell>
          <cell r="D1774">
            <v>1</v>
          </cell>
          <cell r="E1774">
            <v>0</v>
          </cell>
        </row>
        <row r="1775">
          <cell r="B1775">
            <v>2008</v>
          </cell>
          <cell r="C1775">
            <v>0.03</v>
          </cell>
          <cell r="D1775">
            <v>1</v>
          </cell>
          <cell r="E1775">
            <v>0</v>
          </cell>
        </row>
        <row r="1776">
          <cell r="B1776">
            <v>2009</v>
          </cell>
          <cell r="C1776">
            <v>3.0000000000000001E-3</v>
          </cell>
          <cell r="D1776">
            <v>1</v>
          </cell>
          <cell r="E1776">
            <v>0</v>
          </cell>
        </row>
        <row r="1777">
          <cell r="B1777">
            <v>2010</v>
          </cell>
          <cell r="C1777">
            <v>1.2999999999999999E-2</v>
          </cell>
          <cell r="D1777">
            <v>1</v>
          </cell>
          <cell r="E1777">
            <v>0</v>
          </cell>
        </row>
        <row r="1778">
          <cell r="B1778">
            <v>2011</v>
          </cell>
          <cell r="C1778">
            <v>2.3E-2</v>
          </cell>
          <cell r="D1778">
            <v>1</v>
          </cell>
          <cell r="E1778">
            <v>0</v>
          </cell>
        </row>
        <row r="1779">
          <cell r="B1779">
            <v>2012</v>
          </cell>
          <cell r="C1779">
            <v>1.4999999999999999E-2</v>
          </cell>
          <cell r="D1779">
            <v>1.0149999999999999</v>
          </cell>
          <cell r="E1779">
            <v>1.4999999999999902E-2</v>
          </cell>
          <cell r="J1779">
            <v>1.8454021527604558E-2</v>
          </cell>
        </row>
        <row r="1780">
          <cell r="B1780">
            <v>2013</v>
          </cell>
          <cell r="C1780">
            <v>1.7999999999999999E-2</v>
          </cell>
          <cell r="D1780">
            <v>1.0332699999999999</v>
          </cell>
          <cell r="E1780">
            <v>1.6498893260587844E-2</v>
          </cell>
        </row>
        <row r="1781">
          <cell r="B1781">
            <v>2014</v>
          </cell>
          <cell r="C1781">
            <v>1.9E-2</v>
          </cell>
          <cell r="D1781">
            <v>1.0529021299999999</v>
          </cell>
          <cell r="E1781">
            <v>1.7331912662360782E-2</v>
          </cell>
        </row>
        <row r="1782">
          <cell r="B1782">
            <v>2015</v>
          </cell>
          <cell r="C1782">
            <v>0.02</v>
          </cell>
          <cell r="D1782">
            <v>1.0739601725999999</v>
          </cell>
          <cell r="E1782">
            <v>1.799827949124011E-2</v>
          </cell>
        </row>
        <row r="1783">
          <cell r="B1783">
            <v>2016</v>
          </cell>
          <cell r="C1783">
            <v>1.9E-2</v>
          </cell>
          <cell r="D1783">
            <v>1.0943654158793998</v>
          </cell>
          <cell r="E1783">
            <v>1.8198544783275539E-2</v>
          </cell>
        </row>
        <row r="1784">
          <cell r="B1784">
            <v>2017</v>
          </cell>
          <cell r="C1784">
            <v>1.9E-2</v>
          </cell>
          <cell r="D1784">
            <v>1.1151583587811082</v>
          </cell>
          <cell r="E1784">
            <v>1.8332076864769231E-2</v>
          </cell>
        </row>
        <row r="1785">
          <cell r="B1785">
            <v>2018</v>
          </cell>
          <cell r="C1785">
            <v>1.9E-2</v>
          </cell>
          <cell r="D1785">
            <v>1.1363463675979493</v>
          </cell>
          <cell r="E1785">
            <v>1.8427467644552387E-2</v>
          </cell>
        </row>
        <row r="1786">
          <cell r="B1786">
            <v>2019</v>
          </cell>
          <cell r="C1786">
            <v>1.7999999999999999E-2</v>
          </cell>
          <cell r="D1786">
            <v>1.1568006022147124</v>
          </cell>
          <cell r="E1786">
            <v>1.8374024374252063E-2</v>
          </cell>
        </row>
        <row r="1787">
          <cell r="B1787">
            <v>2020</v>
          </cell>
          <cell r="C1787">
            <v>1.7000000000000001E-2</v>
          </cell>
          <cell r="D1787">
            <v>1.1764662124523624</v>
          </cell>
          <cell r="E1787">
            <v>1.8221263371869023E-2</v>
          </cell>
        </row>
        <row r="1788">
          <cell r="B1788">
            <v>2021</v>
          </cell>
          <cell r="C1788">
            <v>1.7999999999999999E-2</v>
          </cell>
          <cell r="D1788">
            <v>1.1976426042765049</v>
          </cell>
          <cell r="E1788">
            <v>1.8199134870722444E-2</v>
          </cell>
        </row>
        <row r="1789">
          <cell r="B1789">
            <v>2022</v>
          </cell>
          <cell r="C1789">
            <v>1.7999999999999999E-2</v>
          </cell>
          <cell r="D1789">
            <v>1.2192001711534821</v>
          </cell>
          <cell r="E1789">
            <v>1.8181030091121153E-2</v>
          </cell>
        </row>
        <row r="1790">
          <cell r="B1790">
            <v>2023</v>
          </cell>
          <cell r="C1790">
            <v>1.7999999999999999E-2</v>
          </cell>
          <cell r="D1790">
            <v>1.2411457742342449</v>
          </cell>
          <cell r="E1790">
            <v>1.8165943020701292E-2</v>
          </cell>
        </row>
        <row r="1791">
          <cell r="B1791">
            <v>2024</v>
          </cell>
          <cell r="C1791">
            <v>1.7999999999999999E-2</v>
          </cell>
          <cell r="D1791">
            <v>1.2634863981704614</v>
          </cell>
          <cell r="E1791">
            <v>1.8153177212649751E-2</v>
          </cell>
        </row>
        <row r="1792">
          <cell r="B1792">
            <v>2025</v>
          </cell>
          <cell r="C1792">
            <v>1.7999999999999999E-2</v>
          </cell>
          <cell r="D1792">
            <v>1.2862291533375296</v>
          </cell>
          <cell r="E1792">
            <v>1.8142235218856051E-2</v>
          </cell>
        </row>
        <row r="1793">
          <cell r="B1793">
            <v>2026</v>
          </cell>
          <cell r="C1793">
            <v>1.7999999999999999E-2</v>
          </cell>
          <cell r="D1793">
            <v>1.3093812780976051</v>
          </cell>
          <cell r="E1793">
            <v>1.8132752252687512E-2</v>
          </cell>
        </row>
        <row r="1794">
          <cell r="B1794">
            <v>2027</v>
          </cell>
          <cell r="C1794">
            <v>1.9E-2</v>
          </cell>
          <cell r="D1794">
            <v>1.3342595223814595</v>
          </cell>
          <cell r="E1794">
            <v>1.8186933606501032E-2</v>
          </cell>
        </row>
        <row r="1795">
          <cell r="B1795">
            <v>2028</v>
          </cell>
          <cell r="C1795">
            <v>1.9E-2</v>
          </cell>
          <cell r="D1795">
            <v>1.359610453306707</v>
          </cell>
          <cell r="E1795">
            <v>1.8234743077856441E-2</v>
          </cell>
        </row>
        <row r="1796">
          <cell r="B1796">
            <v>2029</v>
          </cell>
          <cell r="C1796">
            <v>1.9E-2</v>
          </cell>
          <cell r="D1796">
            <v>1.3854430519195344</v>
          </cell>
          <cell r="E1796">
            <v>1.8277242270346772E-2</v>
          </cell>
        </row>
        <row r="1797">
          <cell r="B1797">
            <v>2030</v>
          </cell>
          <cell r="C1797">
            <v>1.9E-2</v>
          </cell>
          <cell r="D1797">
            <v>1.4117664699060055</v>
          </cell>
          <cell r="E1797">
            <v>1.8315269367209286E-2</v>
          </cell>
        </row>
        <row r="1798">
          <cell r="B1798">
            <v>2031</v>
          </cell>
          <cell r="C1798">
            <v>0.02</v>
          </cell>
          <cell r="D1798">
            <v>1.4400017993041256</v>
          </cell>
          <cell r="E1798">
            <v>1.8399439772340598E-2</v>
          </cell>
        </row>
        <row r="1799">
          <cell r="B1799">
            <v>2032</v>
          </cell>
          <cell r="C1799">
            <v>1.9E-2</v>
          </cell>
          <cell r="D1799">
            <v>1.467361833490904</v>
          </cell>
          <cell r="E1799">
            <v>1.8428029850744876E-2</v>
          </cell>
        </row>
        <row r="1800">
          <cell r="B1800">
            <v>2033</v>
          </cell>
          <cell r="C1800">
            <v>1.9E-2</v>
          </cell>
          <cell r="D1800">
            <v>1.4952417083272311</v>
          </cell>
          <cell r="E1800">
            <v>1.8454021527604558E-2</v>
          </cell>
        </row>
        <row r="1801">
          <cell r="B1801">
            <v>2034</v>
          </cell>
          <cell r="C1801">
            <v>0.02</v>
          </cell>
          <cell r="D1801">
            <v>1.5251465424937758</v>
          </cell>
          <cell r="E1801">
            <v>1.852118923313073E-2</v>
          </cell>
        </row>
        <row r="1802">
          <cell r="B1802">
            <v>2035</v>
          </cell>
          <cell r="C1802">
            <v>1.9E-2</v>
          </cell>
          <cell r="D1802">
            <v>1.5541243268011573</v>
          </cell>
          <cell r="E1802">
            <v>1.8541135189128477E-2</v>
          </cell>
        </row>
        <row r="1803">
          <cell r="B1803">
            <v>2036</v>
          </cell>
          <cell r="C1803">
            <v>1.9E-2</v>
          </cell>
          <cell r="D1803">
            <v>1.5836526890103793</v>
          </cell>
          <cell r="E1803">
            <v>1.8559485813629983E-2</v>
          </cell>
        </row>
        <row r="1804">
          <cell r="B1804">
            <v>2037</v>
          </cell>
          <cell r="C1804">
            <v>1.9E-2</v>
          </cell>
          <cell r="D1804">
            <v>1.6137420901015762</v>
          </cell>
          <cell r="E1804">
            <v>1.8576425145077069E-2</v>
          </cell>
        </row>
        <row r="1805">
          <cell r="B1805">
            <v>2038</v>
          </cell>
          <cell r="C1805">
            <v>1.9E-2</v>
          </cell>
          <cell r="D1805">
            <v>1.6444031898135061</v>
          </cell>
          <cell r="E1805">
            <v>1.8592109962415559E-2</v>
          </cell>
        </row>
        <row r="1806">
          <cell r="B1806">
            <v>2039</v>
          </cell>
          <cell r="C1806">
            <v>1.9E-2</v>
          </cell>
          <cell r="D1806">
            <v>1.6756468504199626</v>
          </cell>
          <cell r="E1806">
            <v>1.8606674651923338E-2</v>
          </cell>
        </row>
        <row r="1807">
          <cell r="B1807">
            <v>2040</v>
          </cell>
          <cell r="C1807">
            <v>1.9E-2</v>
          </cell>
          <cell r="D1807">
            <v>1.7074841405779417</v>
          </cell>
          <cell r="E1807">
            <v>1.8620235067295487E-2</v>
          </cell>
        </row>
        <row r="1808">
          <cell r="B1808">
            <v>2041</v>
          </cell>
          <cell r="C1808">
            <v>0.02</v>
          </cell>
          <cell r="D1808">
            <v>1.7416338233895006</v>
          </cell>
          <cell r="E1808">
            <v>1.8666197147553243E-2</v>
          </cell>
        </row>
        <row r="1809">
          <cell r="B1809">
            <v>2042</v>
          </cell>
          <cell r="C1809">
            <v>0.02</v>
          </cell>
          <cell r="D1809">
            <v>1.7764664998572905</v>
          </cell>
          <cell r="E1809">
            <v>1.8709195809821555E-2</v>
          </cell>
        </row>
        <row r="1810">
          <cell r="B1810">
            <v>2043</v>
          </cell>
          <cell r="C1810">
            <v>0.02</v>
          </cell>
          <cell r="D1810">
            <v>1.8119958298544363</v>
          </cell>
          <cell r="E1810">
            <v>1.8749508704090534E-2</v>
          </cell>
        </row>
        <row r="1811">
          <cell r="B1811">
            <v>2044</v>
          </cell>
          <cell r="C1811">
            <v>0.02</v>
          </cell>
          <cell r="D1811">
            <v>1.8482357464515251</v>
          </cell>
          <cell r="E1811">
            <v>1.8787379845832231E-2</v>
          </cell>
        </row>
        <row r="1812">
          <cell r="B1812">
            <v>2045</v>
          </cell>
          <cell r="C1812">
            <v>0.02</v>
          </cell>
          <cell r="D1812">
            <v>1.8852004613805557</v>
          </cell>
          <cell r="E1812">
            <v>1.8823024559395662E-2</v>
          </cell>
        </row>
        <row r="1813">
          <cell r="B1813">
            <v>2046</v>
          </cell>
          <cell r="C1813">
            <v>0.02</v>
          </cell>
          <cell r="D1813">
            <v>1.9229044706081668</v>
          </cell>
          <cell r="E1813">
            <v>1.8856633574439563E-2</v>
          </cell>
        </row>
        <row r="1814">
          <cell r="B1814">
            <v>2047</v>
          </cell>
          <cell r="C1814">
            <v>0.02</v>
          </cell>
          <cell r="D1814">
            <v>1.9613625600203302</v>
          </cell>
          <cell r="E1814">
            <v>1.8888376439996524E-2</v>
          </cell>
        </row>
        <row r="1815">
          <cell r="B1815">
            <v>2048</v>
          </cell>
          <cell r="C1815">
            <v>0.02</v>
          </cell>
          <cell r="D1815">
            <v>2.000589811220737</v>
          </cell>
          <cell r="E1815">
            <v>1.8918404385202425E-2</v>
          </cell>
        </row>
        <row r="1816">
          <cell r="B1816">
            <v>2049</v>
          </cell>
          <cell r="C1816">
            <v>0.02</v>
          </cell>
          <cell r="D1816">
            <v>2.0406016074451516</v>
          </cell>
          <cell r="E1816">
            <v>1.8946852728561225E-2</v>
          </cell>
        </row>
        <row r="1817">
          <cell r="B1817">
            <v>2050</v>
          </cell>
          <cell r="C1817">
            <v>0.02</v>
          </cell>
          <cell r="D1817">
            <v>2.0814136395940546</v>
          </cell>
          <cell r="E1817">
            <v>1.897384291674431E-2</v>
          </cell>
        </row>
        <row r="1818">
          <cell r="B1818">
            <v>2051</v>
          </cell>
          <cell r="C1818">
            <v>0.02</v>
          </cell>
          <cell r="D1818">
            <v>2.1230419123859359</v>
          </cell>
          <cell r="E1818">
            <v>1.8999484257716803E-2</v>
          </cell>
        </row>
        <row r="1819">
          <cell r="B1819">
            <v>2052</v>
          </cell>
          <cell r="C1819">
            <v>0.02</v>
          </cell>
          <cell r="D1819">
            <v>2.1655027506336548</v>
          </cell>
          <cell r="E1819">
            <v>1.9023875400359769E-2</v>
          </cell>
        </row>
        <row r="1820">
          <cell r="B1820">
            <v>2053</v>
          </cell>
          <cell r="C1820">
            <v>0.02</v>
          </cell>
          <cell r="D1820">
            <v>2.2088128056463279</v>
          </cell>
          <cell r="E1820">
            <v>1.9047105602814085E-2</v>
          </cell>
        </row>
        <row r="1821">
          <cell r="B1821">
            <v>2054</v>
          </cell>
          <cell r="C1821">
            <v>0.02</v>
          </cell>
          <cell r="D1821">
            <v>2.2529890617592545</v>
          </cell>
          <cell r="E1821">
            <v>1.9069255823929598E-2</v>
          </cell>
        </row>
        <row r="1822">
          <cell r="B1822">
            <v>2055</v>
          </cell>
          <cell r="C1822">
            <v>0.02</v>
          </cell>
          <cell r="D1822">
            <v>2.2980488429944397</v>
          </cell>
          <cell r="E1822">
            <v>1.9090399665944613E-2</v>
          </cell>
        </row>
        <row r="1823">
          <cell r="B1823">
            <v>2056</v>
          </cell>
          <cell r="C1823">
            <v>0.02</v>
          </cell>
          <cell r="D1823">
            <v>2.3440098198543287</v>
          </cell>
          <cell r="E1823">
            <v>1.9110604191530989E-2</v>
          </cell>
        </row>
        <row r="1824">
          <cell r="B1824">
            <v>2057</v>
          </cell>
          <cell r="C1824">
            <v>0.02</v>
          </cell>
          <cell r="D1824">
            <v>2.3908900162514151</v>
          </cell>
          <cell r="E1824">
            <v>1.9129930634312897E-2</v>
          </cell>
        </row>
        <row r="1825">
          <cell r="B1825">
            <v>2058</v>
          </cell>
          <cell r="C1825">
            <v>0.02</v>
          </cell>
          <cell r="D1825">
            <v>2.4387078165764433</v>
          </cell>
          <cell r="E1825">
            <v>1.9148435018719434E-2</v>
          </cell>
        </row>
        <row r="1826">
          <cell r="B1826">
            <v>2059</v>
          </cell>
          <cell r="C1826">
            <v>0.02</v>
          </cell>
          <cell r="D1826">
            <v>2.4874819729079722</v>
          </cell>
          <cell r="E1826">
            <v>1.9166168702386077E-2</v>
          </cell>
        </row>
        <row r="1827">
          <cell r="B1827">
            <v>2060</v>
          </cell>
          <cell r="C1827">
            <v>0.02</v>
          </cell>
          <cell r="D1827">
            <v>2.5372316123661318</v>
          </cell>
          <cell r="E1827">
            <v>1.9183178852169247E-2</v>
          </cell>
        </row>
        <row r="1828">
          <cell r="B1828">
            <v>2061</v>
          </cell>
          <cell r="C1828">
            <v>0.02</v>
          </cell>
          <cell r="D1828">
            <v>2.5879762446134547</v>
          </cell>
          <cell r="E1828">
            <v>1.9199508863057657E-2</v>
          </cell>
        </row>
        <row r="1829">
          <cell r="B1829">
            <v>2062</v>
          </cell>
          <cell r="C1829">
            <v>0.02</v>
          </cell>
          <cell r="D1829">
            <v>2.639735769505724</v>
          </cell>
          <cell r="E1829">
            <v>1.921519872782218E-2</v>
          </cell>
        </row>
        <row r="1830">
          <cell r="B1830">
            <v>2063</v>
          </cell>
          <cell r="C1830">
            <v>0.02</v>
          </cell>
          <cell r="D1830">
            <v>2.6925304848958387</v>
          </cell>
          <cell r="E1830">
            <v>1.9230285364028266E-2</v>
          </cell>
        </row>
        <row r="1831">
          <cell r="B1831">
            <v>2064</v>
          </cell>
          <cell r="C1831">
            <v>0.02</v>
          </cell>
          <cell r="D1831">
            <v>2.7463810945937555</v>
          </cell>
          <cell r="E1831">
            <v>1.9244802904041514E-2</v>
          </cell>
        </row>
        <row r="1832">
          <cell r="B1832">
            <v>2065</v>
          </cell>
          <cell r="C1832">
            <v>0.02</v>
          </cell>
          <cell r="D1832">
            <v>2.8013087164856305</v>
          </cell>
          <cell r="E1832">
            <v>1.9258782952823905E-2</v>
          </cell>
        </row>
        <row r="1833">
          <cell r="B1833">
            <v>2066</v>
          </cell>
          <cell r="C1833">
            <v>0.02</v>
          </cell>
          <cell r="D1833">
            <v>2.8573348908153431</v>
          </cell>
          <cell r="E1833">
            <v>1.9272254817615186E-2</v>
          </cell>
        </row>
        <row r="1834">
          <cell r="B1834">
            <v>2067</v>
          </cell>
          <cell r="C1834">
            <v>0.02</v>
          </cell>
          <cell r="D1834">
            <v>2.91448158863165</v>
          </cell>
          <cell r="E1834">
            <v>1.9285245713014598E-2</v>
          </cell>
        </row>
        <row r="1850">
          <cell r="B1850">
            <v>111</v>
          </cell>
          <cell r="C1850" t="str">
            <v>No IRR</v>
          </cell>
        </row>
        <row r="1851">
          <cell r="B1851">
            <v>112</v>
          </cell>
          <cell r="C1851" t="str">
            <v>No IRR</v>
          </cell>
        </row>
        <row r="1852">
          <cell r="B1852">
            <v>113</v>
          </cell>
          <cell r="C1852" t="str">
            <v>&gt;100%</v>
          </cell>
        </row>
        <row r="1853">
          <cell r="B1853">
            <v>121</v>
          </cell>
          <cell r="C1853" t="str">
            <v>No IRR</v>
          </cell>
        </row>
        <row r="1854">
          <cell r="B1854">
            <v>122</v>
          </cell>
          <cell r="C1854" t="str">
            <v>No IRR</v>
          </cell>
        </row>
        <row r="1855">
          <cell r="B1855">
            <v>123</v>
          </cell>
          <cell r="C1855" t="str">
            <v>No IRR</v>
          </cell>
        </row>
        <row r="1856">
          <cell r="B1856">
            <v>131</v>
          </cell>
          <cell r="C1856" t="str">
            <v>No IRR</v>
          </cell>
        </row>
        <row r="1857">
          <cell r="B1857">
            <v>132</v>
          </cell>
          <cell r="C1857" t="str">
            <v>No IRR</v>
          </cell>
        </row>
        <row r="1858">
          <cell r="B1858">
            <v>133</v>
          </cell>
          <cell r="C1858" t="str">
            <v>No IRR</v>
          </cell>
        </row>
        <row r="1859">
          <cell r="B1859">
            <v>211</v>
          </cell>
          <cell r="C1859" t="e">
            <v>#NUM!</v>
          </cell>
        </row>
        <row r="1860">
          <cell r="B1860">
            <v>212</v>
          </cell>
          <cell r="C1860" t="str">
            <v>No IRR</v>
          </cell>
        </row>
        <row r="1861">
          <cell r="B1861">
            <v>213</v>
          </cell>
          <cell r="C1861" t="e">
            <v>#NUM!</v>
          </cell>
        </row>
        <row r="1862">
          <cell r="B1862">
            <v>221</v>
          </cell>
          <cell r="C1862" t="e">
            <v>#NUM!</v>
          </cell>
        </row>
        <row r="1863">
          <cell r="B1863">
            <v>222</v>
          </cell>
          <cell r="C1863" t="str">
            <v>No IRR</v>
          </cell>
        </row>
        <row r="1864">
          <cell r="B1864">
            <v>223</v>
          </cell>
          <cell r="C1864" t="e">
            <v>#NUM!</v>
          </cell>
        </row>
        <row r="1865">
          <cell r="B1865">
            <v>231</v>
          </cell>
          <cell r="C1865" t="e">
            <v>#NUM!</v>
          </cell>
        </row>
        <row r="1866">
          <cell r="B1866">
            <v>232</v>
          </cell>
          <cell r="C1866" t="str">
            <v>No IRR</v>
          </cell>
        </row>
        <row r="1867">
          <cell r="B1867">
            <v>233</v>
          </cell>
          <cell r="C1867" t="e">
            <v>#NUM!</v>
          </cell>
        </row>
      </sheetData>
      <sheetData sheetId="5">
        <row r="34">
          <cell r="B34">
            <v>2032</v>
          </cell>
          <cell r="C34">
            <v>0</v>
          </cell>
          <cell r="D34">
            <v>0</v>
          </cell>
          <cell r="E34">
            <v>2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2033</v>
          </cell>
          <cell r="C35">
            <v>0</v>
          </cell>
          <cell r="D35">
            <v>0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/>
          </cell>
          <cell r="C36" t="str">
            <v/>
          </cell>
          <cell r="D36" t="str">
            <v/>
          </cell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B37" t="str">
            <v/>
          </cell>
          <cell r="C37" t="str">
            <v/>
          </cell>
          <cell r="D37" t="str">
            <v/>
          </cell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B38" t="str">
            <v/>
          </cell>
          <cell r="C38" t="str">
            <v/>
          </cell>
          <cell r="D38" t="str">
            <v/>
          </cell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B51" t="str">
            <v/>
          </cell>
          <cell r="C51" t="str">
            <v/>
          </cell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B52" t="str">
            <v/>
          </cell>
          <cell r="C52" t="str">
            <v/>
          </cell>
          <cell r="D52" t="str">
            <v/>
          </cell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B55" t="str">
            <v/>
          </cell>
          <cell r="C55" t="str">
            <v/>
          </cell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B56" t="str">
            <v/>
          </cell>
          <cell r="C56" t="str">
            <v/>
          </cell>
          <cell r="D56" t="str">
            <v/>
          </cell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114">
          <cell r="M114">
            <v>2032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</row>
        <row r="115">
          <cell r="M115">
            <v>2033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>
            <v>0</v>
          </cell>
          <cell r="T116" t="str">
            <v/>
          </cell>
        </row>
        <row r="117"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>
            <v>0</v>
          </cell>
          <cell r="T117" t="str">
            <v/>
          </cell>
        </row>
        <row r="118"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>
            <v>0</v>
          </cell>
          <cell r="T118" t="str">
            <v/>
          </cell>
        </row>
        <row r="119"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>
            <v>0</v>
          </cell>
          <cell r="T119" t="str">
            <v/>
          </cell>
        </row>
        <row r="120"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>
            <v>0</v>
          </cell>
          <cell r="T120" t="str">
            <v/>
          </cell>
        </row>
        <row r="121"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>
            <v>0</v>
          </cell>
          <cell r="T121" t="str">
            <v/>
          </cell>
        </row>
        <row r="122"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>
            <v>0</v>
          </cell>
          <cell r="T122" t="str">
            <v/>
          </cell>
        </row>
        <row r="123"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>
            <v>0</v>
          </cell>
          <cell r="T123" t="str">
            <v/>
          </cell>
        </row>
        <row r="124"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>
            <v>0</v>
          </cell>
          <cell r="T124" t="str">
            <v/>
          </cell>
        </row>
        <row r="125"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>
            <v>0</v>
          </cell>
          <cell r="T125" t="str">
            <v/>
          </cell>
        </row>
        <row r="126"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>
            <v>0</v>
          </cell>
          <cell r="T126" t="str">
            <v/>
          </cell>
        </row>
        <row r="127"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>
            <v>0</v>
          </cell>
          <cell r="T127" t="str">
            <v/>
          </cell>
        </row>
        <row r="128"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>
            <v>0</v>
          </cell>
          <cell r="T128" t="str">
            <v/>
          </cell>
        </row>
        <row r="129"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>
            <v>0</v>
          </cell>
          <cell r="T129" t="str">
            <v/>
          </cell>
        </row>
        <row r="130"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>
            <v>0</v>
          </cell>
          <cell r="T130" t="str">
            <v/>
          </cell>
        </row>
        <row r="131"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>
            <v>0</v>
          </cell>
          <cell r="T131" t="str">
            <v/>
          </cell>
        </row>
        <row r="132"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>
            <v>0</v>
          </cell>
          <cell r="T132" t="str">
            <v/>
          </cell>
        </row>
        <row r="133"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>
            <v>0</v>
          </cell>
          <cell r="T133" t="str">
            <v/>
          </cell>
        </row>
        <row r="134"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>
            <v>0</v>
          </cell>
          <cell r="T134" t="str">
            <v/>
          </cell>
        </row>
        <row r="135"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>
            <v>0</v>
          </cell>
          <cell r="T135" t="str">
            <v/>
          </cell>
        </row>
        <row r="136"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>
            <v>0</v>
          </cell>
          <cell r="T136" t="str">
            <v/>
          </cell>
        </row>
        <row r="137"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>
            <v>0</v>
          </cell>
          <cell r="T137" t="str">
            <v/>
          </cell>
        </row>
        <row r="138"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>
            <v>0</v>
          </cell>
          <cell r="T138" t="str">
            <v/>
          </cell>
        </row>
        <row r="166">
          <cell r="M166">
            <v>2032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</row>
        <row r="167">
          <cell r="M167">
            <v>2033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</row>
        <row r="168"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>
            <v>0</v>
          </cell>
          <cell r="S168" t="str">
            <v/>
          </cell>
          <cell r="T168" t="str">
            <v/>
          </cell>
        </row>
        <row r="169"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>
            <v>0</v>
          </cell>
          <cell r="S169" t="str">
            <v/>
          </cell>
          <cell r="T169" t="str">
            <v/>
          </cell>
        </row>
        <row r="170"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>
            <v>0</v>
          </cell>
          <cell r="S170" t="str">
            <v/>
          </cell>
          <cell r="T170" t="str">
            <v/>
          </cell>
        </row>
        <row r="171"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>
            <v>0</v>
          </cell>
          <cell r="S171" t="str">
            <v/>
          </cell>
          <cell r="T171" t="str">
            <v/>
          </cell>
        </row>
        <row r="172"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>
            <v>0</v>
          </cell>
          <cell r="S172" t="str">
            <v/>
          </cell>
          <cell r="T172" t="str">
            <v/>
          </cell>
        </row>
        <row r="173"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>
            <v>0</v>
          </cell>
          <cell r="S173" t="str">
            <v/>
          </cell>
          <cell r="T173" t="str">
            <v/>
          </cell>
        </row>
        <row r="174"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>
            <v>0</v>
          </cell>
          <cell r="S174" t="str">
            <v/>
          </cell>
          <cell r="T174" t="str">
            <v/>
          </cell>
        </row>
        <row r="175"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>
            <v>0</v>
          </cell>
          <cell r="S175" t="str">
            <v/>
          </cell>
          <cell r="T175" t="str">
            <v/>
          </cell>
        </row>
        <row r="176"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>
            <v>0</v>
          </cell>
          <cell r="S176" t="str">
            <v/>
          </cell>
          <cell r="T176" t="str">
            <v/>
          </cell>
        </row>
        <row r="177"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>
            <v>0</v>
          </cell>
          <cell r="S177" t="str">
            <v/>
          </cell>
          <cell r="T177" t="str">
            <v/>
          </cell>
        </row>
        <row r="178"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>
            <v>0</v>
          </cell>
          <cell r="S178" t="str">
            <v/>
          </cell>
          <cell r="T178" t="str">
            <v/>
          </cell>
        </row>
        <row r="179"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>
            <v>0</v>
          </cell>
          <cell r="S179" t="str">
            <v/>
          </cell>
          <cell r="T179" t="str">
            <v/>
          </cell>
        </row>
        <row r="180"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>
            <v>0</v>
          </cell>
          <cell r="S180" t="str">
            <v/>
          </cell>
          <cell r="T180" t="str">
            <v/>
          </cell>
        </row>
        <row r="181"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>
            <v>0</v>
          </cell>
          <cell r="S181" t="str">
            <v/>
          </cell>
          <cell r="T181" t="str">
            <v/>
          </cell>
        </row>
        <row r="182"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>
            <v>0</v>
          </cell>
          <cell r="S182" t="str">
            <v/>
          </cell>
          <cell r="T182" t="str">
            <v/>
          </cell>
        </row>
        <row r="183"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>
            <v>0</v>
          </cell>
          <cell r="S183" t="str">
            <v/>
          </cell>
          <cell r="T183" t="str">
            <v/>
          </cell>
        </row>
        <row r="184"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>
            <v>0</v>
          </cell>
          <cell r="S184" t="str">
            <v/>
          </cell>
          <cell r="T184" t="str">
            <v/>
          </cell>
        </row>
        <row r="185"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>
            <v>0</v>
          </cell>
          <cell r="S185" t="str">
            <v/>
          </cell>
          <cell r="T185" t="str">
            <v/>
          </cell>
        </row>
        <row r="186"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>
            <v>0</v>
          </cell>
          <cell r="S186" t="str">
            <v/>
          </cell>
          <cell r="T186" t="str">
            <v/>
          </cell>
        </row>
        <row r="187"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>
            <v>0</v>
          </cell>
          <cell r="S187" t="str">
            <v/>
          </cell>
          <cell r="T187" t="str">
            <v/>
          </cell>
        </row>
        <row r="188"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>
            <v>0</v>
          </cell>
          <cell r="S188" t="str">
            <v/>
          </cell>
          <cell r="T188" t="str">
            <v/>
          </cell>
        </row>
        <row r="189"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>
            <v>0</v>
          </cell>
          <cell r="S189" t="str">
            <v/>
          </cell>
          <cell r="T189" t="str">
            <v/>
          </cell>
        </row>
        <row r="190"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>
            <v>0</v>
          </cell>
          <cell r="S190" t="str">
            <v/>
          </cell>
          <cell r="T190" t="str">
            <v/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2"/>
      <sheetName val="Summary"/>
      <sheetName val="Exhibit 1- Std Base Load QF"/>
      <sheetName val="Exhibit 2- Std Wind QF 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Exhibit 9 - Blending"/>
      <sheetName val="Table 1"/>
      <sheetName val="Table 2"/>
      <sheetName val="Tables 3 to 6"/>
      <sheetName val="Tables 3 to 4_Renewable"/>
      <sheetName val="Table 7 to 8"/>
      <sheetName val="Table 9"/>
      <sheetName val="Table 10"/>
      <sheetName val="Table 11"/>
      <sheetName val="not used"/>
      <sheetName val="Table 13a"/>
      <sheetName val="Table 13b"/>
      <sheetName val="Table 14 UT Solar 2021"/>
      <sheetName val="Table 14 OR Solar 2021"/>
      <sheetName val="Table 14 OR Wind 2021"/>
      <sheetName val="Table 14 WY Wind 2021"/>
      <sheetName val="Table 15 RPS"/>
      <sheetName val="XX Support Pages - Do Not Print"/>
      <sheetName val="Tariff Page 1"/>
      <sheetName val="OFPC Source"/>
      <sheetName val="Profile"/>
    </sheetNames>
    <sheetDataSet>
      <sheetData sheetId="0" refreshError="1"/>
      <sheetData sheetId="1" refreshError="1"/>
      <sheetData sheetId="2" refreshError="1"/>
      <sheetData sheetId="3">
        <row r="45">
          <cell r="D45">
            <v>0.57299999999999995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3">
          <cell r="BK43">
            <v>6.9199999999999998E-2</v>
          </cell>
        </row>
      </sheetData>
      <sheetData sheetId="16">
        <row r="124">
          <cell r="D124">
            <v>1</v>
          </cell>
        </row>
      </sheetData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5">
          <cell r="P5" t="str">
            <v>Annual Price MID C</v>
          </cell>
          <cell r="T5" t="str">
            <v>HLH/LLH Factors</v>
          </cell>
        </row>
        <row r="6">
          <cell r="P6" t="str">
            <v>Year</v>
          </cell>
          <cell r="Q6" t="str">
            <v>HLH</v>
          </cell>
          <cell r="R6" t="str">
            <v>LLH</v>
          </cell>
          <cell r="S6" t="str">
            <v>Flat</v>
          </cell>
          <cell r="T6" t="str">
            <v>HLH</v>
          </cell>
          <cell r="U6" t="str">
            <v>LLH</v>
          </cell>
        </row>
        <row r="7">
          <cell r="Q7" t="str">
            <v>(a)</v>
          </cell>
          <cell r="R7" t="str">
            <v>(b)</v>
          </cell>
          <cell r="S7" t="str">
            <v>(c)</v>
          </cell>
          <cell r="T7" t="str">
            <v>(d)</v>
          </cell>
          <cell r="U7" t="str">
            <v>(e)</v>
          </cell>
        </row>
        <row r="8">
          <cell r="J8">
            <v>43466</v>
          </cell>
          <cell r="K8">
            <v>38.531834309584966</v>
          </cell>
          <cell r="L8">
            <v>33.009144186524701</v>
          </cell>
          <cell r="M8">
            <v>36.157077556669051</v>
          </cell>
          <cell r="T8" t="str">
            <v>(a)/(c)</v>
          </cell>
          <cell r="U8" t="str">
            <v>(b)/(c)</v>
          </cell>
        </row>
        <row r="9">
          <cell r="J9">
            <v>43497</v>
          </cell>
          <cell r="K9">
            <v>32.927492138598907</v>
          </cell>
          <cell r="L9">
            <v>29.838630726299414</v>
          </cell>
          <cell r="M9">
            <v>31.599281731310121</v>
          </cell>
        </row>
        <row r="10">
          <cell r="J10">
            <v>43525</v>
          </cell>
          <cell r="K10">
            <v>26.594550245337835</v>
          </cell>
          <cell r="L10">
            <v>22.131781239817279</v>
          </cell>
          <cell r="M10">
            <v>24.675559572963998</v>
          </cell>
          <cell r="P10">
            <v>2019</v>
          </cell>
          <cell r="Q10">
            <v>35.94186916666667</v>
          </cell>
          <cell r="R10">
            <v>24.122213333333335</v>
          </cell>
          <cell r="S10">
            <v>30.769528485655076</v>
          </cell>
          <cell r="T10">
            <v>1.1680994456389855</v>
          </cell>
          <cell r="U10">
            <v>0.78396434786380442</v>
          </cell>
        </row>
        <row r="11">
          <cell r="J11">
            <v>43556</v>
          </cell>
          <cell r="K11">
            <v>23.241313221156876</v>
          </cell>
          <cell r="L11">
            <v>17.996412797353514</v>
          </cell>
          <cell r="M11">
            <v>20.986006038921428</v>
          </cell>
          <cell r="P11">
            <v>2020</v>
          </cell>
          <cell r="Q11">
            <v>32.44166666666667</v>
          </cell>
          <cell r="R11">
            <v>21.616316666666666</v>
          </cell>
          <cell r="S11">
            <v>27.678184571873672</v>
          </cell>
          <cell r="T11">
            <v>1.1721024036971561</v>
          </cell>
          <cell r="U11">
            <v>0.78098751782416309</v>
          </cell>
        </row>
        <row r="12">
          <cell r="J12">
            <v>43586</v>
          </cell>
          <cell r="K12">
            <v>20.663874757974327</v>
          </cell>
          <cell r="L12">
            <v>13.637598170359173</v>
          </cell>
          <cell r="M12">
            <v>17.642575825299808</v>
          </cell>
          <cell r="P12">
            <v>2021</v>
          </cell>
          <cell r="Q12">
            <v>35.48565833333334</v>
          </cell>
          <cell r="R12">
            <v>24.546287499999995</v>
          </cell>
          <cell r="S12">
            <v>30.667684361938942</v>
          </cell>
          <cell r="T12">
            <v>1.1571026333300172</v>
          </cell>
          <cell r="U12">
            <v>0.80039585676915037</v>
          </cell>
        </row>
        <row r="13">
          <cell r="J13">
            <v>43617</v>
          </cell>
          <cell r="K13">
            <v>30.628252410478755</v>
          </cell>
          <cell r="L13">
            <v>15.181026837788155</v>
          </cell>
          <cell r="M13">
            <v>23.985945414221796</v>
          </cell>
          <cell r="P13">
            <v>2022</v>
          </cell>
          <cell r="Q13">
            <v>36.448307499999999</v>
          </cell>
          <cell r="R13">
            <v>26.299072499999998</v>
          </cell>
          <cell r="S13">
            <v>31.982339086513672</v>
          </cell>
          <cell r="T13">
            <v>1.1396385799489424</v>
          </cell>
          <cell r="U13">
            <v>0.82229984582615478</v>
          </cell>
        </row>
        <row r="14">
          <cell r="J14">
            <v>43647</v>
          </cell>
          <cell r="K14">
            <v>57.477928056055248</v>
          </cell>
          <cell r="L14">
            <v>27.36452215018549</v>
          </cell>
          <cell r="M14">
            <v>44.529163516531256</v>
          </cell>
          <cell r="P14">
            <v>2023</v>
          </cell>
          <cell r="Q14">
            <v>37.456078333333338</v>
          </cell>
          <cell r="R14">
            <v>28.003918333333335</v>
          </cell>
          <cell r="S14">
            <v>33.283860361074538</v>
          </cell>
          <cell r="T14">
            <v>1.1253525861182319</v>
          </cell>
          <cell r="U14">
            <v>0.84136629674374874</v>
          </cell>
        </row>
        <row r="15">
          <cell r="J15">
            <v>43678</v>
          </cell>
          <cell r="K15">
            <v>68.993836286480743</v>
          </cell>
          <cell r="L15">
            <v>34.214668558872567</v>
          </cell>
          <cell r="M15">
            <v>54.038794163609225</v>
          </cell>
          <cell r="P15">
            <v>2024</v>
          </cell>
          <cell r="Q15">
            <v>41.807620833333338</v>
          </cell>
          <cell r="R15">
            <v>31.157895833333338</v>
          </cell>
          <cell r="S15">
            <v>37.12962943562119</v>
          </cell>
          <cell r="T15">
            <v>1.1259907914196474</v>
          </cell>
          <cell r="U15">
            <v>0.8391652786989916</v>
          </cell>
        </row>
        <row r="16">
          <cell r="J16">
            <v>43709</v>
          </cell>
          <cell r="K16">
            <v>39.179930159040318</v>
          </cell>
          <cell r="L16">
            <v>24.736178201770059</v>
          </cell>
          <cell r="M16">
            <v>32.969116817414104</v>
          </cell>
          <cell r="P16">
            <v>2025</v>
          </cell>
          <cell r="Q16">
            <v>44.704326666666674</v>
          </cell>
          <cell r="R16">
            <v>33.497887499999997</v>
          </cell>
          <cell r="S16">
            <v>39.776966111049951</v>
          </cell>
          <cell r="T16">
            <v>1.1238747204062884</v>
          </cell>
          <cell r="U16">
            <v>0.84214284735743983</v>
          </cell>
        </row>
        <row r="17">
          <cell r="J17">
            <v>43739</v>
          </cell>
          <cell r="K17">
            <v>27.10576329533702</v>
          </cell>
          <cell r="L17">
            <v>22.688364344526786</v>
          </cell>
          <cell r="M17">
            <v>25.206281746488617</v>
          </cell>
          <cell r="P17">
            <v>2026</v>
          </cell>
          <cell r="Q17">
            <v>47.622880000000002</v>
          </cell>
          <cell r="R17">
            <v>36.059698333333323</v>
          </cell>
          <cell r="S17">
            <v>42.55173677764769</v>
          </cell>
          <cell r="T17">
            <v>1.1191759398412187</v>
          </cell>
          <cell r="U17">
            <v>0.84743188090680666</v>
          </cell>
        </row>
        <row r="18">
          <cell r="J18">
            <v>43770</v>
          </cell>
          <cell r="K18">
            <v>26.778130802914642</v>
          </cell>
          <cell r="L18">
            <v>23.433371014700292</v>
          </cell>
          <cell r="M18">
            <v>25.339884093982469</v>
          </cell>
          <cell r="P18">
            <v>2027</v>
          </cell>
          <cell r="Q18">
            <v>46.972357499999994</v>
          </cell>
          <cell r="R18">
            <v>35.847996666666667</v>
          </cell>
          <cell r="S18">
            <v>42.084669331776972</v>
          </cell>
          <cell r="T18">
            <v>1.1161393981663641</v>
          </cell>
          <cell r="U18">
            <v>0.85180654228400543</v>
          </cell>
        </row>
        <row r="19">
          <cell r="J19">
            <v>43800</v>
          </cell>
          <cell r="K19">
            <v>30.817174619902307</v>
          </cell>
          <cell r="L19">
            <v>26.823289731472094</v>
          </cell>
          <cell r="M19">
            <v>29.099804117877316</v>
          </cell>
          <cell r="P19">
            <v>2028</v>
          </cell>
          <cell r="Q19">
            <v>46.777754166666661</v>
          </cell>
          <cell r="R19">
            <v>35.870852500000005</v>
          </cell>
          <cell r="S19">
            <v>41.970457888010301</v>
          </cell>
          <cell r="T19">
            <v>1.1145400007663404</v>
          </cell>
          <cell r="U19">
            <v>0.8546690768948515</v>
          </cell>
        </row>
        <row r="20">
          <cell r="J20">
            <v>43831</v>
          </cell>
          <cell r="K20">
            <v>29.091655427288519</v>
          </cell>
          <cell r="L20">
            <v>25.518297159937926</v>
          </cell>
          <cell r="M20">
            <v>27.555111372327765</v>
          </cell>
          <cell r="P20">
            <v>2029</v>
          </cell>
          <cell r="Q20">
            <v>50.284818333333334</v>
          </cell>
          <cell r="R20">
            <v>38.599137499999998</v>
          </cell>
          <cell r="S20">
            <v>45.144207687087665</v>
          </cell>
          <cell r="T20">
            <v>1.1138708797788028</v>
          </cell>
          <cell r="U20">
            <v>0.85501860543319019</v>
          </cell>
        </row>
        <row r="21">
          <cell r="J21">
            <v>43862</v>
          </cell>
          <cell r="K21">
            <v>28.640998036611208</v>
          </cell>
          <cell r="L21">
            <v>25.0873133237655</v>
          </cell>
          <cell r="M21">
            <v>27.112913610087553</v>
          </cell>
          <cell r="P21">
            <v>2030</v>
          </cell>
          <cell r="Q21">
            <v>55.368880000000019</v>
          </cell>
          <cell r="R21">
            <v>42.710299999999997</v>
          </cell>
          <cell r="S21">
            <v>49.805946280005266</v>
          </cell>
          <cell r="T21">
            <v>1.1116921599826728</v>
          </cell>
          <cell r="U21">
            <v>0.85753415385154852</v>
          </cell>
        </row>
        <row r="22">
          <cell r="J22">
            <v>43891</v>
          </cell>
          <cell r="K22">
            <v>24.99107448575198</v>
          </cell>
          <cell r="L22">
            <v>22.070714958070994</v>
          </cell>
          <cell r="M22">
            <v>23.735319888849155</v>
          </cell>
          <cell r="P22">
            <v>2031</v>
          </cell>
          <cell r="Q22">
            <v>57.869485833333329</v>
          </cell>
          <cell r="R22">
            <v>44.896719999999995</v>
          </cell>
          <cell r="S22">
            <v>52.204977016965238</v>
          </cell>
          <cell r="T22">
            <v>1.1085051491264382</v>
          </cell>
          <cell r="U22">
            <v>0.86000842382153997</v>
          </cell>
        </row>
        <row r="23">
          <cell r="J23">
            <v>43922</v>
          </cell>
          <cell r="K23">
            <v>21.16793514522152</v>
          </cell>
          <cell r="L23">
            <v>14.635181277215517</v>
          </cell>
          <cell r="M23">
            <v>18.358850981978939</v>
          </cell>
          <cell r="P23">
            <v>2032</v>
          </cell>
          <cell r="Q23">
            <v>60.828680833333344</v>
          </cell>
          <cell r="R23">
            <v>47.558392499999997</v>
          </cell>
          <cell r="S23">
            <v>55.000579704230582</v>
          </cell>
          <cell r="T23">
            <v>1.1059643582021095</v>
          </cell>
          <cell r="U23">
            <v>0.86468893156669513</v>
          </cell>
        </row>
        <row r="24">
          <cell r="J24">
            <v>43952</v>
          </cell>
          <cell r="K24">
            <v>21.77006827495256</v>
          </cell>
          <cell r="L24">
            <v>14.145501829490577</v>
          </cell>
          <cell r="M24">
            <v>18.491504703403905</v>
          </cell>
          <cell r="P24">
            <v>2033</v>
          </cell>
          <cell r="Q24">
            <v>63.957808333333332</v>
          </cell>
          <cell r="R24">
            <v>50.36286333333333</v>
          </cell>
          <cell r="S24">
            <v>57.980913339227584</v>
          </cell>
          <cell r="T24">
            <v>1.1030838365573317</v>
          </cell>
          <cell r="U24">
            <v>0.86861107272795957</v>
          </cell>
        </row>
        <row r="25">
          <cell r="J25">
            <v>43983</v>
          </cell>
          <cell r="K25">
            <v>22.612716132130764</v>
          </cell>
          <cell r="L25">
            <v>14.088523652275418</v>
          </cell>
          <cell r="M25">
            <v>18.947313365792965</v>
          </cell>
          <cell r="P25">
            <v>2034</v>
          </cell>
          <cell r="Q25">
            <v>66.437446666666673</v>
          </cell>
          <cell r="R25">
            <v>52.417658333333328</v>
          </cell>
          <cell r="S25">
            <v>60.251848253211612</v>
          </cell>
          <cell r="T25">
            <v>1.1026623845207164</v>
          </cell>
          <cell r="U25">
            <v>0.86997594020759861</v>
          </cell>
        </row>
        <row r="26">
          <cell r="J26">
            <v>44013</v>
          </cell>
          <cell r="K26">
            <v>49.569630994428188</v>
          </cell>
          <cell r="L26">
            <v>24.64533144843271</v>
          </cell>
          <cell r="M26">
            <v>38.852182189650129</v>
          </cell>
          <cell r="P26">
            <v>2035</v>
          </cell>
          <cell r="Q26">
            <v>65.615130833333339</v>
          </cell>
          <cell r="R26">
            <v>51.195626666666676</v>
          </cell>
          <cell r="S26">
            <v>59.278114730132472</v>
          </cell>
          <cell r="T26">
            <v>1.1069031316540776</v>
          </cell>
          <cell r="U26">
            <v>0.86365139815492009</v>
          </cell>
        </row>
        <row r="27">
          <cell r="J27">
            <v>44044</v>
          </cell>
          <cell r="K27">
            <v>53.107902653983622</v>
          </cell>
          <cell r="L27">
            <v>28.486351812079416</v>
          </cell>
          <cell r="M27">
            <v>42.520635791964807</v>
          </cell>
          <cell r="P27">
            <v>2036</v>
          </cell>
          <cell r="Q27">
            <v>66.497443333333351</v>
          </cell>
          <cell r="R27">
            <v>51.7883225</v>
          </cell>
          <cell r="S27">
            <v>60.036820866120145</v>
          </cell>
          <cell r="T27">
            <v>1.1076110022817522</v>
          </cell>
          <cell r="U27">
            <v>0.8626093412821777</v>
          </cell>
        </row>
        <row r="28">
          <cell r="J28">
            <v>44075</v>
          </cell>
          <cell r="K28">
            <v>45.992929187982995</v>
          </cell>
          <cell r="L28">
            <v>24.688033457152049</v>
          </cell>
          <cell r="M28">
            <v>36.831824023725687</v>
          </cell>
          <cell r="P28">
            <v>2037</v>
          </cell>
          <cell r="Q28">
            <v>70.326604166666669</v>
          </cell>
          <cell r="R28">
            <v>54.763381666666668</v>
          </cell>
          <cell r="S28">
            <v>63.499600576740256</v>
          </cell>
          <cell r="T28">
            <v>1.1075125438257816</v>
          </cell>
          <cell r="U28">
            <v>0.86242088405712514</v>
          </cell>
        </row>
        <row r="29">
          <cell r="J29">
            <v>44105</v>
          </cell>
          <cell r="K29">
            <v>24.67939516833183</v>
          </cell>
          <cell r="L29">
            <v>21.932421384968489</v>
          </cell>
          <cell r="M29">
            <v>23.49819644148559</v>
          </cell>
        </row>
        <row r="30">
          <cell r="J30">
            <v>44136</v>
          </cell>
          <cell r="K30">
            <v>24.396636740736774</v>
          </cell>
          <cell r="L30">
            <v>21.470193365075339</v>
          </cell>
          <cell r="M30">
            <v>23.138266089202354</v>
          </cell>
        </row>
        <row r="31">
          <cell r="J31">
            <v>44166</v>
          </cell>
          <cell r="K31">
            <v>28.469556199146147</v>
          </cell>
          <cell r="L31">
            <v>24.305975705306324</v>
          </cell>
          <cell r="M31">
            <v>26.679216586795022</v>
          </cell>
        </row>
        <row r="32">
          <cell r="J32">
            <v>44197</v>
          </cell>
          <cell r="K32">
            <v>29.206408683999424</v>
          </cell>
          <cell r="L32">
            <v>25.41235</v>
          </cell>
          <cell r="M32">
            <v>27.574963449879668</v>
          </cell>
        </row>
        <row r="33">
          <cell r="J33">
            <v>44228</v>
          </cell>
          <cell r="K33">
            <v>28.623668163910494</v>
          </cell>
          <cell r="L33">
            <v>24.743583105971389</v>
          </cell>
          <cell r="M33">
            <v>26.955231588996675</v>
          </cell>
        </row>
        <row r="34">
          <cell r="J34">
            <v>44256</v>
          </cell>
          <cell r="K34">
            <v>24.900868547315</v>
          </cell>
          <cell r="L34">
            <v>21.68824019172785</v>
          </cell>
          <cell r="M34">
            <v>23.519438354412525</v>
          </cell>
        </row>
        <row r="35">
          <cell r="J35">
            <v>44287</v>
          </cell>
          <cell r="K35">
            <v>21.014151110797105</v>
          </cell>
          <cell r="L35">
            <v>18.713243390524248</v>
          </cell>
          <cell r="M35">
            <v>20.024760791079775</v>
          </cell>
        </row>
        <row r="36">
          <cell r="J36">
            <v>44317</v>
          </cell>
          <cell r="K36">
            <v>21.897944244100813</v>
          </cell>
          <cell r="L36">
            <v>15.722503296704463</v>
          </cell>
          <cell r="M36">
            <v>19.242504636720383</v>
          </cell>
        </row>
        <row r="37">
          <cell r="J37">
            <v>44348</v>
          </cell>
          <cell r="K37">
            <v>24.391057514195346</v>
          </cell>
          <cell r="L37">
            <v>13.05843370997046</v>
          </cell>
          <cell r="M37">
            <v>19.518029278378641</v>
          </cell>
        </row>
        <row r="38">
          <cell r="J38">
            <v>44378</v>
          </cell>
          <cell r="K38">
            <v>49.805078178670733</v>
          </cell>
          <cell r="L38">
            <v>29.299003571731518</v>
          </cell>
          <cell r="M38">
            <v>40.98746609768687</v>
          </cell>
        </row>
        <row r="39">
          <cell r="J39">
            <v>44409</v>
          </cell>
          <cell r="K39">
            <v>54.130254114703767</v>
          </cell>
          <cell r="L39">
            <v>33.953657491761263</v>
          </cell>
          <cell r="M39">
            <v>45.45431756683849</v>
          </cell>
        </row>
        <row r="40">
          <cell r="J40">
            <v>44440</v>
          </cell>
          <cell r="K40">
            <v>49.638515392315171</v>
          </cell>
          <cell r="L40">
            <v>32.352150000000002</v>
          </cell>
          <cell r="M40">
            <v>42.205378273619644</v>
          </cell>
        </row>
        <row r="41">
          <cell r="J41">
            <v>44470</v>
          </cell>
          <cell r="K41">
            <v>25.098630495339361</v>
          </cell>
          <cell r="L41">
            <v>24.201857747859258</v>
          </cell>
          <cell r="M41">
            <v>24.713018213922915</v>
          </cell>
        </row>
        <row r="42">
          <cell r="J42">
            <v>44501</v>
          </cell>
          <cell r="K42">
            <v>24.6647</v>
          </cell>
          <cell r="L42">
            <v>23.8127</v>
          </cell>
          <cell r="M42">
            <v>24.29834</v>
          </cell>
        </row>
        <row r="43">
          <cell r="J43">
            <v>44531</v>
          </cell>
          <cell r="K43">
            <v>26.565449999999998</v>
          </cell>
          <cell r="L43">
            <v>27.14265900916579</v>
          </cell>
          <cell r="M43">
            <v>26.813649873941287</v>
          </cell>
        </row>
        <row r="44">
          <cell r="J44">
            <v>44562</v>
          </cell>
          <cell r="K44">
            <v>28.004148419504325</v>
          </cell>
          <cell r="L44">
            <v>0</v>
          </cell>
          <cell r="M44">
            <v>15.962364599117464</v>
          </cell>
        </row>
        <row r="45">
          <cell r="J45">
            <v>44593</v>
          </cell>
          <cell r="K45">
            <v>32.255280378575947</v>
          </cell>
          <cell r="L45">
            <v>27.340605287485623</v>
          </cell>
          <cell r="M45">
            <v>30.141970089407106</v>
          </cell>
        </row>
        <row r="46">
          <cell r="J46">
            <v>44621</v>
          </cell>
          <cell r="K46">
            <v>29.371605714805703</v>
          </cell>
          <cell r="L46">
            <v>24.457814828460855</v>
          </cell>
          <cell r="M46">
            <v>27.258675633677417</v>
          </cell>
        </row>
        <row r="47">
          <cell r="J47">
            <v>44652</v>
          </cell>
          <cell r="K47">
            <v>26.961129796841231</v>
          </cell>
          <cell r="L47">
            <v>22.850060073414468</v>
          </cell>
          <cell r="M47">
            <v>25.193369815767724</v>
          </cell>
        </row>
        <row r="48">
          <cell r="J48">
            <v>44682</v>
          </cell>
          <cell r="K48">
            <v>26.399841966803621</v>
          </cell>
          <cell r="L48">
            <v>19.71612111899951</v>
          </cell>
          <cell r="M48">
            <v>23.525842002247852</v>
          </cell>
        </row>
        <row r="49">
          <cell r="J49">
            <v>44713</v>
          </cell>
          <cell r="K49">
            <v>25.83960606356192</v>
          </cell>
          <cell r="L49">
            <v>17.261498009166267</v>
          </cell>
          <cell r="M49">
            <v>22.151019600171789</v>
          </cell>
        </row>
        <row r="50">
          <cell r="J50">
            <v>44743</v>
          </cell>
          <cell r="K50">
            <v>47.93450033280255</v>
          </cell>
          <cell r="L50">
            <v>30.543241907734028</v>
          </cell>
          <cell r="M50">
            <v>40.456259210023077</v>
          </cell>
        </row>
        <row r="51">
          <cell r="J51">
            <v>44774</v>
          </cell>
          <cell r="K51">
            <v>53.004993283807046</v>
          </cell>
          <cell r="L51">
            <v>34.598139643732083</v>
          </cell>
          <cell r="M51">
            <v>45.090046218574813</v>
          </cell>
        </row>
        <row r="52">
          <cell r="J52">
            <v>44805</v>
          </cell>
          <cell r="K52">
            <v>49.088585408248264</v>
          </cell>
          <cell r="L52">
            <v>33.206429999999997</v>
          </cell>
          <cell r="M52">
            <v>42.259258582701506</v>
          </cell>
        </row>
        <row r="53">
          <cell r="J53">
            <v>44835</v>
          </cell>
          <cell r="K53">
            <v>30.787518003519843</v>
          </cell>
          <cell r="L53">
            <v>26.968251248119223</v>
          </cell>
          <cell r="M53">
            <v>29.145233298697576</v>
          </cell>
        </row>
        <row r="54">
          <cell r="J54">
            <v>44866</v>
          </cell>
          <cell r="K54">
            <v>31.109028104940201</v>
          </cell>
          <cell r="L54">
            <v>28.083319674931069</v>
          </cell>
          <cell r="M54">
            <v>29.807973480036274</v>
          </cell>
        </row>
        <row r="55">
          <cell r="J55">
            <v>44896</v>
          </cell>
          <cell r="K55">
            <v>34.298177292140053</v>
          </cell>
          <cell r="L55">
            <v>29.436252759125999</v>
          </cell>
          <cell r="M55">
            <v>32.207549742944011</v>
          </cell>
        </row>
        <row r="56">
          <cell r="J56">
            <v>44927</v>
          </cell>
          <cell r="K56">
            <v>33.688610745623613</v>
          </cell>
          <cell r="L56">
            <v>30.147570000000002</v>
          </cell>
          <cell r="M56">
            <v>32.165963225005456</v>
          </cell>
        </row>
        <row r="57">
          <cell r="J57">
            <v>44958</v>
          </cell>
          <cell r="K57">
            <v>35.338225358466076</v>
          </cell>
          <cell r="L57">
            <v>30.373912531521725</v>
          </cell>
          <cell r="M57">
            <v>33.203570842880005</v>
          </cell>
        </row>
        <row r="58">
          <cell r="J58">
            <v>44986</v>
          </cell>
          <cell r="K58">
            <v>32.83546315077237</v>
          </cell>
          <cell r="L58">
            <v>27.8456025593091</v>
          </cell>
          <cell r="M58">
            <v>30.68982309644316</v>
          </cell>
        </row>
        <row r="59">
          <cell r="J59">
            <v>45017</v>
          </cell>
          <cell r="K59">
            <v>32.263781639261765</v>
          </cell>
          <cell r="L59">
            <v>27.373350491189516</v>
          </cell>
          <cell r="M59">
            <v>30.160896245590695</v>
          </cell>
        </row>
        <row r="60">
          <cell r="J60">
            <v>45047</v>
          </cell>
          <cell r="K60">
            <v>28.493376172099381</v>
          </cell>
          <cell r="L60">
            <v>22.853987494124571</v>
          </cell>
          <cell r="M60">
            <v>26.068439040570212</v>
          </cell>
        </row>
        <row r="61">
          <cell r="J61">
            <v>45078</v>
          </cell>
          <cell r="K61">
            <v>26.544756633187202</v>
          </cell>
          <cell r="L61">
            <v>19.168267378583025</v>
          </cell>
          <cell r="M61">
            <v>23.372866253707404</v>
          </cell>
        </row>
        <row r="62">
          <cell r="J62">
            <v>45108</v>
          </cell>
          <cell r="K62">
            <v>47.181596301323395</v>
          </cell>
          <cell r="L62">
            <v>29.914462016602783</v>
          </cell>
          <cell r="M62">
            <v>39.756728558893528</v>
          </cell>
        </row>
        <row r="63">
          <cell r="J63">
            <v>45139</v>
          </cell>
          <cell r="K63">
            <v>51.915129999999998</v>
          </cell>
          <cell r="L63">
            <v>34.654074500328619</v>
          </cell>
          <cell r="M63">
            <v>44.492876135141302</v>
          </cell>
        </row>
        <row r="64">
          <cell r="J64">
            <v>45170</v>
          </cell>
          <cell r="K64">
            <v>47.400861785220286</v>
          </cell>
          <cell r="L64">
            <v>34.752363982671262</v>
          </cell>
          <cell r="M64">
            <v>41.962007730124206</v>
          </cell>
        </row>
        <row r="65">
          <cell r="J65">
            <v>45200</v>
          </cell>
          <cell r="K65">
            <v>35.184261727984122</v>
          </cell>
          <cell r="L65">
            <v>29.85939936361752</v>
          </cell>
          <cell r="M65">
            <v>32.894570911306481</v>
          </cell>
        </row>
        <row r="66">
          <cell r="J66">
            <v>45231</v>
          </cell>
          <cell r="K66">
            <v>35.104219203954706</v>
          </cell>
          <cell r="L66">
            <v>29.174950503846798</v>
          </cell>
          <cell r="M66">
            <v>32.554633662908302</v>
          </cell>
        </row>
        <row r="67">
          <cell r="J67">
            <v>45261</v>
          </cell>
          <cell r="K67">
            <v>38.103125323665665</v>
          </cell>
          <cell r="L67">
            <v>32.534669551365539</v>
          </cell>
          <cell r="M67">
            <v>35.708689341576608</v>
          </cell>
        </row>
        <row r="68">
          <cell r="J68">
            <v>45292</v>
          </cell>
          <cell r="K68">
            <v>39.552491585802905</v>
          </cell>
          <cell r="L68">
            <v>33.176673617104058</v>
          </cell>
          <cell r="M68">
            <v>36.810889859262403</v>
          </cell>
        </row>
        <row r="69">
          <cell r="J69">
            <v>45323</v>
          </cell>
          <cell r="K69">
            <v>39.209795601866553</v>
          </cell>
          <cell r="L69">
            <v>33.214065322777984</v>
          </cell>
          <cell r="M69">
            <v>36.631631581858464</v>
          </cell>
        </row>
        <row r="70">
          <cell r="J70">
            <v>45352</v>
          </cell>
          <cell r="K70">
            <v>35.229684673887419</v>
          </cell>
          <cell r="L70">
            <v>29.779457420638082</v>
          </cell>
          <cell r="M70">
            <v>32.886086954990205</v>
          </cell>
        </row>
        <row r="71">
          <cell r="J71">
            <v>45383</v>
          </cell>
          <cell r="K71">
            <v>34.125505347548469</v>
          </cell>
          <cell r="L71">
            <v>28.892142935983632</v>
          </cell>
          <cell r="M71">
            <v>31.875159510575589</v>
          </cell>
        </row>
        <row r="72">
          <cell r="J72">
            <v>45413</v>
          </cell>
          <cell r="K72">
            <v>31.845441929116625</v>
          </cell>
          <cell r="L72">
            <v>25.895264532728177</v>
          </cell>
          <cell r="M72">
            <v>29.28686564866959</v>
          </cell>
        </row>
        <row r="73">
          <cell r="J73">
            <v>45444</v>
          </cell>
          <cell r="K73">
            <v>28.814856282239045</v>
          </cell>
          <cell r="L73">
            <v>20.544939726171869</v>
          </cell>
          <cell r="M73">
            <v>25.25879216313016</v>
          </cell>
        </row>
        <row r="74">
          <cell r="J74">
            <v>45474</v>
          </cell>
          <cell r="K74">
            <v>51.294493895602869</v>
          </cell>
          <cell r="L74">
            <v>32.599499999999999</v>
          </cell>
          <cell r="M74">
            <v>43.255646520493634</v>
          </cell>
        </row>
        <row r="75">
          <cell r="J75">
            <v>45505</v>
          </cell>
          <cell r="K75">
            <v>59.202166418271041</v>
          </cell>
          <cell r="L75">
            <v>39.657440000000001</v>
          </cell>
          <cell r="M75">
            <v>50.797934058414491</v>
          </cell>
        </row>
        <row r="76">
          <cell r="J76">
            <v>45536</v>
          </cell>
          <cell r="K76">
            <v>57.731402005697781</v>
          </cell>
          <cell r="L76">
            <v>40.920530116471063</v>
          </cell>
          <cell r="M76">
            <v>50.502727093330293</v>
          </cell>
        </row>
        <row r="77">
          <cell r="J77">
            <v>45566</v>
          </cell>
          <cell r="K77">
            <v>42.054497789703561</v>
          </cell>
          <cell r="L77">
            <v>34.288541250988523</v>
          </cell>
          <cell r="M77">
            <v>38.715136478056095</v>
          </cell>
        </row>
        <row r="78">
          <cell r="J78">
            <v>45597</v>
          </cell>
          <cell r="K78">
            <v>37.539916738852298</v>
          </cell>
          <cell r="L78">
            <v>32.195974408819268</v>
          </cell>
          <cell r="M78">
            <v>35.242021536938097</v>
          </cell>
        </row>
        <row r="79">
          <cell r="J79">
            <v>45627</v>
          </cell>
          <cell r="K79">
            <v>42.561583533899956</v>
          </cell>
          <cell r="L79">
            <v>35.551932829476506</v>
          </cell>
          <cell r="M79">
            <v>39.547433730997874</v>
          </cell>
        </row>
        <row r="80">
          <cell r="J80">
            <v>45658</v>
          </cell>
          <cell r="K80">
            <v>43.601643010275005</v>
          </cell>
          <cell r="L80">
            <v>36.481087392041267</v>
          </cell>
          <cell r="M80">
            <v>40.539804094434494</v>
          </cell>
        </row>
        <row r="81">
          <cell r="J81">
            <v>45689</v>
          </cell>
          <cell r="K81">
            <v>43.915996869116327</v>
          </cell>
          <cell r="L81">
            <v>36.751029540538724</v>
          </cell>
          <cell r="M81">
            <v>40.83506091782796</v>
          </cell>
        </row>
        <row r="82">
          <cell r="J82">
            <v>45717</v>
          </cell>
          <cell r="K82">
            <v>38.690334114391263</v>
          </cell>
          <cell r="L82">
            <v>32.569381108676723</v>
          </cell>
          <cell r="M82">
            <v>36.058324321934009</v>
          </cell>
        </row>
        <row r="83">
          <cell r="J83">
            <v>45748</v>
          </cell>
          <cell r="K83">
            <v>37.012413701703721</v>
          </cell>
          <cell r="L83">
            <v>30.968443676316873</v>
          </cell>
          <cell r="M83">
            <v>34.413506590787378</v>
          </cell>
        </row>
        <row r="84">
          <cell r="J84">
            <v>45778</v>
          </cell>
          <cell r="K84">
            <v>33.54746594143176</v>
          </cell>
          <cell r="L84">
            <v>28.258881533013131</v>
          </cell>
          <cell r="M84">
            <v>31.273374645811749</v>
          </cell>
        </row>
        <row r="85">
          <cell r="J85">
            <v>45809</v>
          </cell>
          <cell r="K85">
            <v>31.112248505684466</v>
          </cell>
          <cell r="L85">
            <v>19.456903834054909</v>
          </cell>
          <cell r="M85">
            <v>26.100450296883754</v>
          </cell>
        </row>
        <row r="86">
          <cell r="J86">
            <v>45839</v>
          </cell>
          <cell r="K86">
            <v>54.042487473218365</v>
          </cell>
          <cell r="L86">
            <v>34.765743723779288</v>
          </cell>
          <cell r="M86">
            <v>45.753487660959557</v>
          </cell>
        </row>
        <row r="87">
          <cell r="J87">
            <v>45870</v>
          </cell>
          <cell r="K87">
            <v>64.283274472268076</v>
          </cell>
          <cell r="L87">
            <v>44.313340277807384</v>
          </cell>
          <cell r="M87">
            <v>55.696202768649968</v>
          </cell>
        </row>
        <row r="88">
          <cell r="J88">
            <v>45901</v>
          </cell>
          <cell r="K88">
            <v>61.97855417018441</v>
          </cell>
          <cell r="L88">
            <v>44.405180061122515</v>
          </cell>
          <cell r="M88">
            <v>54.422003303287795</v>
          </cell>
        </row>
        <row r="89">
          <cell r="J89">
            <v>45931</v>
          </cell>
          <cell r="K89">
            <v>42.503199256354975</v>
          </cell>
          <cell r="L89">
            <v>36.150394204374692</v>
          </cell>
          <cell r="M89">
            <v>39.771493084003453</v>
          </cell>
        </row>
        <row r="90">
          <cell r="J90">
            <v>45962</v>
          </cell>
          <cell r="K90">
            <v>40.16688629752592</v>
          </cell>
          <cell r="L90">
            <v>34.262849816840799</v>
          </cell>
          <cell r="M90">
            <v>37.628150610831312</v>
          </cell>
        </row>
        <row r="91">
          <cell r="J91">
            <v>45992</v>
          </cell>
          <cell r="K91">
            <v>45.585476350134883</v>
          </cell>
          <cell r="L91">
            <v>37.373874579751437</v>
          </cell>
          <cell r="M91">
            <v>42.054487588870003</v>
          </cell>
        </row>
        <row r="92">
          <cell r="J92">
            <v>46023</v>
          </cell>
          <cell r="K92">
            <v>47.737899135607073</v>
          </cell>
          <cell r="L92">
            <v>40.120599687212803</v>
          </cell>
          <cell r="M92">
            <v>44.462460372797537</v>
          </cell>
        </row>
        <row r="93">
          <cell r="J93">
            <v>46054</v>
          </cell>
          <cell r="K93">
            <v>47.123872029959223</v>
          </cell>
          <cell r="L93">
            <v>40.204490816751829</v>
          </cell>
          <cell r="M93">
            <v>44.148538108280043</v>
          </cell>
        </row>
        <row r="94">
          <cell r="J94">
            <v>46082</v>
          </cell>
          <cell r="K94">
            <v>43.07686970159935</v>
          </cell>
          <cell r="L94">
            <v>35.65572501689126</v>
          </cell>
          <cell r="M94">
            <v>39.88577748717487</v>
          </cell>
        </row>
        <row r="95">
          <cell r="J95">
            <v>46113</v>
          </cell>
          <cell r="K95">
            <v>41.031593880154048</v>
          </cell>
          <cell r="L95">
            <v>34.382988344951009</v>
          </cell>
          <cell r="M95">
            <v>38.172693500016734</v>
          </cell>
        </row>
        <row r="96">
          <cell r="J96">
            <v>46143</v>
          </cell>
          <cell r="K96">
            <v>35.636234912690604</v>
          </cell>
          <cell r="L96">
            <v>30.116808379972166</v>
          </cell>
          <cell r="M96">
            <v>33.262881503621671</v>
          </cell>
        </row>
        <row r="97">
          <cell r="J97">
            <v>46174</v>
          </cell>
          <cell r="K97">
            <v>33.693630711436349</v>
          </cell>
          <cell r="L97">
            <v>20.66055672054836</v>
          </cell>
          <cell r="M97">
            <v>28.089408895354513</v>
          </cell>
        </row>
        <row r="98">
          <cell r="J98">
            <v>46204</v>
          </cell>
          <cell r="K98">
            <v>57.676245753506421</v>
          </cell>
          <cell r="L98">
            <v>38.547800133344111</v>
          </cell>
          <cell r="M98">
            <v>49.451014136836626</v>
          </cell>
        </row>
        <row r="99">
          <cell r="J99">
            <v>46235</v>
          </cell>
          <cell r="K99">
            <v>66.157778189407821</v>
          </cell>
          <cell r="L99">
            <v>47.10482665638726</v>
          </cell>
          <cell r="M99">
            <v>57.965009030208975</v>
          </cell>
        </row>
        <row r="100">
          <cell r="J100">
            <v>46266</v>
          </cell>
          <cell r="K100">
            <v>63.158655420631995</v>
          </cell>
          <cell r="L100">
            <v>46.760487605519671</v>
          </cell>
          <cell r="M100">
            <v>56.107443260133692</v>
          </cell>
        </row>
        <row r="101">
          <cell r="J101">
            <v>46296</v>
          </cell>
          <cell r="K101">
            <v>44.977178597552665</v>
          </cell>
          <cell r="L101">
            <v>37.999104321404054</v>
          </cell>
          <cell r="M101">
            <v>41.976606658808763</v>
          </cell>
        </row>
        <row r="102">
          <cell r="J102">
            <v>46327</v>
          </cell>
          <cell r="K102">
            <v>42.937978812214567</v>
          </cell>
          <cell r="L102">
            <v>34.931772832354241</v>
          </cell>
          <cell r="M102">
            <v>39.495310240874623</v>
          </cell>
        </row>
        <row r="103">
          <cell r="J103">
            <v>46357</v>
          </cell>
          <cell r="K103">
            <v>47.829008566391764</v>
          </cell>
          <cell r="L103">
            <v>38.91442309920069</v>
          </cell>
          <cell r="M103">
            <v>43.995736815499598</v>
          </cell>
        </row>
        <row r="104">
          <cell r="J104">
            <v>46388</v>
          </cell>
          <cell r="K104">
            <v>49.596986517810237</v>
          </cell>
          <cell r="L104">
            <v>42.263859118531023</v>
          </cell>
          <cell r="M104">
            <v>46.443741736120174</v>
          </cell>
        </row>
        <row r="105">
          <cell r="J105">
            <v>46419</v>
          </cell>
          <cell r="K105">
            <v>49.292090754940091</v>
          </cell>
          <cell r="L105">
            <v>41.369803196584201</v>
          </cell>
          <cell r="M105">
            <v>45.885507104847058</v>
          </cell>
        </row>
        <row r="106">
          <cell r="J106">
            <v>46447</v>
          </cell>
          <cell r="K106">
            <v>42.507435899378294</v>
          </cell>
          <cell r="L106">
            <v>34.850162873424331</v>
          </cell>
          <cell r="M106">
            <v>39.21480849821809</v>
          </cell>
        </row>
        <row r="107">
          <cell r="J107">
            <v>46478</v>
          </cell>
          <cell r="K107">
            <v>38.989592136821074</v>
          </cell>
          <cell r="L107">
            <v>32.42550820776183</v>
          </cell>
          <cell r="M107">
            <v>36.167036047325595</v>
          </cell>
        </row>
        <row r="108">
          <cell r="J108">
            <v>46508</v>
          </cell>
          <cell r="K108">
            <v>35.106612884820628</v>
          </cell>
          <cell r="L108">
            <v>30.278776397851949</v>
          </cell>
          <cell r="M108">
            <v>33.030643195424098</v>
          </cell>
        </row>
        <row r="109">
          <cell r="J109">
            <v>46539</v>
          </cell>
          <cell r="K109">
            <v>33.744189718897395</v>
          </cell>
          <cell r="L109">
            <v>21.705027143355011</v>
          </cell>
          <cell r="M109">
            <v>28.567349811414168</v>
          </cell>
        </row>
        <row r="110">
          <cell r="J110">
            <v>46569</v>
          </cell>
          <cell r="K110">
            <v>55.134615321603711</v>
          </cell>
          <cell r="L110">
            <v>37.895953422779414</v>
          </cell>
          <cell r="M110">
            <v>47.721990705109263</v>
          </cell>
        </row>
        <row r="111">
          <cell r="J111">
            <v>46600</v>
          </cell>
          <cell r="K111">
            <v>64.295635789564002</v>
          </cell>
          <cell r="L111">
            <v>46.071689289102729</v>
          </cell>
          <cell r="M111">
            <v>56.45933879436565</v>
          </cell>
        </row>
        <row r="112">
          <cell r="J112">
            <v>46631</v>
          </cell>
          <cell r="K112">
            <v>62.626534536032423</v>
          </cell>
          <cell r="L112">
            <v>45.978049350723879</v>
          </cell>
          <cell r="M112">
            <v>55.467685906349743</v>
          </cell>
        </row>
        <row r="113">
          <cell r="J113">
            <v>46661</v>
          </cell>
          <cell r="K113">
            <v>47.004413145181999</v>
          </cell>
          <cell r="L113">
            <v>39.452920902569879</v>
          </cell>
          <cell r="M113">
            <v>43.757271480858783</v>
          </cell>
        </row>
        <row r="114">
          <cell r="J114">
            <v>46692</v>
          </cell>
          <cell r="K114">
            <v>41.74964577606314</v>
          </cell>
          <cell r="L114">
            <v>35.22250840999795</v>
          </cell>
          <cell r="M114">
            <v>38.94297670865511</v>
          </cell>
        </row>
        <row r="115">
          <cell r="J115">
            <v>46722</v>
          </cell>
          <cell r="K115">
            <v>47.430178110172207</v>
          </cell>
          <cell r="L115">
            <v>38.704954097615328</v>
          </cell>
          <cell r="M115">
            <v>43.678331784772752</v>
          </cell>
        </row>
        <row r="116">
          <cell r="J116">
            <v>46753</v>
          </cell>
          <cell r="K116">
            <v>49.928572139865203</v>
          </cell>
          <cell r="L116">
            <v>42.313657634822718</v>
          </cell>
          <cell r="M116">
            <v>46.654158902696935</v>
          </cell>
        </row>
        <row r="117">
          <cell r="J117">
            <v>46784</v>
          </cell>
          <cell r="K117">
            <v>49.227422047361486</v>
          </cell>
          <cell r="L117">
            <v>41.384807388128962</v>
          </cell>
          <cell r="M117">
            <v>45.855097743891498</v>
          </cell>
        </row>
        <row r="118">
          <cell r="J118">
            <v>46813</v>
          </cell>
          <cell r="K118">
            <v>42.507880454957792</v>
          </cell>
          <cell r="L118">
            <v>35.356995784028463</v>
          </cell>
          <cell r="M118">
            <v>39.433000046458176</v>
          </cell>
        </row>
        <row r="119">
          <cell r="J119">
            <v>46844</v>
          </cell>
          <cell r="K119">
            <v>38.194188643117812</v>
          </cell>
          <cell r="L119">
            <v>31.345127534171368</v>
          </cell>
          <cell r="M119">
            <v>35.249092366270844</v>
          </cell>
        </row>
        <row r="120">
          <cell r="J120">
            <v>46874</v>
          </cell>
          <cell r="K120">
            <v>35.490830047579564</v>
          </cell>
          <cell r="L120">
            <v>29.832345728966846</v>
          </cell>
          <cell r="M120">
            <v>33.057681790576098</v>
          </cell>
        </row>
        <row r="121">
          <cell r="J121">
            <v>46905</v>
          </cell>
          <cell r="K121">
            <v>31.121756184986701</v>
          </cell>
          <cell r="L121">
            <v>27.037779559426511</v>
          </cell>
          <cell r="M121">
            <v>29.365646235995818</v>
          </cell>
        </row>
        <row r="122">
          <cell r="J122">
            <v>46935</v>
          </cell>
          <cell r="K122">
            <v>58.019887003299836</v>
          </cell>
          <cell r="L122">
            <v>38.616958680090022</v>
          </cell>
          <cell r="M122">
            <v>49.67662782431961</v>
          </cell>
        </row>
        <row r="123">
          <cell r="J123">
            <v>46966</v>
          </cell>
          <cell r="K123">
            <v>65.523019351087342</v>
          </cell>
          <cell r="L123">
            <v>46.257990762059265</v>
          </cell>
          <cell r="M123">
            <v>57.239057057805269</v>
          </cell>
        </row>
        <row r="124">
          <cell r="J124">
            <v>46997</v>
          </cell>
          <cell r="K124">
            <v>60.120618155619482</v>
          </cell>
          <cell r="L124">
            <v>45.168279528666268</v>
          </cell>
          <cell r="M124">
            <v>53.691112546029601</v>
          </cell>
        </row>
        <row r="125">
          <cell r="J125">
            <v>47027</v>
          </cell>
          <cell r="K125">
            <v>45.003118933229906</v>
          </cell>
          <cell r="L125">
            <v>38.245914696228262</v>
          </cell>
          <cell r="M125">
            <v>42.097521111319196</v>
          </cell>
        </row>
        <row r="126">
          <cell r="J126">
            <v>47058</v>
          </cell>
          <cell r="K126">
            <v>42.231958176805989</v>
          </cell>
          <cell r="L126">
            <v>34.588848403913531</v>
          </cell>
          <cell r="M126">
            <v>38.94542097446223</v>
          </cell>
        </row>
        <row r="127">
          <cell r="J127">
            <v>47088</v>
          </cell>
          <cell r="K127">
            <v>48.93681139436832</v>
          </cell>
          <cell r="L127">
            <v>40.115399168719826</v>
          </cell>
          <cell r="M127">
            <v>45.143604137339466</v>
          </cell>
        </row>
        <row r="128">
          <cell r="J128">
            <v>47119</v>
          </cell>
          <cell r="K128">
            <v>52.366893014166251</v>
          </cell>
          <cell r="L128">
            <v>43.276693896668995</v>
          </cell>
          <cell r="M128">
            <v>48.458107393642422</v>
          </cell>
        </row>
        <row r="129">
          <cell r="J129">
            <v>47150</v>
          </cell>
          <cell r="K129">
            <v>50.914742615677469</v>
          </cell>
          <cell r="L129">
            <v>43.848709087542424</v>
          </cell>
          <cell r="M129">
            <v>47.8763481985794</v>
          </cell>
        </row>
        <row r="130">
          <cell r="J130">
            <v>47178</v>
          </cell>
          <cell r="K130">
            <v>45.941741692615139</v>
          </cell>
          <cell r="L130">
            <v>39.531131058478472</v>
          </cell>
          <cell r="M130">
            <v>43.185179119936372</v>
          </cell>
        </row>
        <row r="131">
          <cell r="J131">
            <v>47209</v>
          </cell>
          <cell r="K131">
            <v>42.103005471898619</v>
          </cell>
          <cell r="L131">
            <v>36.082146671131852</v>
          </cell>
          <cell r="M131">
            <v>39.514036187568905</v>
          </cell>
        </row>
        <row r="132">
          <cell r="J132">
            <v>47239</v>
          </cell>
          <cell r="K132">
            <v>38.047938422393358</v>
          </cell>
          <cell r="L132">
            <v>31.124455286435055</v>
          </cell>
          <cell r="M132">
            <v>35.070840673931286</v>
          </cell>
        </row>
        <row r="133">
          <cell r="J133">
            <v>47270</v>
          </cell>
          <cell r="K133">
            <v>34.597954495242064</v>
          </cell>
          <cell r="L133">
            <v>26.878570500106143</v>
          </cell>
          <cell r="M133">
            <v>31.278619377333616</v>
          </cell>
        </row>
        <row r="134">
          <cell r="J134">
            <v>47300</v>
          </cell>
          <cell r="K134">
            <v>61.418722422385137</v>
          </cell>
          <cell r="L134">
            <v>41.993181302657895</v>
          </cell>
          <cell r="M134">
            <v>53.065739740902423</v>
          </cell>
        </row>
        <row r="135">
          <cell r="J135">
            <v>47331</v>
          </cell>
          <cell r="K135">
            <v>74.214413300729319</v>
          </cell>
          <cell r="L135">
            <v>51.569850738604416</v>
          </cell>
          <cell r="M135">
            <v>64.477251399015614</v>
          </cell>
        </row>
        <row r="136">
          <cell r="J136">
            <v>47362</v>
          </cell>
          <cell r="K136">
            <v>66.925499160042349</v>
          </cell>
          <cell r="L136">
            <v>50.777354835020333</v>
          </cell>
          <cell r="M136">
            <v>59.981797100282876</v>
          </cell>
        </row>
        <row r="137">
          <cell r="J137">
            <v>47392</v>
          </cell>
          <cell r="K137">
            <v>49.071975315008871</v>
          </cell>
          <cell r="L137">
            <v>40.021123644092917</v>
          </cell>
          <cell r="M137">
            <v>45.180109096515011</v>
          </cell>
        </row>
        <row r="138">
          <cell r="J138">
            <v>47423</v>
          </cell>
          <cell r="K138">
            <v>46.096435551558116</v>
          </cell>
          <cell r="L138">
            <v>37.073299639393724</v>
          </cell>
          <cell r="M138">
            <v>42.216487109327424</v>
          </cell>
        </row>
        <row r="139">
          <cell r="J139">
            <v>47453</v>
          </cell>
          <cell r="K139">
            <v>51.679962748109631</v>
          </cell>
          <cell r="L139">
            <v>41.488508101361695</v>
          </cell>
          <cell r="M139">
            <v>47.297637250008016</v>
          </cell>
        </row>
        <row r="140">
          <cell r="J140">
            <v>47484</v>
          </cell>
          <cell r="K140">
            <v>57.163191587782407</v>
          </cell>
          <cell r="L140">
            <v>46.517169257585813</v>
          </cell>
          <cell r="M140">
            <v>52.585401985797866</v>
          </cell>
        </row>
        <row r="141">
          <cell r="J141">
            <v>47515</v>
          </cell>
          <cell r="K141">
            <v>56.091081904926604</v>
          </cell>
          <cell r="L141">
            <v>47.450606690439898</v>
          </cell>
          <cell r="M141">
            <v>52.375677562697319</v>
          </cell>
        </row>
        <row r="142">
          <cell r="J142">
            <v>47543</v>
          </cell>
          <cell r="K142">
            <v>48.939139850096893</v>
          </cell>
          <cell r="L142">
            <v>42.522461965271873</v>
          </cell>
          <cell r="M142">
            <v>46.179968359622137</v>
          </cell>
        </row>
        <row r="143">
          <cell r="J143">
            <v>47574</v>
          </cell>
          <cell r="K143">
            <v>44.37846193984916</v>
          </cell>
          <cell r="L143">
            <v>38.231504137595842</v>
          </cell>
          <cell r="M143">
            <v>41.735270084880227</v>
          </cell>
        </row>
        <row r="144">
          <cell r="J144">
            <v>47604</v>
          </cell>
          <cell r="K144">
            <v>41.971921985029169</v>
          </cell>
          <cell r="L144">
            <v>34.298536894483185</v>
          </cell>
          <cell r="M144">
            <v>38.67236639609439</v>
          </cell>
        </row>
        <row r="145">
          <cell r="J145">
            <v>47635</v>
          </cell>
          <cell r="K145">
            <v>38.140065222463122</v>
          </cell>
          <cell r="L145">
            <v>29.309774755753942</v>
          </cell>
          <cell r="M145">
            <v>34.343040321778176</v>
          </cell>
        </row>
        <row r="146">
          <cell r="J146">
            <v>47665</v>
          </cell>
          <cell r="K146">
            <v>70.441737314509453</v>
          </cell>
          <cell r="L146">
            <v>47.755718517661343</v>
          </cell>
          <cell r="M146">
            <v>60.686749231864766</v>
          </cell>
        </row>
        <row r="147">
          <cell r="J147">
            <v>47696</v>
          </cell>
          <cell r="K147">
            <v>79.839257736659192</v>
          </cell>
          <cell r="L147">
            <v>57.742196264455963</v>
          </cell>
          <cell r="M147">
            <v>70.337521303611794</v>
          </cell>
        </row>
        <row r="148">
          <cell r="J148">
            <v>47727</v>
          </cell>
          <cell r="K148">
            <v>74.471651108963997</v>
          </cell>
          <cell r="L148">
            <v>56.654385814923145</v>
          </cell>
          <cell r="M148">
            <v>66.810227032526427</v>
          </cell>
        </row>
        <row r="149">
          <cell r="J149">
            <v>47757</v>
          </cell>
          <cell r="K149">
            <v>56.629683432257636</v>
          </cell>
          <cell r="L149">
            <v>45.778072449000788</v>
          </cell>
          <cell r="M149">
            <v>51.96349070945719</v>
          </cell>
        </row>
        <row r="150">
          <cell r="J150">
            <v>47788</v>
          </cell>
          <cell r="K150">
            <v>50.639713136072317</v>
          </cell>
          <cell r="L150">
            <v>41.9781971335089</v>
          </cell>
          <cell r="M150">
            <v>46.915261254970048</v>
          </cell>
        </row>
        <row r="151">
          <cell r="J151">
            <v>47818</v>
          </cell>
          <cell r="K151">
            <v>56.818444375100256</v>
          </cell>
          <cell r="L151">
            <v>48.057211849949212</v>
          </cell>
          <cell r="M151">
            <v>53.051114389285303</v>
          </cell>
        </row>
        <row r="152">
          <cell r="J152">
            <v>47849</v>
          </cell>
          <cell r="K152">
            <v>61.856067301844377</v>
          </cell>
          <cell r="L152">
            <v>50.810788478822566</v>
          </cell>
          <cell r="M152">
            <v>57.106597407944989</v>
          </cell>
        </row>
        <row r="153">
          <cell r="J153">
            <v>47880</v>
          </cell>
          <cell r="K153">
            <v>60.951369792328535</v>
          </cell>
          <cell r="L153">
            <v>51.281348881885748</v>
          </cell>
          <cell r="M153">
            <v>56.793260800838141</v>
          </cell>
        </row>
        <row r="154">
          <cell r="J154">
            <v>47908</v>
          </cell>
          <cell r="K154">
            <v>52.58109300393955</v>
          </cell>
          <cell r="L154">
            <v>46.555521125000858</v>
          </cell>
          <cell r="M154">
            <v>49.990097095995907</v>
          </cell>
        </row>
        <row r="155">
          <cell r="J155">
            <v>47939</v>
          </cell>
          <cell r="K155">
            <v>46.855922642452512</v>
          </cell>
          <cell r="L155">
            <v>39.94233854147371</v>
          </cell>
          <cell r="M155">
            <v>43.883081479031624</v>
          </cell>
        </row>
        <row r="156">
          <cell r="J156">
            <v>47969</v>
          </cell>
          <cell r="K156">
            <v>43.894019257265377</v>
          </cell>
          <cell r="L156">
            <v>37.132515385714584</v>
          </cell>
          <cell r="M156">
            <v>40.986572592498533</v>
          </cell>
        </row>
        <row r="157">
          <cell r="J157">
            <v>48000</v>
          </cell>
          <cell r="K157">
            <v>42.632984162160525</v>
          </cell>
          <cell r="L157">
            <v>31.762778324096466</v>
          </cell>
          <cell r="M157">
            <v>37.958795651792975</v>
          </cell>
        </row>
        <row r="158">
          <cell r="J158">
            <v>48030</v>
          </cell>
          <cell r="K158">
            <v>73.848597535156813</v>
          </cell>
          <cell r="L158">
            <v>50.210202636303265</v>
          </cell>
          <cell r="M158">
            <v>63.684087728649786</v>
          </cell>
        </row>
        <row r="159">
          <cell r="J159">
            <v>48061</v>
          </cell>
          <cell r="K159">
            <v>82.389279855926645</v>
          </cell>
          <cell r="L159">
            <v>60.700028643125442</v>
          </cell>
          <cell r="M159">
            <v>73.062901834422121</v>
          </cell>
        </row>
        <row r="160">
          <cell r="J160">
            <v>48092</v>
          </cell>
          <cell r="K160">
            <v>76.445303740876994</v>
          </cell>
          <cell r="L160">
            <v>58.442899837556162</v>
          </cell>
          <cell r="M160">
            <v>68.704270062449041</v>
          </cell>
        </row>
        <row r="161">
          <cell r="J161">
            <v>48122</v>
          </cell>
          <cell r="K161">
            <v>56.709791254641686</v>
          </cell>
          <cell r="L161">
            <v>46.001809097535805</v>
          </cell>
          <cell r="M161">
            <v>52.105358927086158</v>
          </cell>
        </row>
        <row r="162">
          <cell r="J162">
            <v>48153</v>
          </cell>
          <cell r="K162">
            <v>52.590151830566306</v>
          </cell>
          <cell r="L162">
            <v>43.203365803745058</v>
          </cell>
          <cell r="M162">
            <v>48.55383383903316</v>
          </cell>
        </row>
        <row r="163">
          <cell r="J163">
            <v>48183</v>
          </cell>
          <cell r="K163">
            <v>59.370577042378031</v>
          </cell>
          <cell r="L163">
            <v>48.367038153275864</v>
          </cell>
          <cell r="M163">
            <v>54.639055320064095</v>
          </cell>
        </row>
        <row r="164">
          <cell r="J164">
            <v>48214</v>
          </cell>
          <cell r="K164">
            <v>63.774409263606202</v>
          </cell>
          <cell r="L164">
            <v>51.71911088239932</v>
          </cell>
          <cell r="M164">
            <v>58.590630959687246</v>
          </cell>
        </row>
        <row r="165">
          <cell r="J165">
            <v>48245</v>
          </cell>
          <cell r="K165">
            <v>62.997381055068374</v>
          </cell>
          <cell r="L165">
            <v>52.76870053053895</v>
          </cell>
          <cell r="M165">
            <v>58.599048429520721</v>
          </cell>
        </row>
        <row r="166">
          <cell r="J166">
            <v>48274</v>
          </cell>
          <cell r="K166">
            <v>56.369309110091876</v>
          </cell>
          <cell r="L166">
            <v>47.742910970917244</v>
          </cell>
          <cell r="M166">
            <v>52.659957910246774</v>
          </cell>
        </row>
        <row r="167">
          <cell r="J167">
            <v>48305</v>
          </cell>
          <cell r="K167">
            <v>52.263486802867426</v>
          </cell>
          <cell r="L167">
            <v>45.065279131008481</v>
          </cell>
          <cell r="M167">
            <v>49.168257503968078</v>
          </cell>
        </row>
        <row r="168">
          <cell r="J168">
            <v>48335</v>
          </cell>
          <cell r="K168">
            <v>45.803327500797323</v>
          </cell>
          <cell r="L168">
            <v>39.277830616199772</v>
          </cell>
          <cell r="M168">
            <v>42.997363840420377</v>
          </cell>
        </row>
        <row r="169">
          <cell r="J169">
            <v>48366</v>
          </cell>
          <cell r="K169">
            <v>44.807099044207533</v>
          </cell>
          <cell r="L169">
            <v>31.84247581075573</v>
          </cell>
          <cell r="M169">
            <v>39.232311053823253</v>
          </cell>
        </row>
        <row r="170">
          <cell r="J170">
            <v>48396</v>
          </cell>
          <cell r="K170">
            <v>77.39134437209438</v>
          </cell>
          <cell r="L170">
            <v>54.887225530366678</v>
          </cell>
          <cell r="M170">
            <v>67.714573270151462</v>
          </cell>
        </row>
        <row r="171">
          <cell r="J171">
            <v>48427</v>
          </cell>
          <cell r="K171">
            <v>84.903661611992788</v>
          </cell>
          <cell r="L171">
            <v>63.784449972775079</v>
          </cell>
          <cell r="M171">
            <v>75.822400607129168</v>
          </cell>
        </row>
        <row r="172">
          <cell r="J172">
            <v>48458</v>
          </cell>
          <cell r="K172">
            <v>79.329555911595435</v>
          </cell>
          <cell r="L172">
            <v>61.167875841895963</v>
          </cell>
          <cell r="M172">
            <v>71.520033481624665</v>
          </cell>
        </row>
        <row r="173">
          <cell r="J173">
            <v>48488</v>
          </cell>
          <cell r="K173">
            <v>59.69807280122604</v>
          </cell>
          <cell r="L173">
            <v>49.067301118116376</v>
          </cell>
          <cell r="M173">
            <v>55.126840977488882</v>
          </cell>
        </row>
        <row r="174">
          <cell r="J174">
            <v>48519</v>
          </cell>
          <cell r="K174">
            <v>56.336980215970307</v>
          </cell>
          <cell r="L174">
            <v>46.138009020038837</v>
          </cell>
          <cell r="M174">
            <v>51.95142260171977</v>
          </cell>
        </row>
        <row r="175">
          <cell r="J175">
            <v>48549</v>
          </cell>
          <cell r="K175">
            <v>62.57545306632948</v>
          </cell>
          <cell r="L175">
            <v>51.438021798364346</v>
          </cell>
          <cell r="M175">
            <v>57.786357621104472</v>
          </cell>
        </row>
        <row r="176">
          <cell r="J176">
            <v>48580</v>
          </cell>
          <cell r="K176">
            <v>67.602378018465117</v>
          </cell>
          <cell r="L176">
            <v>54.392542097905718</v>
          </cell>
          <cell r="M176">
            <v>61.922148572624579</v>
          </cell>
        </row>
        <row r="177">
          <cell r="J177">
            <v>48611</v>
          </cell>
          <cell r="K177">
            <v>66.783566137590469</v>
          </cell>
          <cell r="L177">
            <v>55.694438914546893</v>
          </cell>
          <cell r="M177">
            <v>62.01524143168173</v>
          </cell>
        </row>
        <row r="178">
          <cell r="J178">
            <v>48639</v>
          </cell>
          <cell r="K178">
            <v>57.856793616140116</v>
          </cell>
          <cell r="L178">
            <v>50.773311992049926</v>
          </cell>
          <cell r="M178">
            <v>54.81089651778133</v>
          </cell>
        </row>
        <row r="179">
          <cell r="J179">
            <v>48670</v>
          </cell>
          <cell r="K179">
            <v>51.271159060581219</v>
          </cell>
          <cell r="L179">
            <v>46.49807238421365</v>
          </cell>
          <cell r="M179">
            <v>49.21873178974316</v>
          </cell>
        </row>
        <row r="180">
          <cell r="J180">
            <v>48700</v>
          </cell>
          <cell r="K180">
            <v>48.862589646076671</v>
          </cell>
          <cell r="L180">
            <v>42.771565904399907</v>
          </cell>
          <cell r="M180">
            <v>46.243449437155661</v>
          </cell>
        </row>
        <row r="181">
          <cell r="J181">
            <v>48731</v>
          </cell>
          <cell r="K181">
            <v>49.15272798029855</v>
          </cell>
          <cell r="L181">
            <v>34.030244845469859</v>
          </cell>
          <cell r="M181">
            <v>42.650060232322211</v>
          </cell>
        </row>
        <row r="182">
          <cell r="J182">
            <v>48761</v>
          </cell>
          <cell r="K182">
            <v>83.620366313355106</v>
          </cell>
          <cell r="L182">
            <v>62.015977499791369</v>
          </cell>
          <cell r="M182">
            <v>74.330479123522693</v>
          </cell>
        </row>
        <row r="183">
          <cell r="J183">
            <v>48792</v>
          </cell>
          <cell r="K183">
            <v>89.675232617068815</v>
          </cell>
          <cell r="L183">
            <v>68.246271124931084</v>
          </cell>
          <cell r="M183">
            <v>80.460779175449588</v>
          </cell>
        </row>
        <row r="184">
          <cell r="J184">
            <v>48823</v>
          </cell>
          <cell r="K184">
            <v>84.302073111943443</v>
          </cell>
          <cell r="L184">
            <v>66.747332959142597</v>
          </cell>
          <cell r="M184">
            <v>76.753534846239077</v>
          </cell>
        </row>
        <row r="185">
          <cell r="J185">
            <v>48853</v>
          </cell>
          <cell r="K185">
            <v>65.710414923734334</v>
          </cell>
          <cell r="L185">
            <v>54.550812810789473</v>
          </cell>
          <cell r="M185">
            <v>60.91178601516804</v>
          </cell>
        </row>
        <row r="186">
          <cell r="J186">
            <v>48884</v>
          </cell>
          <cell r="K186">
            <v>59.00697289626423</v>
          </cell>
          <cell r="L186">
            <v>48.578511796368844</v>
          </cell>
          <cell r="M186">
            <v>54.522734623309219</v>
          </cell>
        </row>
        <row r="187">
          <cell r="J187">
            <v>48914</v>
          </cell>
          <cell r="K187">
            <v>66.106188168769719</v>
          </cell>
          <cell r="L187">
            <v>54.620434132743526</v>
          </cell>
          <cell r="M187">
            <v>61.16731393327845</v>
          </cell>
        </row>
        <row r="188">
          <cell r="J188">
            <v>48945</v>
          </cell>
          <cell r="K188">
            <v>71.261888336983986</v>
          </cell>
          <cell r="L188">
            <v>56.939897679031979</v>
          </cell>
          <cell r="M188">
            <v>65.103432354064623</v>
          </cell>
        </row>
        <row r="189">
          <cell r="J189">
            <v>48976</v>
          </cell>
          <cell r="K189">
            <v>70.144026787290926</v>
          </cell>
          <cell r="L189">
            <v>59.059569719911416</v>
          </cell>
          <cell r="M189">
            <v>65.37771024831774</v>
          </cell>
        </row>
        <row r="190">
          <cell r="J190">
            <v>49004</v>
          </cell>
          <cell r="K190">
            <v>60.969620045382079</v>
          </cell>
          <cell r="L190">
            <v>54.35107113636947</v>
          </cell>
          <cell r="M190">
            <v>58.123644014506652</v>
          </cell>
        </row>
        <row r="191">
          <cell r="J191">
            <v>49035</v>
          </cell>
          <cell r="K191">
            <v>54.377665139918676</v>
          </cell>
          <cell r="L191">
            <v>47.947967998667636</v>
          </cell>
          <cell r="M191">
            <v>51.61289536918072</v>
          </cell>
        </row>
        <row r="192">
          <cell r="J192">
            <v>49065</v>
          </cell>
          <cell r="K192">
            <v>52.511164934855245</v>
          </cell>
          <cell r="L192">
            <v>44.703875141992739</v>
          </cell>
          <cell r="M192">
            <v>49.15403032392436</v>
          </cell>
        </row>
        <row r="193">
          <cell r="J193">
            <v>49096</v>
          </cell>
          <cell r="K193">
            <v>51.241233588957201</v>
          </cell>
          <cell r="L193">
            <v>33.940530635520012</v>
          </cell>
          <cell r="M193">
            <v>43.801931318979207</v>
          </cell>
        </row>
        <row r="194">
          <cell r="J194">
            <v>49126</v>
          </cell>
          <cell r="K194">
            <v>87.616046855981892</v>
          </cell>
          <cell r="L194">
            <v>65.249525018463828</v>
          </cell>
          <cell r="M194">
            <v>77.998442465849124</v>
          </cell>
        </row>
        <row r="195">
          <cell r="J195">
            <v>49157</v>
          </cell>
          <cell r="K195">
            <v>93.329625966958133</v>
          </cell>
          <cell r="L195">
            <v>72.194455022669288</v>
          </cell>
          <cell r="M195">
            <v>84.241502460913921</v>
          </cell>
        </row>
        <row r="196">
          <cell r="J196">
            <v>49188</v>
          </cell>
          <cell r="K196">
            <v>84.68366824680605</v>
          </cell>
          <cell r="L196">
            <v>68.552599751335748</v>
          </cell>
          <cell r="M196">
            <v>77.747308793753817</v>
          </cell>
        </row>
        <row r="197">
          <cell r="J197">
            <v>49218</v>
          </cell>
          <cell r="K197">
            <v>65.743722546723063</v>
          </cell>
          <cell r="L197">
            <v>53.020327004268964</v>
          </cell>
          <cell r="M197">
            <v>60.272662463467796</v>
          </cell>
        </row>
        <row r="198">
          <cell r="J198">
            <v>49249</v>
          </cell>
          <cell r="K198">
            <v>62.57869203843434</v>
          </cell>
          <cell r="L198">
            <v>51.032050333902724</v>
          </cell>
          <cell r="M198">
            <v>57.613636105485739</v>
          </cell>
        </row>
        <row r="199">
          <cell r="J199">
            <v>49279</v>
          </cell>
          <cell r="K199">
            <v>69.03676124806438</v>
          </cell>
          <cell r="L199">
            <v>57.536723742471679</v>
          </cell>
          <cell r="M199">
            <v>64.09174512065951</v>
          </cell>
        </row>
        <row r="200">
          <cell r="J200">
            <v>49310</v>
          </cell>
          <cell r="K200">
            <v>74.889070560605845</v>
          </cell>
          <cell r="L200">
            <v>59.580566049304473</v>
          </cell>
          <cell r="M200">
            <v>68.306413620746255</v>
          </cell>
        </row>
        <row r="201">
          <cell r="J201">
            <v>49341</v>
          </cell>
          <cell r="K201">
            <v>73.847197432995799</v>
          </cell>
          <cell r="L201">
            <v>61.783918560294751</v>
          </cell>
          <cell r="M201">
            <v>68.659987517734351</v>
          </cell>
        </row>
        <row r="202">
          <cell r="J202">
            <v>49369</v>
          </cell>
          <cell r="K202">
            <v>61.460511649573789</v>
          </cell>
          <cell r="L202">
            <v>54.406152684449935</v>
          </cell>
          <cell r="M202">
            <v>58.427137294570528</v>
          </cell>
        </row>
        <row r="203">
          <cell r="J203">
            <v>49400</v>
          </cell>
          <cell r="K203">
            <v>55.166070457561837</v>
          </cell>
          <cell r="L203">
            <v>49.74517979991235</v>
          </cell>
          <cell r="M203">
            <v>52.83508747477255</v>
          </cell>
        </row>
        <row r="204">
          <cell r="J204">
            <v>49430</v>
          </cell>
          <cell r="K204">
            <v>48.851213084443252</v>
          </cell>
          <cell r="L204">
            <v>41.398368244244999</v>
          </cell>
          <cell r="M204">
            <v>45.646489803157998</v>
          </cell>
        </row>
        <row r="205">
          <cell r="J205">
            <v>49461</v>
          </cell>
          <cell r="K205">
            <v>46.219897379718205</v>
          </cell>
          <cell r="L205">
            <v>40.087015828744136</v>
          </cell>
          <cell r="M205">
            <v>43.582758312799356</v>
          </cell>
        </row>
        <row r="206">
          <cell r="J206">
            <v>49491</v>
          </cell>
          <cell r="K206">
            <v>85.574662473846018</v>
          </cell>
          <cell r="L206">
            <v>64.602785687330027</v>
          </cell>
          <cell r="M206">
            <v>76.556755455644137</v>
          </cell>
        </row>
        <row r="207">
          <cell r="J207">
            <v>49522</v>
          </cell>
          <cell r="K207">
            <v>100.20126507920359</v>
          </cell>
          <cell r="L207">
            <v>74.277992650305663</v>
          </cell>
          <cell r="M207">
            <v>89.054257934777482</v>
          </cell>
        </row>
        <row r="208">
          <cell r="J208">
            <v>49553</v>
          </cell>
          <cell r="K208">
            <v>86.944501446687525</v>
          </cell>
          <cell r="L208">
            <v>70.317847151968778</v>
          </cell>
          <cell r="M208">
            <v>79.795040099958456</v>
          </cell>
        </row>
        <row r="209">
          <cell r="J209">
            <v>49583</v>
          </cell>
          <cell r="K209">
            <v>64.170421349965153</v>
          </cell>
          <cell r="L209">
            <v>51.954577655672047</v>
          </cell>
          <cell r="M209">
            <v>58.917608561419115</v>
          </cell>
        </row>
        <row r="210">
          <cell r="J210">
            <v>49614</v>
          </cell>
          <cell r="K210">
            <v>58.611293781678128</v>
          </cell>
          <cell r="L210">
            <v>47.165544816381569</v>
          </cell>
          <cell r="M210">
            <v>53.689621726600606</v>
          </cell>
        </row>
        <row r="211">
          <cell r="J211">
            <v>49644</v>
          </cell>
          <cell r="K211">
            <v>65.10254259874722</v>
          </cell>
          <cell r="L211">
            <v>53.170043269462589</v>
          </cell>
          <cell r="M211">
            <v>59.971567887154826</v>
          </cell>
        </row>
        <row r="212">
          <cell r="J212">
            <v>49675</v>
          </cell>
          <cell r="K212">
            <v>72.372808742688733</v>
          </cell>
          <cell r="L212">
            <v>56.409517589491387</v>
          </cell>
          <cell r="M212">
            <v>65.50859354681387</v>
          </cell>
        </row>
        <row r="213">
          <cell r="J213">
            <v>49706</v>
          </cell>
          <cell r="K213">
            <v>70.738206261139197</v>
          </cell>
          <cell r="L213">
            <v>59.077683397730979</v>
          </cell>
          <cell r="M213">
            <v>65.724181429873653</v>
          </cell>
        </row>
        <row r="214">
          <cell r="J214">
            <v>49735</v>
          </cell>
          <cell r="K214">
            <v>61.648089307599726</v>
          </cell>
          <cell r="L214">
            <v>54.545458624791522</v>
          </cell>
          <cell r="M214">
            <v>58.593958113992201</v>
          </cell>
        </row>
        <row r="215">
          <cell r="J215">
            <v>49766</v>
          </cell>
          <cell r="K215">
            <v>53.940331149155924</v>
          </cell>
          <cell r="L215">
            <v>46.488313872465191</v>
          </cell>
          <cell r="M215">
            <v>50.735963720178901</v>
          </cell>
        </row>
        <row r="216">
          <cell r="J216">
            <v>49796</v>
          </cell>
          <cell r="K216">
            <v>49.768185670411384</v>
          </cell>
          <cell r="L216">
            <v>43.28444895513698</v>
          </cell>
          <cell r="M216">
            <v>46.98017888284339</v>
          </cell>
        </row>
        <row r="217">
          <cell r="J217">
            <v>49827</v>
          </cell>
          <cell r="K217">
            <v>50.950885215925794</v>
          </cell>
          <cell r="L217">
            <v>37.169824860572227</v>
          </cell>
          <cell r="M217">
            <v>45.025029263123756</v>
          </cell>
        </row>
        <row r="218">
          <cell r="J218">
            <v>49857</v>
          </cell>
          <cell r="K218">
            <v>90.598986448335282</v>
          </cell>
          <cell r="L218">
            <v>66.595809316012478</v>
          </cell>
          <cell r="M218">
            <v>80.277620281436469</v>
          </cell>
        </row>
        <row r="219">
          <cell r="J219">
            <v>49888</v>
          </cell>
          <cell r="K219">
            <v>99.482998676482197</v>
          </cell>
          <cell r="L219">
            <v>78.112181628871269</v>
          </cell>
          <cell r="M219">
            <v>90.29354734600949</v>
          </cell>
        </row>
        <row r="220">
          <cell r="J220">
            <v>49919</v>
          </cell>
          <cell r="K220">
            <v>92.020465743712862</v>
          </cell>
          <cell r="L220">
            <v>73.218230372330538</v>
          </cell>
          <cell r="M220">
            <v>83.935504534018463</v>
          </cell>
        </row>
        <row r="221">
          <cell r="J221">
            <v>49949</v>
          </cell>
          <cell r="K221">
            <v>69.638344430374843</v>
          </cell>
          <cell r="L221">
            <v>56.39701585027769</v>
          </cell>
          <cell r="M221">
            <v>63.944573140933066</v>
          </cell>
        </row>
        <row r="222">
          <cell r="J222">
            <v>49980</v>
          </cell>
          <cell r="K222">
            <v>60.847796022386156</v>
          </cell>
          <cell r="L222">
            <v>49.11218151691174</v>
          </cell>
          <cell r="M222">
            <v>55.801481785032152</v>
          </cell>
        </row>
        <row r="223">
          <cell r="J223">
            <v>50010</v>
          </cell>
          <cell r="K223">
            <v>68.900756211834903</v>
          </cell>
          <cell r="L223">
            <v>55.007968068519588</v>
          </cell>
          <cell r="M223">
            <v>62.926857310209314</v>
          </cell>
        </row>
        <row r="224">
          <cell r="J224">
            <v>50041</v>
          </cell>
          <cell r="K224">
            <v>0</v>
          </cell>
          <cell r="L224">
            <v>0</v>
          </cell>
          <cell r="M224">
            <v>0</v>
          </cell>
        </row>
        <row r="225">
          <cell r="J225">
            <v>50072</v>
          </cell>
          <cell r="K225">
            <v>0</v>
          </cell>
          <cell r="L225">
            <v>0</v>
          </cell>
          <cell r="M225">
            <v>0</v>
          </cell>
        </row>
        <row r="226">
          <cell r="J226">
            <v>50100</v>
          </cell>
          <cell r="K226">
            <v>0</v>
          </cell>
          <cell r="L226">
            <v>0</v>
          </cell>
          <cell r="M226">
            <v>0</v>
          </cell>
        </row>
        <row r="227">
          <cell r="J227">
            <v>50131</v>
          </cell>
          <cell r="K227">
            <v>0</v>
          </cell>
          <cell r="L227">
            <v>0</v>
          </cell>
          <cell r="M227">
            <v>0</v>
          </cell>
        </row>
        <row r="228">
          <cell r="J228">
            <v>50161</v>
          </cell>
          <cell r="K228">
            <v>0</v>
          </cell>
          <cell r="L228">
            <v>0</v>
          </cell>
          <cell r="M228">
            <v>0</v>
          </cell>
        </row>
        <row r="229">
          <cell r="J229">
            <v>50192</v>
          </cell>
          <cell r="K229">
            <v>0</v>
          </cell>
          <cell r="L229">
            <v>0</v>
          </cell>
          <cell r="M229">
            <v>0</v>
          </cell>
        </row>
        <row r="230">
          <cell r="J230">
            <v>50222</v>
          </cell>
          <cell r="K230">
            <v>0</v>
          </cell>
          <cell r="L230">
            <v>0</v>
          </cell>
          <cell r="M230">
            <v>0</v>
          </cell>
        </row>
        <row r="231">
          <cell r="J231">
            <v>50253</v>
          </cell>
          <cell r="K231">
            <v>0</v>
          </cell>
          <cell r="L231">
            <v>0</v>
          </cell>
          <cell r="M231">
            <v>0</v>
          </cell>
        </row>
        <row r="232">
          <cell r="J232">
            <v>50284</v>
          </cell>
          <cell r="K232">
            <v>0</v>
          </cell>
          <cell r="L232">
            <v>0</v>
          </cell>
          <cell r="M232">
            <v>0</v>
          </cell>
        </row>
        <row r="233">
          <cell r="J233">
            <v>50314</v>
          </cell>
          <cell r="K233">
            <v>0</v>
          </cell>
          <cell r="L233">
            <v>0</v>
          </cell>
          <cell r="M233">
            <v>0</v>
          </cell>
        </row>
        <row r="234">
          <cell r="J234">
            <v>50345</v>
          </cell>
          <cell r="K234">
            <v>0</v>
          </cell>
          <cell r="L234">
            <v>0</v>
          </cell>
          <cell r="M234">
            <v>0</v>
          </cell>
        </row>
        <row r="235">
          <cell r="J235">
            <v>50375</v>
          </cell>
          <cell r="K235">
            <v>0</v>
          </cell>
          <cell r="L235">
            <v>0</v>
          </cell>
          <cell r="M235">
            <v>0</v>
          </cell>
        </row>
      </sheetData>
      <sheetData sheetId="30">
        <row r="2">
          <cell r="C2">
            <v>0.56042351223074116</v>
          </cell>
        </row>
        <row r="3">
          <cell r="D3">
            <v>8760</v>
          </cell>
        </row>
        <row r="8">
          <cell r="F8">
            <v>0.28756678082191783</v>
          </cell>
          <cell r="I8">
            <v>0.24881027397260269</v>
          </cell>
          <cell r="M8">
            <v>0.37972534246575351</v>
          </cell>
        </row>
        <row r="10">
          <cell r="F10">
            <v>0.83414406132393371</v>
          </cell>
          <cell r="I10">
            <v>0.84073924772897857</v>
          </cell>
          <cell r="M10">
            <v>0.58000926212701165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Wh (HLH)"/>
      <sheetName val="MWh (LLH)"/>
      <sheetName val="Energy Dollars"/>
      <sheetName val="Other Energy"/>
      <sheetName val="Demand Dollars"/>
      <sheetName val="Other Dollars"/>
      <sheetName val="MMBtu"/>
      <sheetName val="GRID Prices (HLH)"/>
      <sheetName val="GRID Prices (LLH)"/>
      <sheetName val="GRID Allocated Spin Res (HLH)"/>
      <sheetName val="GRID Allocated Spin Res (LLH)"/>
      <sheetName val="GRID Allocated Ready Res (HLH)"/>
      <sheetName val="GRID Allocated Ready Res (LLH)"/>
      <sheetName val="GRID Contracted Reserves (HLH)"/>
      <sheetName val="GRID Contracted Reserves (LLH)"/>
      <sheetName val="GRID Reserve Requirement (HLH)"/>
      <sheetName val="GRID Reserve Requirement (LLH)"/>
      <sheetName val="GRID Transmission MWh"/>
      <sheetName val="Market Value"/>
      <sheetName val="Market Value (Variance)"/>
      <sheetName val="Incremental Market Variance"/>
      <sheetName val="Market Value (Btu Variance)"/>
      <sheetName val="TransmissionTransfer"/>
      <sheetName val="on off peak hours"/>
      <sheetName val="Market Value (HLH)"/>
      <sheetName val="Market Value (LLH)"/>
      <sheetName val="MacroBuilder"/>
      <sheetName val="PE_Financial Forecast_2008_GR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>
            <v>39448</v>
          </cell>
          <cell r="C4">
            <v>39479</v>
          </cell>
          <cell r="D4">
            <v>39508</v>
          </cell>
          <cell r="E4">
            <v>39539</v>
          </cell>
          <cell r="F4">
            <v>39569</v>
          </cell>
          <cell r="G4">
            <v>39600</v>
          </cell>
          <cell r="H4">
            <v>39630</v>
          </cell>
          <cell r="I4">
            <v>39661</v>
          </cell>
          <cell r="J4">
            <v>39692</v>
          </cell>
          <cell r="K4">
            <v>39722</v>
          </cell>
          <cell r="L4">
            <v>39753</v>
          </cell>
          <cell r="M4">
            <v>39783</v>
          </cell>
          <cell r="N4">
            <v>39814</v>
          </cell>
          <cell r="O4">
            <v>39845</v>
          </cell>
          <cell r="P4">
            <v>39873</v>
          </cell>
          <cell r="Q4">
            <v>39904</v>
          </cell>
          <cell r="R4">
            <v>39934</v>
          </cell>
          <cell r="S4">
            <v>39965</v>
          </cell>
          <cell r="T4">
            <v>39995</v>
          </cell>
          <cell r="U4">
            <v>40026</v>
          </cell>
          <cell r="V4">
            <v>40057</v>
          </cell>
          <cell r="W4">
            <v>40087</v>
          </cell>
          <cell r="X4">
            <v>40118</v>
          </cell>
          <cell r="Y4">
            <v>40148</v>
          </cell>
          <cell r="Z4">
            <v>40179</v>
          </cell>
          <cell r="AA4">
            <v>40210</v>
          </cell>
          <cell r="AB4">
            <v>40238</v>
          </cell>
          <cell r="AC4">
            <v>40269</v>
          </cell>
          <cell r="AD4">
            <v>40299</v>
          </cell>
          <cell r="AE4">
            <v>40330</v>
          </cell>
          <cell r="AF4">
            <v>40360</v>
          </cell>
          <cell r="AG4">
            <v>40391</v>
          </cell>
          <cell r="AH4">
            <v>40422</v>
          </cell>
          <cell r="AI4">
            <v>40452</v>
          </cell>
          <cell r="AJ4">
            <v>40483</v>
          </cell>
          <cell r="AK4">
            <v>40513</v>
          </cell>
          <cell r="AL4">
            <v>40544</v>
          </cell>
          <cell r="AM4">
            <v>40575</v>
          </cell>
          <cell r="AN4">
            <v>40603</v>
          </cell>
          <cell r="AO4">
            <v>40634</v>
          </cell>
          <cell r="AP4">
            <v>40664</v>
          </cell>
          <cell r="AQ4">
            <v>40695</v>
          </cell>
          <cell r="AR4">
            <v>40725</v>
          </cell>
          <cell r="AS4">
            <v>40756</v>
          </cell>
          <cell r="AT4">
            <v>40787</v>
          </cell>
          <cell r="AU4">
            <v>40817</v>
          </cell>
          <cell r="AV4">
            <v>40848</v>
          </cell>
          <cell r="AW4">
            <v>40878</v>
          </cell>
          <cell r="AX4">
            <v>40909</v>
          </cell>
          <cell r="AY4">
            <v>40940</v>
          </cell>
          <cell r="AZ4">
            <v>40969</v>
          </cell>
          <cell r="BA4">
            <v>41000</v>
          </cell>
          <cell r="BB4">
            <v>41030</v>
          </cell>
          <cell r="BC4">
            <v>41061</v>
          </cell>
          <cell r="BD4">
            <v>41091</v>
          </cell>
          <cell r="BE4">
            <v>41122</v>
          </cell>
          <cell r="BF4">
            <v>41153</v>
          </cell>
          <cell r="BG4">
            <v>41183</v>
          </cell>
          <cell r="BH4">
            <v>41214</v>
          </cell>
          <cell r="BI4">
            <v>41244</v>
          </cell>
          <cell r="BJ4">
            <v>41275</v>
          </cell>
          <cell r="BK4">
            <v>41306</v>
          </cell>
          <cell r="BL4">
            <v>41334</v>
          </cell>
          <cell r="BM4">
            <v>41365</v>
          </cell>
          <cell r="BN4">
            <v>41395</v>
          </cell>
          <cell r="BO4">
            <v>41426</v>
          </cell>
          <cell r="BP4">
            <v>41456</v>
          </cell>
          <cell r="BQ4">
            <v>41487</v>
          </cell>
          <cell r="BR4">
            <v>41518</v>
          </cell>
          <cell r="BS4">
            <v>41548</v>
          </cell>
          <cell r="BT4">
            <v>41579</v>
          </cell>
          <cell r="BU4">
            <v>41609</v>
          </cell>
          <cell r="BV4">
            <v>41640</v>
          </cell>
          <cell r="BW4">
            <v>41671</v>
          </cell>
          <cell r="BX4">
            <v>41699</v>
          </cell>
          <cell r="BY4">
            <v>41730</v>
          </cell>
          <cell r="BZ4">
            <v>41760</v>
          </cell>
          <cell r="CA4">
            <v>41791</v>
          </cell>
          <cell r="CB4">
            <v>41821</v>
          </cell>
          <cell r="CC4">
            <v>41852</v>
          </cell>
          <cell r="CD4">
            <v>41883</v>
          </cell>
          <cell r="CE4">
            <v>41913</v>
          </cell>
          <cell r="CF4">
            <v>41944</v>
          </cell>
          <cell r="CG4">
            <v>41974</v>
          </cell>
          <cell r="CH4">
            <v>42005</v>
          </cell>
          <cell r="CI4">
            <v>42036</v>
          </cell>
          <cell r="CJ4">
            <v>42064</v>
          </cell>
          <cell r="CK4">
            <v>42095</v>
          </cell>
          <cell r="CL4">
            <v>42125</v>
          </cell>
          <cell r="CM4">
            <v>42156</v>
          </cell>
          <cell r="CN4">
            <v>42186</v>
          </cell>
          <cell r="CO4">
            <v>42217</v>
          </cell>
          <cell r="CP4">
            <v>42248</v>
          </cell>
          <cell r="CQ4">
            <v>42278</v>
          </cell>
          <cell r="CR4">
            <v>42309</v>
          </cell>
          <cell r="CS4">
            <v>42339</v>
          </cell>
          <cell r="CT4">
            <v>42370</v>
          </cell>
          <cell r="CU4">
            <v>42401</v>
          </cell>
          <cell r="CV4">
            <v>42430</v>
          </cell>
          <cell r="CW4">
            <v>42461</v>
          </cell>
          <cell r="CX4">
            <v>42491</v>
          </cell>
          <cell r="CY4">
            <v>42522</v>
          </cell>
          <cell r="CZ4">
            <v>42552</v>
          </cell>
          <cell r="DA4">
            <v>42583</v>
          </cell>
          <cell r="DB4">
            <v>42614</v>
          </cell>
          <cell r="DC4">
            <v>42644</v>
          </cell>
          <cell r="DD4">
            <v>42675</v>
          </cell>
          <cell r="DE4">
            <v>42705</v>
          </cell>
          <cell r="DF4">
            <v>42736</v>
          </cell>
          <cell r="DG4">
            <v>42767</v>
          </cell>
          <cell r="DH4">
            <v>42795</v>
          </cell>
          <cell r="DI4">
            <v>42826</v>
          </cell>
          <cell r="DJ4">
            <v>42856</v>
          </cell>
          <cell r="DK4">
            <v>42887</v>
          </cell>
          <cell r="DL4">
            <v>42917</v>
          </cell>
          <cell r="DM4">
            <v>42948</v>
          </cell>
          <cell r="DN4">
            <v>42979</v>
          </cell>
          <cell r="DO4">
            <v>43009</v>
          </cell>
          <cell r="DP4">
            <v>43040</v>
          </cell>
          <cell r="DQ4">
            <v>43070</v>
          </cell>
        </row>
        <row r="5">
          <cell r="A5">
            <v>4</v>
          </cell>
          <cell r="B5">
            <v>509980.1</v>
          </cell>
          <cell r="C5">
            <v>509980.1</v>
          </cell>
          <cell r="D5">
            <v>509980.1</v>
          </cell>
          <cell r="E5">
            <v>509980.1</v>
          </cell>
          <cell r="F5">
            <v>509980.1</v>
          </cell>
          <cell r="G5">
            <v>509980.1</v>
          </cell>
          <cell r="H5">
            <v>509980.1</v>
          </cell>
          <cell r="I5">
            <v>509980.1</v>
          </cell>
          <cell r="J5">
            <v>509980.1</v>
          </cell>
          <cell r="K5">
            <v>509980.1</v>
          </cell>
          <cell r="L5">
            <v>509980.1</v>
          </cell>
          <cell r="M5">
            <v>509980.1</v>
          </cell>
          <cell r="N5">
            <v>509980.1</v>
          </cell>
          <cell r="O5">
            <v>509980.1</v>
          </cell>
          <cell r="P5">
            <v>509980.1</v>
          </cell>
          <cell r="Q5">
            <v>509980.1</v>
          </cell>
          <cell r="R5">
            <v>509980.1</v>
          </cell>
          <cell r="S5">
            <v>509980.1</v>
          </cell>
          <cell r="T5">
            <v>509980.1</v>
          </cell>
          <cell r="U5">
            <v>509980.1</v>
          </cell>
          <cell r="V5">
            <v>509980.1</v>
          </cell>
          <cell r="W5">
            <v>509980.1</v>
          </cell>
          <cell r="X5">
            <v>509980.1</v>
          </cell>
          <cell r="Y5">
            <v>509980.1</v>
          </cell>
          <cell r="Z5">
            <v>605544.06000000006</v>
          </cell>
          <cell r="AA5">
            <v>605544.06000000006</v>
          </cell>
          <cell r="AB5">
            <v>605544.06000000006</v>
          </cell>
          <cell r="AC5">
            <v>605544.06000000006</v>
          </cell>
          <cell r="AD5">
            <v>605544.06000000006</v>
          </cell>
          <cell r="AE5">
            <v>605544.06000000006</v>
          </cell>
          <cell r="AF5">
            <v>605544.06000000006</v>
          </cell>
          <cell r="AG5">
            <v>605544.06000000006</v>
          </cell>
          <cell r="AH5">
            <v>605544.06000000006</v>
          </cell>
          <cell r="AI5">
            <v>605544.06000000006</v>
          </cell>
          <cell r="AJ5">
            <v>605544.06000000006</v>
          </cell>
          <cell r="AK5">
            <v>605544.06000000006</v>
          </cell>
          <cell r="AL5">
            <v>605544.06000000006</v>
          </cell>
          <cell r="AM5">
            <v>605544.06000000006</v>
          </cell>
          <cell r="AN5">
            <v>605544.06000000006</v>
          </cell>
          <cell r="AO5">
            <v>605544.06000000006</v>
          </cell>
          <cell r="AP5">
            <v>605544.06000000006</v>
          </cell>
          <cell r="AQ5">
            <v>605544.06000000006</v>
          </cell>
          <cell r="AR5">
            <v>605544.06000000006</v>
          </cell>
          <cell r="AS5">
            <v>605544.06000000006</v>
          </cell>
          <cell r="AT5">
            <v>605544.06000000006</v>
          </cell>
          <cell r="AU5">
            <v>605544.06000000006</v>
          </cell>
          <cell r="AV5">
            <v>605544.06000000006</v>
          </cell>
          <cell r="AW5">
            <v>605544.06000000006</v>
          </cell>
          <cell r="AX5">
            <v>605544.06000000006</v>
          </cell>
          <cell r="AY5">
            <v>605544.06000000006</v>
          </cell>
          <cell r="AZ5">
            <v>605544.06000000006</v>
          </cell>
          <cell r="BA5">
            <v>605544.06000000006</v>
          </cell>
          <cell r="BB5">
            <v>605544.06000000006</v>
          </cell>
          <cell r="BC5">
            <v>605544.06000000006</v>
          </cell>
          <cell r="BD5">
            <v>605544.06000000006</v>
          </cell>
          <cell r="BE5">
            <v>605544.06000000006</v>
          </cell>
          <cell r="BF5">
            <v>605544.06000000006</v>
          </cell>
          <cell r="BG5">
            <v>605544.06000000006</v>
          </cell>
          <cell r="BH5">
            <v>605544.06000000006</v>
          </cell>
          <cell r="BI5">
            <v>605544.06000000006</v>
          </cell>
          <cell r="BJ5">
            <v>605544.06000000006</v>
          </cell>
          <cell r="BK5">
            <v>605544.06000000006</v>
          </cell>
          <cell r="BL5">
            <v>605544.06000000006</v>
          </cell>
          <cell r="BM5">
            <v>605544.06000000006</v>
          </cell>
          <cell r="BN5">
            <v>605544.06000000006</v>
          </cell>
          <cell r="BO5">
            <v>605544.06000000006</v>
          </cell>
          <cell r="BP5">
            <v>605544.06000000006</v>
          </cell>
          <cell r="BQ5">
            <v>605544.06000000006</v>
          </cell>
          <cell r="BR5">
            <v>605544.06000000006</v>
          </cell>
          <cell r="BS5">
            <v>605544.06000000006</v>
          </cell>
          <cell r="BT5">
            <v>605544.06000000006</v>
          </cell>
          <cell r="BU5">
            <v>605544.06000000006</v>
          </cell>
          <cell r="BV5">
            <v>605544.06000000006</v>
          </cell>
          <cell r="BW5">
            <v>605544.06000000006</v>
          </cell>
          <cell r="BX5">
            <v>605544.06000000006</v>
          </cell>
          <cell r="BY5">
            <v>605544.06000000006</v>
          </cell>
          <cell r="BZ5">
            <v>605544.06000000006</v>
          </cell>
          <cell r="CA5">
            <v>605544.06000000006</v>
          </cell>
          <cell r="CB5">
            <v>605544.06000000006</v>
          </cell>
          <cell r="CC5">
            <v>605544.06000000006</v>
          </cell>
          <cell r="CD5">
            <v>605544.06000000006</v>
          </cell>
          <cell r="CE5">
            <v>605544.06000000006</v>
          </cell>
          <cell r="CF5">
            <v>605544.06000000006</v>
          </cell>
          <cell r="CG5">
            <v>605544.06000000006</v>
          </cell>
          <cell r="CH5">
            <v>605544.06000000006</v>
          </cell>
          <cell r="CI5">
            <v>605544.06000000006</v>
          </cell>
          <cell r="CJ5">
            <v>605544.06000000006</v>
          </cell>
          <cell r="CK5">
            <v>605544.06000000006</v>
          </cell>
          <cell r="CL5">
            <v>605544.06000000006</v>
          </cell>
          <cell r="CM5">
            <v>605544.06000000006</v>
          </cell>
          <cell r="CN5">
            <v>605544.06000000006</v>
          </cell>
          <cell r="CO5">
            <v>605544.06000000006</v>
          </cell>
          <cell r="CP5">
            <v>605544.06000000006</v>
          </cell>
          <cell r="CQ5">
            <v>605544.06000000006</v>
          </cell>
          <cell r="CR5">
            <v>605544.06000000006</v>
          </cell>
          <cell r="CS5">
            <v>605544.06000000006</v>
          </cell>
          <cell r="CT5">
            <v>605544.06000000006</v>
          </cell>
          <cell r="CU5">
            <v>605544.06000000006</v>
          </cell>
          <cell r="CV5">
            <v>605544.06000000006</v>
          </cell>
          <cell r="CW5">
            <v>605544.06000000006</v>
          </cell>
          <cell r="CX5">
            <v>605544.06000000006</v>
          </cell>
          <cell r="CY5">
            <v>605544.06000000006</v>
          </cell>
          <cell r="CZ5">
            <v>605544.06000000006</v>
          </cell>
          <cell r="DA5">
            <v>605544.06000000006</v>
          </cell>
          <cell r="DB5">
            <v>605544.06000000006</v>
          </cell>
          <cell r="DC5">
            <v>605544.06000000006</v>
          </cell>
          <cell r="DD5">
            <v>605544.06000000006</v>
          </cell>
          <cell r="DE5">
            <v>605544.06000000006</v>
          </cell>
          <cell r="DF5">
            <v>605544.06000000006</v>
          </cell>
          <cell r="DG5">
            <v>605544.06000000006</v>
          </cell>
          <cell r="DH5">
            <v>605544.06000000006</v>
          </cell>
          <cell r="DI5">
            <v>605544.06000000006</v>
          </cell>
          <cell r="DJ5">
            <v>605544.06000000006</v>
          </cell>
          <cell r="DK5">
            <v>605544.06000000006</v>
          </cell>
          <cell r="DL5">
            <v>605544.06000000006</v>
          </cell>
          <cell r="DM5">
            <v>605544.06000000006</v>
          </cell>
          <cell r="DN5">
            <v>605544.06000000006</v>
          </cell>
          <cell r="DO5">
            <v>605544.06000000006</v>
          </cell>
          <cell r="DP5">
            <v>605544.06000000006</v>
          </cell>
          <cell r="DQ5">
            <v>605544.06000000006</v>
          </cell>
        </row>
        <row r="6">
          <cell r="A6">
            <v>31</v>
          </cell>
          <cell r="B6">
            <v>0</v>
          </cell>
          <cell r="C6">
            <v>0</v>
          </cell>
          <cell r="D6">
            <v>0</v>
          </cell>
          <cell r="E6">
            <v>1556640</v>
          </cell>
          <cell r="F6">
            <v>1556640</v>
          </cell>
          <cell r="G6">
            <v>1556640</v>
          </cell>
          <cell r="H6">
            <v>1556640</v>
          </cell>
          <cell r="I6">
            <v>1556640</v>
          </cell>
          <cell r="J6">
            <v>1556640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1155600</v>
          </cell>
          <cell r="R6">
            <v>1155600</v>
          </cell>
          <cell r="S6">
            <v>1155600</v>
          </cell>
          <cell r="T6">
            <v>1155600</v>
          </cell>
          <cell r="U6">
            <v>1155600</v>
          </cell>
          <cell r="V6">
            <v>1155600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717100.06</v>
          </cell>
          <cell r="AD6">
            <v>717100.06</v>
          </cell>
          <cell r="AE6">
            <v>717100.06</v>
          </cell>
          <cell r="AF6">
            <v>717100.06</v>
          </cell>
          <cell r="AG6">
            <v>717100.06</v>
          </cell>
          <cell r="AH6">
            <v>717100.06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360720.03</v>
          </cell>
          <cell r="AP6">
            <v>360720.03</v>
          </cell>
          <cell r="AQ6">
            <v>360720.03</v>
          </cell>
          <cell r="AR6">
            <v>360720.03</v>
          </cell>
          <cell r="AS6">
            <v>360720.03</v>
          </cell>
          <cell r="AT6">
            <v>360720.03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</row>
        <row r="7">
          <cell r="A7">
            <v>40</v>
          </cell>
          <cell r="B7">
            <v>1226250</v>
          </cell>
          <cell r="C7">
            <v>1226250</v>
          </cell>
          <cell r="D7">
            <v>1226250</v>
          </cell>
          <cell r="E7">
            <v>1226250</v>
          </cell>
          <cell r="F7">
            <v>1226250</v>
          </cell>
          <cell r="G7">
            <v>1226250</v>
          </cell>
          <cell r="H7">
            <v>1226250</v>
          </cell>
          <cell r="I7">
            <v>1226250</v>
          </cell>
          <cell r="J7">
            <v>1226250</v>
          </cell>
          <cell r="K7">
            <v>1226250</v>
          </cell>
          <cell r="L7">
            <v>1226250</v>
          </cell>
          <cell r="M7">
            <v>1226250</v>
          </cell>
          <cell r="N7">
            <v>1226250</v>
          </cell>
          <cell r="O7">
            <v>1226250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</row>
        <row r="8">
          <cell r="A8">
            <v>44</v>
          </cell>
          <cell r="B8">
            <v>269375</v>
          </cell>
          <cell r="C8">
            <v>269375</v>
          </cell>
          <cell r="D8">
            <v>269375</v>
          </cell>
          <cell r="E8">
            <v>269375</v>
          </cell>
          <cell r="F8">
            <v>269375</v>
          </cell>
          <cell r="G8">
            <v>431000</v>
          </cell>
          <cell r="H8">
            <v>808125</v>
          </cell>
          <cell r="I8">
            <v>635725</v>
          </cell>
          <cell r="J8">
            <v>366349.97</v>
          </cell>
          <cell r="K8">
            <v>269375</v>
          </cell>
          <cell r="L8">
            <v>269375</v>
          </cell>
          <cell r="M8">
            <v>269375</v>
          </cell>
          <cell r="N8">
            <v>269375</v>
          </cell>
          <cell r="O8">
            <v>269375</v>
          </cell>
          <cell r="P8">
            <v>269375</v>
          </cell>
          <cell r="Q8">
            <v>269375</v>
          </cell>
          <cell r="R8">
            <v>269375</v>
          </cell>
          <cell r="S8">
            <v>431000</v>
          </cell>
          <cell r="T8">
            <v>808125</v>
          </cell>
          <cell r="U8">
            <v>635725</v>
          </cell>
          <cell r="V8">
            <v>366349.97</v>
          </cell>
          <cell r="W8">
            <v>269375</v>
          </cell>
          <cell r="X8">
            <v>269375</v>
          </cell>
          <cell r="Y8">
            <v>269375</v>
          </cell>
          <cell r="Z8">
            <v>269375</v>
          </cell>
          <cell r="AA8">
            <v>269375</v>
          </cell>
          <cell r="AB8">
            <v>269375</v>
          </cell>
          <cell r="AC8">
            <v>269375</v>
          </cell>
          <cell r="AD8">
            <v>269375</v>
          </cell>
          <cell r="AE8">
            <v>431000</v>
          </cell>
          <cell r="AF8">
            <v>808125</v>
          </cell>
          <cell r="AG8">
            <v>635725</v>
          </cell>
          <cell r="AH8">
            <v>366349.97</v>
          </cell>
          <cell r="AI8">
            <v>269375</v>
          </cell>
          <cell r="AJ8">
            <v>269375</v>
          </cell>
          <cell r="AK8">
            <v>269375</v>
          </cell>
          <cell r="AL8">
            <v>269375</v>
          </cell>
          <cell r="AM8">
            <v>269375</v>
          </cell>
          <cell r="AN8">
            <v>269375</v>
          </cell>
          <cell r="AO8">
            <v>269375</v>
          </cell>
          <cell r="AP8">
            <v>269375</v>
          </cell>
          <cell r="AQ8">
            <v>431000</v>
          </cell>
          <cell r="AR8">
            <v>808125</v>
          </cell>
          <cell r="AS8">
            <v>635725</v>
          </cell>
          <cell r="AT8">
            <v>366349.97</v>
          </cell>
          <cell r="AU8">
            <v>269375</v>
          </cell>
          <cell r="AV8">
            <v>269375</v>
          </cell>
          <cell r="AW8">
            <v>269375</v>
          </cell>
          <cell r="AX8">
            <v>269375</v>
          </cell>
          <cell r="AY8">
            <v>269375</v>
          </cell>
          <cell r="AZ8">
            <v>269375</v>
          </cell>
          <cell r="BA8">
            <v>269375</v>
          </cell>
          <cell r="BB8">
            <v>269375</v>
          </cell>
          <cell r="BC8">
            <v>431000</v>
          </cell>
          <cell r="BD8">
            <v>808125</v>
          </cell>
          <cell r="BE8">
            <v>635725</v>
          </cell>
          <cell r="BF8">
            <v>366349.97</v>
          </cell>
          <cell r="BG8">
            <v>269375</v>
          </cell>
          <cell r="BH8">
            <v>269375</v>
          </cell>
          <cell r="BI8">
            <v>269375</v>
          </cell>
          <cell r="BJ8">
            <v>269375</v>
          </cell>
          <cell r="BK8">
            <v>269375</v>
          </cell>
          <cell r="BL8">
            <v>269375</v>
          </cell>
          <cell r="BM8">
            <v>269375</v>
          </cell>
          <cell r="BN8">
            <v>269375</v>
          </cell>
          <cell r="BO8">
            <v>431000</v>
          </cell>
          <cell r="BP8">
            <v>808125</v>
          </cell>
          <cell r="BQ8">
            <v>635725</v>
          </cell>
          <cell r="BR8">
            <v>366349.97</v>
          </cell>
          <cell r="BS8">
            <v>269375</v>
          </cell>
          <cell r="BT8">
            <v>269375</v>
          </cell>
          <cell r="BU8">
            <v>269375</v>
          </cell>
          <cell r="BV8">
            <v>269375</v>
          </cell>
          <cell r="BW8">
            <v>269375</v>
          </cell>
          <cell r="BX8">
            <v>269375</v>
          </cell>
          <cell r="BY8">
            <v>269375</v>
          </cell>
          <cell r="BZ8">
            <v>269375</v>
          </cell>
          <cell r="CA8">
            <v>431000</v>
          </cell>
          <cell r="CB8">
            <v>808125</v>
          </cell>
          <cell r="CC8">
            <v>635725</v>
          </cell>
          <cell r="CD8">
            <v>366349.97</v>
          </cell>
          <cell r="CE8">
            <v>269375</v>
          </cell>
          <cell r="CF8">
            <v>269375</v>
          </cell>
          <cell r="CG8">
            <v>269375</v>
          </cell>
          <cell r="CH8">
            <v>269375</v>
          </cell>
          <cell r="CI8">
            <v>269375</v>
          </cell>
          <cell r="CJ8">
            <v>269375</v>
          </cell>
          <cell r="CK8">
            <v>269375</v>
          </cell>
          <cell r="CL8">
            <v>269375</v>
          </cell>
          <cell r="CM8">
            <v>431000</v>
          </cell>
          <cell r="CN8">
            <v>808125</v>
          </cell>
          <cell r="CO8">
            <v>635725</v>
          </cell>
          <cell r="CP8">
            <v>366349.97</v>
          </cell>
          <cell r="CQ8">
            <v>269375</v>
          </cell>
          <cell r="CR8">
            <v>269375</v>
          </cell>
          <cell r="CS8">
            <v>269375</v>
          </cell>
          <cell r="CT8">
            <v>269375</v>
          </cell>
          <cell r="CU8">
            <v>269375</v>
          </cell>
          <cell r="CV8">
            <v>269375</v>
          </cell>
          <cell r="CW8">
            <v>269375</v>
          </cell>
          <cell r="CX8">
            <v>269375</v>
          </cell>
          <cell r="CY8">
            <v>431000</v>
          </cell>
          <cell r="CZ8">
            <v>808125</v>
          </cell>
          <cell r="DA8">
            <v>635725</v>
          </cell>
          <cell r="DB8">
            <v>366349.97</v>
          </cell>
          <cell r="DC8">
            <v>269375</v>
          </cell>
          <cell r="DD8">
            <v>269375</v>
          </cell>
          <cell r="DE8">
            <v>269375</v>
          </cell>
          <cell r="DF8">
            <v>269375</v>
          </cell>
          <cell r="DG8">
            <v>269375</v>
          </cell>
          <cell r="DH8">
            <v>269375</v>
          </cell>
          <cell r="DI8">
            <v>269375</v>
          </cell>
          <cell r="DJ8">
            <v>269375</v>
          </cell>
          <cell r="DK8">
            <v>431000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</row>
        <row r="9">
          <cell r="A9">
            <v>52</v>
          </cell>
          <cell r="B9">
            <v>138041.82</v>
          </cell>
          <cell r="C9">
            <v>117979.68</v>
          </cell>
          <cell r="D9">
            <v>114055.83</v>
          </cell>
          <cell r="E9">
            <v>128966.46</v>
          </cell>
          <cell r="F9">
            <v>172462.92</v>
          </cell>
          <cell r="G9">
            <v>202578.43199999997</v>
          </cell>
          <cell r="H9">
            <v>227075.4</v>
          </cell>
          <cell r="I9">
            <v>218327.4</v>
          </cell>
          <cell r="J9">
            <v>207078.76800000001</v>
          </cell>
          <cell r="K9">
            <v>113650.42</v>
          </cell>
          <cell r="L9">
            <v>122487.3</v>
          </cell>
          <cell r="M9">
            <v>126958.52</v>
          </cell>
          <cell r="N9">
            <v>137974.46</v>
          </cell>
          <cell r="O9">
            <v>117925.6</v>
          </cell>
          <cell r="P9">
            <v>113997.26</v>
          </cell>
          <cell r="Q9">
            <v>128903.84</v>
          </cell>
          <cell r="R9">
            <v>192589.48799999995</v>
          </cell>
          <cell r="S9">
            <v>220590.86399999997</v>
          </cell>
          <cell r="T9">
            <v>245581.87500000003</v>
          </cell>
          <cell r="U9">
            <v>236124.31500000003</v>
          </cell>
          <cell r="V9">
            <v>223951.6188</v>
          </cell>
          <cell r="W9">
            <v>122911.425</v>
          </cell>
          <cell r="X9">
            <v>132467.24400000001</v>
          </cell>
          <cell r="Y9">
            <v>137304.53100000002</v>
          </cell>
          <cell r="Z9">
            <v>149219.61600000001</v>
          </cell>
          <cell r="AA9">
            <v>127534.95300000002</v>
          </cell>
          <cell r="AB9">
            <v>123291.44100000002</v>
          </cell>
          <cell r="AC9">
            <v>139402.53600000002</v>
          </cell>
          <cell r="AD9">
            <v>208277.92440000002</v>
          </cell>
          <cell r="AE9">
            <v>238572.73440000002</v>
          </cell>
          <cell r="AF9">
            <v>265603.49550000002</v>
          </cell>
          <cell r="AG9">
            <v>255369.42900000003</v>
          </cell>
          <cell r="AH9">
            <v>242207.66934000002</v>
          </cell>
          <cell r="AI9">
            <v>132930.78435</v>
          </cell>
          <cell r="AJ9">
            <v>143263.65690000003</v>
          </cell>
          <cell r="AK9">
            <v>148492.43955000001</v>
          </cell>
          <cell r="AL9">
            <v>161377.35705000002</v>
          </cell>
          <cell r="AM9">
            <v>137926.80720000001</v>
          </cell>
          <cell r="AN9">
            <v>133338.11400000003</v>
          </cell>
          <cell r="AO9">
            <v>150770.16045000002</v>
          </cell>
          <cell r="AP9">
            <v>225258.05484000003</v>
          </cell>
          <cell r="AQ9">
            <v>258014.92626000004</v>
          </cell>
          <cell r="AR9">
            <v>281776.35685500002</v>
          </cell>
          <cell r="AS9">
            <v>270922.53100500006</v>
          </cell>
          <cell r="AT9">
            <v>256954.57695180006</v>
          </cell>
          <cell r="AU9">
            <v>141028.58092050001</v>
          </cell>
          <cell r="AV9">
            <v>151988.24236050004</v>
          </cell>
          <cell r="AW9">
            <v>157536.57096450005</v>
          </cell>
          <cell r="AX9">
            <v>171210.46105800002</v>
          </cell>
          <cell r="AY9">
            <v>146328.60469500002</v>
          </cell>
          <cell r="AZ9">
            <v>141456.69269550004</v>
          </cell>
          <cell r="BA9">
            <v>159951.12137550005</v>
          </cell>
          <cell r="BB9">
            <v>238970.33940780006</v>
          </cell>
          <cell r="BC9">
            <v>273723.92185320007</v>
          </cell>
          <cell r="BD9">
            <v>298936.34750542504</v>
          </cell>
          <cell r="BE9">
            <v>287415.83919982502</v>
          </cell>
          <cell r="BF9">
            <v>272604.78570943803</v>
          </cell>
          <cell r="BG9">
            <v>149616.07501522501</v>
          </cell>
          <cell r="BH9">
            <v>161239.65219589506</v>
          </cell>
          <cell r="BI9">
            <v>167130.81270931501</v>
          </cell>
          <cell r="BJ9">
            <v>181638.23642874006</v>
          </cell>
          <cell r="BK9">
            <v>155242.66245169504</v>
          </cell>
          <cell r="BL9">
            <v>150074.66834860502</v>
          </cell>
          <cell r="BM9">
            <v>169688.35245316505</v>
          </cell>
          <cell r="BN9">
            <v>253529.24932553404</v>
          </cell>
          <cell r="BO9">
            <v>290399.423472522</v>
          </cell>
          <cell r="BP9">
            <v>317135.81365658331</v>
          </cell>
          <cell r="BQ9">
            <v>304918.39039131231</v>
          </cell>
          <cell r="BR9">
            <v>289206.31567255978</v>
          </cell>
          <cell r="BS9">
            <v>158728.14816743435</v>
          </cell>
          <cell r="BT9">
            <v>171063.77968920243</v>
          </cell>
          <cell r="BU9">
            <v>177304.26485522208</v>
          </cell>
          <cell r="BV9">
            <v>192692.01139268541</v>
          </cell>
          <cell r="BW9">
            <v>164696.1230641955</v>
          </cell>
          <cell r="BX9">
            <v>159209.58297645769</v>
          </cell>
          <cell r="BY9">
            <v>180020.28387216516</v>
          </cell>
          <cell r="BZ9">
            <v>268969.89101554028</v>
          </cell>
          <cell r="CA9">
            <v>308082.82011692098</v>
          </cell>
          <cell r="CB9">
            <v>336449.68624052068</v>
          </cell>
          <cell r="CC9">
            <v>323493.85050042305</v>
          </cell>
          <cell r="CD9">
            <v>306819.9210776434</v>
          </cell>
          <cell r="CE9">
            <v>168392.63402993063</v>
          </cell>
          <cell r="CF9">
            <v>181481.93811971133</v>
          </cell>
          <cell r="CG9">
            <v>188106.11774484697</v>
          </cell>
          <cell r="CH9">
            <v>204432.6621599058</v>
          </cell>
          <cell r="CI9">
            <v>174726.77189181879</v>
          </cell>
          <cell r="CJ9">
            <v>168907.2242550471</v>
          </cell>
          <cell r="CK9">
            <v>190987.82300549917</v>
          </cell>
          <cell r="CL9">
            <v>285349.21659776196</v>
          </cell>
          <cell r="CM9">
            <v>326848.09526627668</v>
          </cell>
          <cell r="CN9">
            <v>356947.54716626398</v>
          </cell>
          <cell r="CO9">
            <v>343188.93206188263</v>
          </cell>
          <cell r="CP9">
            <v>325509.9916243733</v>
          </cell>
          <cell r="CQ9">
            <v>178648.32365464274</v>
          </cell>
          <cell r="CR9">
            <v>192535.0554696357</v>
          </cell>
          <cell r="CS9">
            <v>199560.33478478482</v>
          </cell>
          <cell r="CT9">
            <v>216877.79284969976</v>
          </cell>
          <cell r="CU9">
            <v>185365.22308215842</v>
          </cell>
          <cell r="CV9">
            <v>179197.62532948976</v>
          </cell>
          <cell r="CW9">
            <v>202615.22304665353</v>
          </cell>
          <cell r="CX9">
            <v>302727.62989126128</v>
          </cell>
          <cell r="CY9">
            <v>346752.71359952923</v>
          </cell>
          <cell r="CZ9">
            <v>378681.70741004666</v>
          </cell>
          <cell r="DA9">
            <v>364094.46961721184</v>
          </cell>
          <cell r="DB9">
            <v>345333.661011427</v>
          </cell>
          <cell r="DC9">
            <v>189526.6169283418</v>
          </cell>
          <cell r="DD9">
            <v>204256.76773601223</v>
          </cell>
          <cell r="DE9">
            <v>211711.17693854627</v>
          </cell>
          <cell r="DF9">
            <v>230084.1615376015</v>
          </cell>
          <cell r="DG9">
            <v>196653.46886898021</v>
          </cell>
          <cell r="DH9">
            <v>190102.3236310675</v>
          </cell>
          <cell r="DI9">
            <v>214956.971624603</v>
          </cell>
          <cell r="DJ9">
            <v>321158.08679803874</v>
          </cell>
          <cell r="DK9">
            <v>367867.95770941093</v>
          </cell>
          <cell r="DL9">
            <v>401739.13998969476</v>
          </cell>
          <cell r="DM9">
            <v>386263.97873851965</v>
          </cell>
          <cell r="DN9">
            <v>366362.19648615684</v>
          </cell>
          <cell r="DO9">
            <v>201070.62817553102</v>
          </cell>
          <cell r="DP9">
            <v>216692.52881376824</v>
          </cell>
          <cell r="DQ9">
            <v>224605.71670250883</v>
          </cell>
        </row>
        <row r="10">
          <cell r="A10">
            <v>53</v>
          </cell>
          <cell r="B10">
            <v>1530.45</v>
          </cell>
          <cell r="C10">
            <v>1283.43</v>
          </cell>
          <cell r="D10">
            <v>1283.43</v>
          </cell>
          <cell r="E10">
            <v>1283.43</v>
          </cell>
          <cell r="F10">
            <v>1283.43</v>
          </cell>
          <cell r="G10">
            <v>1283.43</v>
          </cell>
          <cell r="H10">
            <v>1283.43</v>
          </cell>
          <cell r="I10">
            <v>1283.43</v>
          </cell>
          <cell r="J10">
            <v>1283.43</v>
          </cell>
          <cell r="K10">
            <v>1283.43</v>
          </cell>
          <cell r="L10">
            <v>1283.43</v>
          </cell>
          <cell r="M10">
            <v>1283.43</v>
          </cell>
          <cell r="N10">
            <v>1578.78</v>
          </cell>
          <cell r="O10">
            <v>1326.39</v>
          </cell>
          <cell r="P10">
            <v>1326.39</v>
          </cell>
          <cell r="Q10">
            <v>1326.39</v>
          </cell>
          <cell r="R10">
            <v>1326.39</v>
          </cell>
          <cell r="S10">
            <v>1326.39</v>
          </cell>
          <cell r="T10">
            <v>1326.39</v>
          </cell>
          <cell r="U10">
            <v>1326.39</v>
          </cell>
          <cell r="V10">
            <v>1326.39</v>
          </cell>
          <cell r="W10">
            <v>1326.39</v>
          </cell>
          <cell r="X10">
            <v>1326.39</v>
          </cell>
          <cell r="Y10">
            <v>1321.02</v>
          </cell>
          <cell r="Z10">
            <v>1621.74</v>
          </cell>
          <cell r="AA10">
            <v>1363.98</v>
          </cell>
          <cell r="AB10">
            <v>1363.98</v>
          </cell>
          <cell r="AC10">
            <v>1363.98</v>
          </cell>
          <cell r="AD10">
            <v>1363.98</v>
          </cell>
          <cell r="AE10">
            <v>1363.98</v>
          </cell>
          <cell r="AF10">
            <v>1363.98</v>
          </cell>
          <cell r="AG10">
            <v>1363.98</v>
          </cell>
          <cell r="AH10">
            <v>1363.98</v>
          </cell>
          <cell r="AI10">
            <v>1363.98</v>
          </cell>
          <cell r="AJ10">
            <v>1363.98</v>
          </cell>
          <cell r="AK10">
            <v>1363.98</v>
          </cell>
          <cell r="AL10">
            <v>1670.07</v>
          </cell>
          <cell r="AM10">
            <v>1406.94</v>
          </cell>
          <cell r="AN10">
            <v>1406.94</v>
          </cell>
          <cell r="AO10">
            <v>1406.94</v>
          </cell>
          <cell r="AP10">
            <v>1406.94</v>
          </cell>
          <cell r="AQ10">
            <v>1406.94</v>
          </cell>
          <cell r="AR10">
            <v>1406.94</v>
          </cell>
          <cell r="AS10">
            <v>1406.94</v>
          </cell>
          <cell r="AT10">
            <v>1406.94</v>
          </cell>
          <cell r="AU10">
            <v>1406.94</v>
          </cell>
          <cell r="AV10">
            <v>1406.94</v>
          </cell>
          <cell r="AW10">
            <v>1401.57</v>
          </cell>
          <cell r="AX10">
            <v>1723.77</v>
          </cell>
          <cell r="AY10">
            <v>1444.53</v>
          </cell>
          <cell r="AZ10">
            <v>1444.53</v>
          </cell>
          <cell r="BA10">
            <v>1444.53</v>
          </cell>
          <cell r="BB10">
            <v>1444.53</v>
          </cell>
          <cell r="BC10">
            <v>1444.53</v>
          </cell>
          <cell r="BD10">
            <v>1444.53</v>
          </cell>
          <cell r="BE10">
            <v>1444.53</v>
          </cell>
          <cell r="BF10">
            <v>1444.53</v>
          </cell>
          <cell r="BG10">
            <v>1444.53</v>
          </cell>
          <cell r="BH10">
            <v>1444.53</v>
          </cell>
          <cell r="BI10">
            <v>1444.53</v>
          </cell>
          <cell r="BJ10">
            <v>1772.1</v>
          </cell>
          <cell r="BK10">
            <v>1487.49</v>
          </cell>
          <cell r="BL10">
            <v>1487.49</v>
          </cell>
          <cell r="BM10">
            <v>1487.49</v>
          </cell>
          <cell r="BN10">
            <v>1487.49</v>
          </cell>
          <cell r="BO10">
            <v>1487.49</v>
          </cell>
          <cell r="BP10">
            <v>1487.49</v>
          </cell>
          <cell r="BQ10">
            <v>1487.49</v>
          </cell>
          <cell r="BR10">
            <v>1487.49</v>
          </cell>
          <cell r="BS10">
            <v>1487.49</v>
          </cell>
          <cell r="BT10">
            <v>1487.49</v>
          </cell>
          <cell r="BU10">
            <v>1487.49</v>
          </cell>
          <cell r="BV10">
            <v>1825.8</v>
          </cell>
          <cell r="BW10">
            <v>1535.82</v>
          </cell>
          <cell r="BX10">
            <v>1535.82</v>
          </cell>
          <cell r="BY10">
            <v>1535.82</v>
          </cell>
          <cell r="BZ10">
            <v>1535.82</v>
          </cell>
          <cell r="CA10">
            <v>1535.82</v>
          </cell>
          <cell r="CB10">
            <v>1535.82</v>
          </cell>
          <cell r="CC10">
            <v>1535.82</v>
          </cell>
          <cell r="CD10">
            <v>1535.82</v>
          </cell>
          <cell r="CE10">
            <v>1535.82</v>
          </cell>
          <cell r="CF10">
            <v>1535.82</v>
          </cell>
          <cell r="CG10">
            <v>1535.82</v>
          </cell>
          <cell r="CH10">
            <v>1884.87</v>
          </cell>
          <cell r="CI10">
            <v>1578.78</v>
          </cell>
          <cell r="CJ10">
            <v>1578.78</v>
          </cell>
          <cell r="CK10">
            <v>1578.78</v>
          </cell>
          <cell r="CL10">
            <v>1578.78</v>
          </cell>
          <cell r="CM10">
            <v>1578.78</v>
          </cell>
          <cell r="CN10">
            <v>1578.78</v>
          </cell>
          <cell r="CO10">
            <v>1578.78</v>
          </cell>
          <cell r="CP10">
            <v>1578.78</v>
          </cell>
          <cell r="CQ10">
            <v>1578.78</v>
          </cell>
          <cell r="CR10">
            <v>1578.78</v>
          </cell>
          <cell r="CS10">
            <v>1578.78</v>
          </cell>
          <cell r="CT10">
            <v>1938.57</v>
          </cell>
          <cell r="CU10">
            <v>1627.11</v>
          </cell>
          <cell r="CV10">
            <v>1627.11</v>
          </cell>
          <cell r="CW10">
            <v>1627.11</v>
          </cell>
          <cell r="CX10">
            <v>1627.11</v>
          </cell>
          <cell r="CY10">
            <v>1627.11</v>
          </cell>
          <cell r="CZ10">
            <v>1627.11</v>
          </cell>
          <cell r="DA10">
            <v>1627.11</v>
          </cell>
          <cell r="DB10">
            <v>1627.11</v>
          </cell>
          <cell r="DC10">
            <v>1627.11</v>
          </cell>
          <cell r="DD10">
            <v>1627.11</v>
          </cell>
          <cell r="DE10">
            <v>1627.11</v>
          </cell>
          <cell r="DF10">
            <v>1938.57</v>
          </cell>
          <cell r="DG10">
            <v>1627.11</v>
          </cell>
          <cell r="DH10">
            <v>1627.11</v>
          </cell>
          <cell r="DI10">
            <v>1627.11</v>
          </cell>
          <cell r="DJ10">
            <v>1627.11</v>
          </cell>
          <cell r="DK10">
            <v>1627.11</v>
          </cell>
          <cell r="DL10">
            <v>1627.11</v>
          </cell>
          <cell r="DM10">
            <v>1627.11</v>
          </cell>
          <cell r="DN10">
            <v>1627.11</v>
          </cell>
          <cell r="DO10">
            <v>1627.11</v>
          </cell>
          <cell r="DP10">
            <v>1627.11</v>
          </cell>
          <cell r="DQ10">
            <v>1627.11</v>
          </cell>
        </row>
        <row r="11">
          <cell r="A11">
            <v>54</v>
          </cell>
          <cell r="B11">
            <v>11268.05</v>
          </cell>
          <cell r="C11">
            <v>8681.5</v>
          </cell>
          <cell r="D11">
            <v>8592</v>
          </cell>
          <cell r="E11">
            <v>8323.5</v>
          </cell>
          <cell r="F11">
            <v>8672.5499999999993</v>
          </cell>
          <cell r="G11">
            <v>9397.5</v>
          </cell>
          <cell r="H11">
            <v>10748.95</v>
          </cell>
          <cell r="I11">
            <v>9683.9</v>
          </cell>
          <cell r="J11">
            <v>8493.5499999999993</v>
          </cell>
          <cell r="K11">
            <v>7992.35</v>
          </cell>
          <cell r="L11">
            <v>9836.0499999999993</v>
          </cell>
          <cell r="M11">
            <v>10668.4</v>
          </cell>
          <cell r="N11">
            <v>11366.5</v>
          </cell>
          <cell r="O11">
            <v>8753.1</v>
          </cell>
          <cell r="P11">
            <v>8663.6</v>
          </cell>
          <cell r="Q11">
            <v>8395.1</v>
          </cell>
          <cell r="R11">
            <v>8753.1</v>
          </cell>
          <cell r="S11">
            <v>9487</v>
          </cell>
          <cell r="T11">
            <v>10838.45</v>
          </cell>
          <cell r="U11">
            <v>9773.4</v>
          </cell>
          <cell r="V11">
            <v>8565.15</v>
          </cell>
          <cell r="W11">
            <v>8063.95</v>
          </cell>
          <cell r="X11">
            <v>9925.5499999999993</v>
          </cell>
          <cell r="Y11">
            <v>10766.85</v>
          </cell>
          <cell r="Z11">
            <v>11473.9</v>
          </cell>
          <cell r="AA11">
            <v>8833.65</v>
          </cell>
          <cell r="AB11">
            <v>8744.15</v>
          </cell>
          <cell r="AC11">
            <v>8475.65</v>
          </cell>
          <cell r="AD11">
            <v>8833.65</v>
          </cell>
          <cell r="AE11">
            <v>9567.5499999999993</v>
          </cell>
          <cell r="AF11">
            <v>10936.9</v>
          </cell>
          <cell r="AG11">
            <v>9853.9500000000007</v>
          </cell>
          <cell r="AH11">
            <v>8645.7000000000007</v>
          </cell>
          <cell r="AI11">
            <v>8135.55</v>
          </cell>
          <cell r="AJ11">
            <v>10015.049999999999</v>
          </cell>
          <cell r="AK11">
            <v>10865.3</v>
          </cell>
          <cell r="AL11">
            <v>11572.35</v>
          </cell>
          <cell r="AM11">
            <v>8914.2000000000007</v>
          </cell>
          <cell r="AN11">
            <v>8824.7000000000007</v>
          </cell>
          <cell r="AO11">
            <v>8547.25</v>
          </cell>
          <cell r="AP11">
            <v>8914.2000000000007</v>
          </cell>
          <cell r="AQ11">
            <v>9657.0499999999993</v>
          </cell>
          <cell r="AR11">
            <v>11035.35</v>
          </cell>
          <cell r="AS11">
            <v>9943.4500000000007</v>
          </cell>
          <cell r="AT11">
            <v>8726.25</v>
          </cell>
          <cell r="AU11">
            <v>8216.1</v>
          </cell>
          <cell r="AV11">
            <v>10104.549999999999</v>
          </cell>
          <cell r="AW11">
            <v>10963.75</v>
          </cell>
          <cell r="AX11">
            <v>11679.75</v>
          </cell>
          <cell r="AY11">
            <v>8994.75</v>
          </cell>
          <cell r="AZ11">
            <v>8905.25</v>
          </cell>
          <cell r="BA11">
            <v>8627.7999999999993</v>
          </cell>
          <cell r="BB11">
            <v>8994.75</v>
          </cell>
          <cell r="BC11">
            <v>9746.5499999999993</v>
          </cell>
          <cell r="BD11">
            <v>11133.8</v>
          </cell>
          <cell r="BE11">
            <v>10032.950000000001</v>
          </cell>
          <cell r="BF11">
            <v>8797.85</v>
          </cell>
          <cell r="BG11">
            <v>8287.7000000000007</v>
          </cell>
          <cell r="BH11">
            <v>10194.049999999999</v>
          </cell>
          <cell r="BI11">
            <v>11062.2</v>
          </cell>
          <cell r="BJ11">
            <v>11787.15</v>
          </cell>
          <cell r="BK11">
            <v>9075.2999999999993</v>
          </cell>
          <cell r="BL11">
            <v>8985.7999999999993</v>
          </cell>
          <cell r="BM11">
            <v>8699.4</v>
          </cell>
          <cell r="BN11">
            <v>9075.2999999999993</v>
          </cell>
          <cell r="BO11">
            <v>9827.1</v>
          </cell>
          <cell r="BP11">
            <v>11241.2</v>
          </cell>
          <cell r="BQ11">
            <v>10122.450000000001</v>
          </cell>
          <cell r="BR11">
            <v>8878.4</v>
          </cell>
          <cell r="BS11">
            <v>8359.2999999999993</v>
          </cell>
          <cell r="BT11">
            <v>10283.549999999999</v>
          </cell>
          <cell r="BU11">
            <v>11160.65</v>
          </cell>
          <cell r="BV11">
            <v>11885.6</v>
          </cell>
          <cell r="BW11">
            <v>9155.85</v>
          </cell>
          <cell r="BX11">
            <v>9066.35</v>
          </cell>
          <cell r="BY11">
            <v>8779.9500000000007</v>
          </cell>
          <cell r="BZ11">
            <v>9155.85</v>
          </cell>
          <cell r="CA11">
            <v>9916.6</v>
          </cell>
          <cell r="CB11">
            <v>11339.65</v>
          </cell>
          <cell r="CC11">
            <v>10220.9</v>
          </cell>
          <cell r="CD11">
            <v>8958.9500000000007</v>
          </cell>
          <cell r="CE11">
            <v>8439.85</v>
          </cell>
          <cell r="CF11">
            <v>10382</v>
          </cell>
          <cell r="CG11">
            <v>11259.1</v>
          </cell>
          <cell r="CH11">
            <v>11993</v>
          </cell>
          <cell r="CI11">
            <v>9245.35</v>
          </cell>
          <cell r="CJ11">
            <v>9146.9</v>
          </cell>
          <cell r="CK11">
            <v>8860.5</v>
          </cell>
          <cell r="CL11">
            <v>9236.4</v>
          </cell>
          <cell r="CM11">
            <v>10006.1</v>
          </cell>
          <cell r="CN11">
            <v>11438.1</v>
          </cell>
          <cell r="CO11">
            <v>10310.4</v>
          </cell>
          <cell r="CP11">
            <v>9039.5</v>
          </cell>
          <cell r="CQ11">
            <v>8511.4500000000007</v>
          </cell>
          <cell r="CR11">
            <v>10471.5</v>
          </cell>
          <cell r="CS11">
            <v>11357.55</v>
          </cell>
          <cell r="CT11">
            <v>12100.4</v>
          </cell>
          <cell r="CU11">
            <v>9325.9</v>
          </cell>
          <cell r="CV11">
            <v>9227.4500000000007</v>
          </cell>
          <cell r="CW11">
            <v>8941.0499999999993</v>
          </cell>
          <cell r="CX11">
            <v>9316.9500000000007</v>
          </cell>
          <cell r="CY11">
            <v>10095.6</v>
          </cell>
          <cell r="CZ11">
            <v>11545.5</v>
          </cell>
          <cell r="DA11">
            <v>10399.9</v>
          </cell>
          <cell r="DB11">
            <v>9120.0499999999993</v>
          </cell>
          <cell r="DC11">
            <v>8592</v>
          </cell>
          <cell r="DD11">
            <v>10561</v>
          </cell>
          <cell r="DE11">
            <v>11464.95</v>
          </cell>
          <cell r="DF11">
            <v>12216.75</v>
          </cell>
          <cell r="DG11">
            <v>9406.4500000000007</v>
          </cell>
          <cell r="DH11">
            <v>9308</v>
          </cell>
          <cell r="DI11">
            <v>9021.6</v>
          </cell>
          <cell r="DJ11">
            <v>9406.4500000000007</v>
          </cell>
          <cell r="DK11">
            <v>10194.049999999999</v>
          </cell>
          <cell r="DL11">
            <v>11643.95</v>
          </cell>
          <cell r="DM11">
            <v>10498.35</v>
          </cell>
          <cell r="DN11">
            <v>9200.6</v>
          </cell>
          <cell r="DO11">
            <v>8663.6</v>
          </cell>
          <cell r="DP11">
            <v>10659.45</v>
          </cell>
          <cell r="DQ11">
            <v>11563.4</v>
          </cell>
        </row>
        <row r="12">
          <cell r="A12">
            <v>55</v>
          </cell>
          <cell r="B12">
            <v>7482.2</v>
          </cell>
          <cell r="C12">
            <v>6014.4</v>
          </cell>
          <cell r="D12">
            <v>5808.55</v>
          </cell>
          <cell r="E12">
            <v>5191</v>
          </cell>
          <cell r="F12">
            <v>5029.8999999999996</v>
          </cell>
          <cell r="G12">
            <v>5557.95</v>
          </cell>
          <cell r="H12">
            <v>6291.85</v>
          </cell>
          <cell r="I12">
            <v>6479.8</v>
          </cell>
          <cell r="J12">
            <v>5316.3</v>
          </cell>
          <cell r="K12">
            <v>5334.2</v>
          </cell>
          <cell r="L12">
            <v>6461.9</v>
          </cell>
          <cell r="M12">
            <v>6998.9</v>
          </cell>
          <cell r="N12">
            <v>7482.2</v>
          </cell>
          <cell r="O12">
            <v>6014.4</v>
          </cell>
          <cell r="P12">
            <v>5808.55</v>
          </cell>
          <cell r="Q12">
            <v>5191</v>
          </cell>
          <cell r="R12">
            <v>5029.8999999999996</v>
          </cell>
          <cell r="S12">
            <v>5557.95</v>
          </cell>
          <cell r="T12">
            <v>6291.85</v>
          </cell>
          <cell r="U12">
            <v>6479.8</v>
          </cell>
          <cell r="V12">
            <v>5316.3</v>
          </cell>
          <cell r="W12">
            <v>5334.2</v>
          </cell>
          <cell r="X12">
            <v>6461.9</v>
          </cell>
          <cell r="Y12">
            <v>6998.9</v>
          </cell>
          <cell r="Z12">
            <v>7482.2</v>
          </cell>
          <cell r="AA12">
            <v>6014.4</v>
          </cell>
          <cell r="AB12">
            <v>5808.55</v>
          </cell>
          <cell r="AC12">
            <v>5191</v>
          </cell>
          <cell r="AD12">
            <v>5029.8999999999996</v>
          </cell>
          <cell r="AE12">
            <v>5557.95</v>
          </cell>
          <cell r="AF12">
            <v>6291.85</v>
          </cell>
          <cell r="AG12">
            <v>6479.8</v>
          </cell>
          <cell r="AH12">
            <v>5316.3</v>
          </cell>
          <cell r="AI12">
            <v>5334.2</v>
          </cell>
          <cell r="AJ12">
            <v>6461.9</v>
          </cell>
          <cell r="AK12">
            <v>6998.9</v>
          </cell>
          <cell r="AL12">
            <v>7482.2</v>
          </cell>
          <cell r="AM12">
            <v>6014.4</v>
          </cell>
          <cell r="AN12">
            <v>5808.55</v>
          </cell>
          <cell r="AO12">
            <v>5191</v>
          </cell>
          <cell r="AP12">
            <v>5029.8999999999996</v>
          </cell>
          <cell r="AQ12">
            <v>5557.95</v>
          </cell>
          <cell r="AR12">
            <v>6291.85</v>
          </cell>
          <cell r="AS12">
            <v>6479.8</v>
          </cell>
          <cell r="AT12">
            <v>5316.3</v>
          </cell>
          <cell r="AU12">
            <v>5334.2</v>
          </cell>
          <cell r="AV12">
            <v>6461.9</v>
          </cell>
          <cell r="AW12">
            <v>6998.9</v>
          </cell>
          <cell r="AX12">
            <v>7482.2</v>
          </cell>
          <cell r="AY12">
            <v>6014.4</v>
          </cell>
          <cell r="AZ12">
            <v>5808.55</v>
          </cell>
          <cell r="BA12">
            <v>5191</v>
          </cell>
          <cell r="BB12">
            <v>5029.8999999999996</v>
          </cell>
          <cell r="BC12">
            <v>5557.95</v>
          </cell>
          <cell r="BD12">
            <v>6291.85</v>
          </cell>
          <cell r="BE12">
            <v>6479.8</v>
          </cell>
          <cell r="BF12">
            <v>5316.3</v>
          </cell>
          <cell r="BG12">
            <v>5334.2</v>
          </cell>
          <cell r="BH12">
            <v>6461.9</v>
          </cell>
          <cell r="BI12">
            <v>6998.9</v>
          </cell>
          <cell r="BJ12">
            <v>7482.2</v>
          </cell>
          <cell r="BK12">
            <v>6014.4</v>
          </cell>
          <cell r="BL12">
            <v>5808.55</v>
          </cell>
          <cell r="BM12">
            <v>5191</v>
          </cell>
          <cell r="BN12">
            <v>5029.8999999999996</v>
          </cell>
          <cell r="BO12">
            <v>5557.95</v>
          </cell>
          <cell r="BP12">
            <v>6291.85</v>
          </cell>
          <cell r="BQ12">
            <v>6479.8</v>
          </cell>
          <cell r="BR12">
            <v>5316.3</v>
          </cell>
          <cell r="BS12">
            <v>5334.2</v>
          </cell>
          <cell r="BT12">
            <v>6461.9</v>
          </cell>
          <cell r="BU12">
            <v>6998.9</v>
          </cell>
          <cell r="BV12">
            <v>7482.2</v>
          </cell>
          <cell r="BW12">
            <v>6014.4</v>
          </cell>
          <cell r="BX12">
            <v>5808.55</v>
          </cell>
          <cell r="BY12">
            <v>5191</v>
          </cell>
          <cell r="BZ12">
            <v>5029.8999999999996</v>
          </cell>
          <cell r="CA12">
            <v>5557.95</v>
          </cell>
          <cell r="CB12">
            <v>6291.85</v>
          </cell>
          <cell r="CC12">
            <v>6479.8</v>
          </cell>
          <cell r="CD12">
            <v>5316.3</v>
          </cell>
          <cell r="CE12">
            <v>5334.2</v>
          </cell>
          <cell r="CF12">
            <v>6461.9</v>
          </cell>
          <cell r="CG12">
            <v>6998.9</v>
          </cell>
          <cell r="CH12">
            <v>7482.2</v>
          </cell>
          <cell r="CI12">
            <v>6014.4</v>
          </cell>
          <cell r="CJ12">
            <v>5808.55</v>
          </cell>
          <cell r="CK12">
            <v>5191</v>
          </cell>
          <cell r="CL12">
            <v>5029.8999999999996</v>
          </cell>
          <cell r="CM12">
            <v>5557.95</v>
          </cell>
          <cell r="CN12">
            <v>6291.85</v>
          </cell>
          <cell r="CO12">
            <v>6479.8</v>
          </cell>
          <cell r="CP12">
            <v>5316.3</v>
          </cell>
          <cell r="CQ12">
            <v>5334.2</v>
          </cell>
          <cell r="CR12">
            <v>6461.9</v>
          </cell>
          <cell r="CS12">
            <v>6998.9</v>
          </cell>
          <cell r="CT12">
            <v>7482.2</v>
          </cell>
          <cell r="CU12">
            <v>6014.4</v>
          </cell>
          <cell r="CV12">
            <v>5808.55</v>
          </cell>
          <cell r="CW12">
            <v>5191</v>
          </cell>
          <cell r="CX12">
            <v>5029.8999999999996</v>
          </cell>
          <cell r="CY12">
            <v>5557.95</v>
          </cell>
          <cell r="CZ12">
            <v>6291.85</v>
          </cell>
          <cell r="DA12">
            <v>6479.8</v>
          </cell>
          <cell r="DB12">
            <v>5316.3</v>
          </cell>
          <cell r="DC12">
            <v>5334.2</v>
          </cell>
          <cell r="DD12">
            <v>6461.9</v>
          </cell>
          <cell r="DE12">
            <v>6998.9</v>
          </cell>
          <cell r="DF12">
            <v>7482.2</v>
          </cell>
          <cell r="DG12">
            <v>6014.4</v>
          </cell>
          <cell r="DH12">
            <v>5808.55</v>
          </cell>
          <cell r="DI12">
            <v>5191</v>
          </cell>
          <cell r="DJ12">
            <v>5029.8999999999996</v>
          </cell>
          <cell r="DK12">
            <v>5557.95</v>
          </cell>
          <cell r="DL12">
            <v>6291.85</v>
          </cell>
          <cell r="DM12">
            <v>6479.8</v>
          </cell>
          <cell r="DN12">
            <v>5316.3</v>
          </cell>
          <cell r="DO12">
            <v>5334.2</v>
          </cell>
          <cell r="DP12">
            <v>6461.9</v>
          </cell>
          <cell r="DQ12">
            <v>6998.9</v>
          </cell>
        </row>
        <row r="13">
          <cell r="A13">
            <v>56</v>
          </cell>
          <cell r="B13">
            <v>2439.7800000000002</v>
          </cell>
          <cell r="C13">
            <v>1965.81</v>
          </cell>
          <cell r="D13">
            <v>1973.58</v>
          </cell>
          <cell r="E13">
            <v>1802.64</v>
          </cell>
          <cell r="F13">
            <v>1616.16</v>
          </cell>
          <cell r="G13">
            <v>1600.62</v>
          </cell>
          <cell r="H13">
            <v>1476.3</v>
          </cell>
          <cell r="I13">
            <v>1522.92</v>
          </cell>
          <cell r="J13">
            <v>1701.63</v>
          </cell>
          <cell r="K13">
            <v>1748.25</v>
          </cell>
          <cell r="L13">
            <v>1926.96</v>
          </cell>
          <cell r="M13">
            <v>1981.35</v>
          </cell>
          <cell r="N13">
            <v>2455.3200000000002</v>
          </cell>
          <cell r="O13">
            <v>1981.35</v>
          </cell>
          <cell r="P13">
            <v>1981.35</v>
          </cell>
          <cell r="Q13">
            <v>1818.18</v>
          </cell>
          <cell r="R13">
            <v>1623.93</v>
          </cell>
          <cell r="S13">
            <v>1616.16</v>
          </cell>
          <cell r="T13">
            <v>1484.07</v>
          </cell>
          <cell r="U13">
            <v>1530.69</v>
          </cell>
          <cell r="V13">
            <v>1709.4</v>
          </cell>
          <cell r="W13">
            <v>1763.79</v>
          </cell>
          <cell r="X13">
            <v>1934.73</v>
          </cell>
          <cell r="Y13">
            <v>1989.12</v>
          </cell>
          <cell r="Z13">
            <v>2470.86</v>
          </cell>
          <cell r="AA13">
            <v>1989.12</v>
          </cell>
          <cell r="AB13">
            <v>1996.89</v>
          </cell>
          <cell r="AC13">
            <v>1825.95</v>
          </cell>
          <cell r="AD13">
            <v>1639.47</v>
          </cell>
          <cell r="AE13">
            <v>1623.93</v>
          </cell>
          <cell r="AF13">
            <v>1491.84</v>
          </cell>
          <cell r="AG13">
            <v>1538.46</v>
          </cell>
          <cell r="AH13">
            <v>1724.94</v>
          </cell>
          <cell r="AI13">
            <v>1771.56</v>
          </cell>
          <cell r="AJ13">
            <v>1950.27</v>
          </cell>
          <cell r="AK13">
            <v>2004.66</v>
          </cell>
          <cell r="AL13">
            <v>2486.4</v>
          </cell>
          <cell r="AM13">
            <v>2004.66</v>
          </cell>
          <cell r="AN13">
            <v>2012.43</v>
          </cell>
          <cell r="AO13">
            <v>1841.49</v>
          </cell>
          <cell r="AP13">
            <v>1647.24</v>
          </cell>
          <cell r="AQ13">
            <v>1631.7</v>
          </cell>
          <cell r="AR13">
            <v>1507.38</v>
          </cell>
          <cell r="AS13">
            <v>1546.23</v>
          </cell>
          <cell r="AT13">
            <v>1732.71</v>
          </cell>
          <cell r="AU13">
            <v>1779.33</v>
          </cell>
          <cell r="AV13">
            <v>1958.04</v>
          </cell>
          <cell r="AW13">
            <v>2012.43</v>
          </cell>
          <cell r="AX13">
            <v>2494.17</v>
          </cell>
          <cell r="AY13">
            <v>2012.43</v>
          </cell>
          <cell r="AZ13">
            <v>2020.2</v>
          </cell>
          <cell r="BA13">
            <v>1849.26</v>
          </cell>
          <cell r="BB13">
            <v>1655.01</v>
          </cell>
          <cell r="BC13">
            <v>1639.47</v>
          </cell>
          <cell r="BD13">
            <v>1515.15</v>
          </cell>
          <cell r="BE13">
            <v>1554</v>
          </cell>
          <cell r="BF13">
            <v>1740.48</v>
          </cell>
          <cell r="BG13">
            <v>1794.87</v>
          </cell>
          <cell r="BH13">
            <v>1973.58</v>
          </cell>
          <cell r="BI13">
            <v>2027.97</v>
          </cell>
          <cell r="BJ13">
            <v>2509.71</v>
          </cell>
          <cell r="BK13">
            <v>2027.97</v>
          </cell>
          <cell r="BL13">
            <v>2035.74</v>
          </cell>
          <cell r="BM13">
            <v>1864.8</v>
          </cell>
          <cell r="BN13">
            <v>1662.78</v>
          </cell>
          <cell r="BO13">
            <v>1655.01</v>
          </cell>
          <cell r="BP13">
            <v>1522.92</v>
          </cell>
          <cell r="BQ13">
            <v>1569.54</v>
          </cell>
          <cell r="BR13">
            <v>1756.02</v>
          </cell>
          <cell r="BS13">
            <v>1802.64</v>
          </cell>
          <cell r="BT13">
            <v>1981.35</v>
          </cell>
          <cell r="BU13">
            <v>2035.74</v>
          </cell>
          <cell r="BV13">
            <v>2525.25</v>
          </cell>
          <cell r="BW13">
            <v>2043.51</v>
          </cell>
          <cell r="BX13">
            <v>2043.51</v>
          </cell>
          <cell r="BY13">
            <v>1872.57</v>
          </cell>
          <cell r="BZ13">
            <v>1678.32</v>
          </cell>
          <cell r="CA13">
            <v>1662.78</v>
          </cell>
          <cell r="CB13">
            <v>1530.69</v>
          </cell>
          <cell r="CC13">
            <v>1577.31</v>
          </cell>
          <cell r="CD13">
            <v>1763.79</v>
          </cell>
          <cell r="CE13">
            <v>1810.41</v>
          </cell>
          <cell r="CF13">
            <v>1996.89</v>
          </cell>
          <cell r="CG13">
            <v>2051.2800000000002</v>
          </cell>
          <cell r="CH13">
            <v>2540.79</v>
          </cell>
          <cell r="CI13">
            <v>2051.2800000000002</v>
          </cell>
          <cell r="CJ13">
            <v>2059.0500000000002</v>
          </cell>
          <cell r="CK13">
            <v>1880.34</v>
          </cell>
          <cell r="CL13">
            <v>1686.09</v>
          </cell>
          <cell r="CM13">
            <v>1670.55</v>
          </cell>
          <cell r="CN13">
            <v>1538.46</v>
          </cell>
          <cell r="CO13">
            <v>1585.08</v>
          </cell>
          <cell r="CP13">
            <v>1771.56</v>
          </cell>
          <cell r="CQ13">
            <v>1825.95</v>
          </cell>
          <cell r="CR13">
            <v>2004.66</v>
          </cell>
          <cell r="CS13">
            <v>2066.8200000000002</v>
          </cell>
          <cell r="CT13">
            <v>2556.33</v>
          </cell>
          <cell r="CU13">
            <v>2066.8200000000002</v>
          </cell>
          <cell r="CV13">
            <v>2066.8200000000002</v>
          </cell>
          <cell r="CW13">
            <v>1895.88</v>
          </cell>
          <cell r="CX13">
            <v>1693.86</v>
          </cell>
          <cell r="CY13">
            <v>1686.09</v>
          </cell>
          <cell r="CZ13">
            <v>1546.23</v>
          </cell>
          <cell r="DA13">
            <v>1592.85</v>
          </cell>
          <cell r="DB13">
            <v>1787.1</v>
          </cell>
          <cell r="DC13">
            <v>1833.72</v>
          </cell>
          <cell r="DD13">
            <v>2020.2</v>
          </cell>
          <cell r="DE13">
            <v>2074.59</v>
          </cell>
          <cell r="DF13">
            <v>2571.87</v>
          </cell>
          <cell r="DG13">
            <v>2074.59</v>
          </cell>
          <cell r="DH13">
            <v>2082.36</v>
          </cell>
          <cell r="DI13">
            <v>1903.65</v>
          </cell>
          <cell r="DJ13">
            <v>1709.4</v>
          </cell>
          <cell r="DK13">
            <v>1693.86</v>
          </cell>
          <cell r="DL13">
            <v>1561.77</v>
          </cell>
          <cell r="DM13">
            <v>1600.62</v>
          </cell>
          <cell r="DN13">
            <v>1794.87</v>
          </cell>
          <cell r="DO13">
            <v>1849.26</v>
          </cell>
          <cell r="DP13">
            <v>2027.97</v>
          </cell>
          <cell r="DQ13">
            <v>2090.13</v>
          </cell>
        </row>
        <row r="14">
          <cell r="A14">
            <v>57</v>
          </cell>
          <cell r="B14">
            <v>12525.24</v>
          </cell>
          <cell r="C14">
            <v>10349.64</v>
          </cell>
          <cell r="D14">
            <v>10116.540000000001</v>
          </cell>
          <cell r="E14">
            <v>9292.92</v>
          </cell>
          <cell r="F14">
            <v>9386.16</v>
          </cell>
          <cell r="G14">
            <v>9331.77</v>
          </cell>
          <cell r="H14">
            <v>10652.67</v>
          </cell>
          <cell r="I14">
            <v>11577.3</v>
          </cell>
          <cell r="J14">
            <v>10466.19</v>
          </cell>
          <cell r="K14">
            <v>9937.83</v>
          </cell>
          <cell r="L14">
            <v>11064.48</v>
          </cell>
          <cell r="M14">
            <v>11724.93</v>
          </cell>
          <cell r="N14">
            <v>13395.48</v>
          </cell>
          <cell r="O14">
            <v>11072.25</v>
          </cell>
          <cell r="P14">
            <v>10823.61</v>
          </cell>
          <cell r="Q14">
            <v>9945.6</v>
          </cell>
          <cell r="R14">
            <v>10046.61</v>
          </cell>
          <cell r="S14">
            <v>9984.4500000000007</v>
          </cell>
          <cell r="T14">
            <v>11398.59</v>
          </cell>
          <cell r="U14">
            <v>12393.15</v>
          </cell>
          <cell r="V14">
            <v>11196.57</v>
          </cell>
          <cell r="W14">
            <v>10637.13</v>
          </cell>
          <cell r="X14">
            <v>11833.71</v>
          </cell>
          <cell r="Y14">
            <v>12548.55</v>
          </cell>
          <cell r="Z14">
            <v>14335.65</v>
          </cell>
          <cell r="AA14">
            <v>11841.48</v>
          </cell>
          <cell r="AB14">
            <v>11585.07</v>
          </cell>
          <cell r="AC14">
            <v>10644.9</v>
          </cell>
          <cell r="AD14">
            <v>10745.91</v>
          </cell>
          <cell r="AE14">
            <v>10683.75</v>
          </cell>
          <cell r="AF14">
            <v>12198.9</v>
          </cell>
          <cell r="AG14">
            <v>13255.62</v>
          </cell>
          <cell r="AH14">
            <v>11981.34</v>
          </cell>
          <cell r="AI14">
            <v>11383.05</v>
          </cell>
          <cell r="AJ14">
            <v>12665.1</v>
          </cell>
          <cell r="AK14">
            <v>13426.56</v>
          </cell>
          <cell r="AL14">
            <v>15337.98</v>
          </cell>
          <cell r="AM14">
            <v>12672.87</v>
          </cell>
          <cell r="AN14">
            <v>12393.15</v>
          </cell>
          <cell r="AO14">
            <v>11390.82</v>
          </cell>
          <cell r="AP14">
            <v>11499.6</v>
          </cell>
          <cell r="AQ14">
            <v>11429.67</v>
          </cell>
          <cell r="AR14">
            <v>13053.6</v>
          </cell>
          <cell r="AS14">
            <v>14188.02</v>
          </cell>
          <cell r="AT14">
            <v>12820.5</v>
          </cell>
          <cell r="AU14">
            <v>12175.59</v>
          </cell>
          <cell r="AV14">
            <v>13550.88</v>
          </cell>
          <cell r="AW14">
            <v>14358.96</v>
          </cell>
          <cell r="AX14">
            <v>16410.240000000002</v>
          </cell>
          <cell r="AY14">
            <v>13558.65</v>
          </cell>
          <cell r="AZ14">
            <v>13255.62</v>
          </cell>
          <cell r="BA14">
            <v>12183.36</v>
          </cell>
          <cell r="BB14">
            <v>12307.68</v>
          </cell>
          <cell r="BC14">
            <v>12229.98</v>
          </cell>
          <cell r="BD14">
            <v>13962.69</v>
          </cell>
          <cell r="BE14">
            <v>15174.81</v>
          </cell>
          <cell r="BF14">
            <v>13714.05</v>
          </cell>
          <cell r="BG14">
            <v>13030.29</v>
          </cell>
          <cell r="BH14">
            <v>14498.82</v>
          </cell>
          <cell r="BI14">
            <v>15369.06</v>
          </cell>
          <cell r="BJ14">
            <v>17560.2</v>
          </cell>
          <cell r="BK14">
            <v>14514.36</v>
          </cell>
          <cell r="BL14">
            <v>14188.02</v>
          </cell>
          <cell r="BM14">
            <v>13038.06</v>
          </cell>
          <cell r="BN14">
            <v>13170.15</v>
          </cell>
          <cell r="BO14">
            <v>13084.68</v>
          </cell>
          <cell r="BP14">
            <v>14941.71</v>
          </cell>
          <cell r="BQ14">
            <v>16239.3</v>
          </cell>
          <cell r="BR14">
            <v>14677.53</v>
          </cell>
          <cell r="BS14">
            <v>13939.38</v>
          </cell>
          <cell r="BT14">
            <v>15516.69</v>
          </cell>
          <cell r="BU14">
            <v>16441.32</v>
          </cell>
          <cell r="BV14">
            <v>18795.63</v>
          </cell>
          <cell r="BW14">
            <v>15524.46</v>
          </cell>
          <cell r="BX14">
            <v>15182.58</v>
          </cell>
          <cell r="BY14">
            <v>13947.15</v>
          </cell>
          <cell r="BZ14">
            <v>14087.01</v>
          </cell>
          <cell r="CA14">
            <v>14001.54</v>
          </cell>
          <cell r="CB14">
            <v>15982.89</v>
          </cell>
          <cell r="CC14">
            <v>17381.490000000002</v>
          </cell>
          <cell r="CD14">
            <v>15703.17</v>
          </cell>
          <cell r="CE14">
            <v>14918.4</v>
          </cell>
          <cell r="CF14">
            <v>16604.490000000002</v>
          </cell>
          <cell r="CG14">
            <v>17591.28</v>
          </cell>
          <cell r="CH14">
            <v>20108.759999999998</v>
          </cell>
          <cell r="CI14">
            <v>16612.259999999998</v>
          </cell>
          <cell r="CJ14">
            <v>16247.07</v>
          </cell>
          <cell r="CK14">
            <v>14926.17</v>
          </cell>
          <cell r="CL14">
            <v>15073.8</v>
          </cell>
          <cell r="CM14">
            <v>14980.56</v>
          </cell>
          <cell r="CN14">
            <v>17109.54</v>
          </cell>
          <cell r="CO14">
            <v>18593.61</v>
          </cell>
          <cell r="CP14">
            <v>16798.740000000002</v>
          </cell>
          <cell r="CQ14">
            <v>15959.58</v>
          </cell>
          <cell r="CR14">
            <v>17762.22</v>
          </cell>
          <cell r="CS14">
            <v>18826.71</v>
          </cell>
          <cell r="CT14">
            <v>21515.13</v>
          </cell>
          <cell r="CU14">
            <v>17777.759999999998</v>
          </cell>
          <cell r="CV14">
            <v>17381.490000000002</v>
          </cell>
          <cell r="CW14">
            <v>15967.35</v>
          </cell>
          <cell r="CX14">
            <v>16130.52</v>
          </cell>
          <cell r="CY14">
            <v>16029.51</v>
          </cell>
          <cell r="CZ14">
            <v>18306.12</v>
          </cell>
          <cell r="DA14">
            <v>19898.97</v>
          </cell>
          <cell r="DB14">
            <v>17979.78</v>
          </cell>
          <cell r="DC14">
            <v>17078.46</v>
          </cell>
          <cell r="DD14">
            <v>19005.419999999998</v>
          </cell>
          <cell r="DE14">
            <v>20147.61</v>
          </cell>
          <cell r="DF14">
            <v>23022.51</v>
          </cell>
          <cell r="DG14">
            <v>19020.96</v>
          </cell>
          <cell r="DH14">
            <v>18593.61</v>
          </cell>
          <cell r="DI14">
            <v>17086.23</v>
          </cell>
          <cell r="DJ14">
            <v>17257.169999999998</v>
          </cell>
          <cell r="DK14">
            <v>17148.39</v>
          </cell>
          <cell r="DL14">
            <v>19588.169999999998</v>
          </cell>
          <cell r="DM14">
            <v>21289.8</v>
          </cell>
          <cell r="DN14">
            <v>19238.52</v>
          </cell>
          <cell r="DO14">
            <v>18275.04</v>
          </cell>
          <cell r="DP14">
            <v>20334.09</v>
          </cell>
          <cell r="DQ14">
            <v>21553.98</v>
          </cell>
        </row>
        <row r="15">
          <cell r="A15">
            <v>58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</row>
        <row r="16">
          <cell r="A16">
            <v>59</v>
          </cell>
          <cell r="B16">
            <v>126992.88</v>
          </cell>
          <cell r="C16">
            <v>93317.7</v>
          </cell>
          <cell r="D16">
            <v>87816.54</v>
          </cell>
          <cell r="E16">
            <v>84529.83</v>
          </cell>
          <cell r="F16">
            <v>104444.34</v>
          </cell>
          <cell r="G16">
            <v>114685.2</v>
          </cell>
          <cell r="H16">
            <v>130248</v>
          </cell>
          <cell r="I16">
            <v>121783.5</v>
          </cell>
          <cell r="J16">
            <v>118930.03200000001</v>
          </cell>
          <cell r="K16">
            <v>86627.06</v>
          </cell>
          <cell r="L16">
            <v>94227.38</v>
          </cell>
          <cell r="M16">
            <v>97492.2</v>
          </cell>
          <cell r="N16">
            <v>128044.28</v>
          </cell>
          <cell r="O16">
            <v>94084.12</v>
          </cell>
          <cell r="P16">
            <v>88542.22</v>
          </cell>
          <cell r="Q16">
            <v>85224.62</v>
          </cell>
          <cell r="R16">
            <v>117658.008</v>
          </cell>
          <cell r="S16">
            <v>129190.46399999999</v>
          </cell>
          <cell r="T16">
            <v>142093.035</v>
          </cell>
          <cell r="U16">
            <v>132865.10999999999</v>
          </cell>
          <cell r="V16">
            <v>129741.39360000001</v>
          </cell>
          <cell r="W16">
            <v>94505.229000000007</v>
          </cell>
          <cell r="X16">
            <v>102794.32800000001</v>
          </cell>
          <cell r="Y16">
            <v>106356.978</v>
          </cell>
          <cell r="Z16">
            <v>139687.54799999998</v>
          </cell>
          <cell r="AA16">
            <v>102643.905</v>
          </cell>
          <cell r="AB16">
            <v>96595.31700000001</v>
          </cell>
          <cell r="AC16">
            <v>92977.248000000007</v>
          </cell>
          <cell r="AD16">
            <v>128352.6972</v>
          </cell>
          <cell r="AE16">
            <v>140939.41680000001</v>
          </cell>
          <cell r="AF16">
            <v>155011.27950000003</v>
          </cell>
          <cell r="AG16">
            <v>144946.88775000002</v>
          </cell>
          <cell r="AH16">
            <v>141550.17786000003</v>
          </cell>
          <cell r="AI16">
            <v>103104.27855000002</v>
          </cell>
          <cell r="AJ16">
            <v>112148.65935000002</v>
          </cell>
          <cell r="AK16">
            <v>116030.76030000001</v>
          </cell>
          <cell r="AL16">
            <v>152391.16620000001</v>
          </cell>
          <cell r="AM16">
            <v>111982.40235000002</v>
          </cell>
          <cell r="AN16">
            <v>105381.99945</v>
          </cell>
          <cell r="AO16">
            <v>101433.39570000001</v>
          </cell>
          <cell r="AP16">
            <v>140027.03442000001</v>
          </cell>
          <cell r="AQ16">
            <v>153753.90030000004</v>
          </cell>
          <cell r="AR16">
            <v>165888.77051249999</v>
          </cell>
          <cell r="AS16">
            <v>155117.72808</v>
          </cell>
          <cell r="AT16">
            <v>151478.93697300003</v>
          </cell>
          <cell r="AU16">
            <v>110332.96665300001</v>
          </cell>
          <cell r="AV16">
            <v>120016.85500350001</v>
          </cell>
          <cell r="AW16">
            <v>124178.10145650004</v>
          </cell>
          <cell r="AX16">
            <v>163084.89956850006</v>
          </cell>
          <cell r="AY16">
            <v>119837.04805800001</v>
          </cell>
          <cell r="AZ16">
            <v>112773.20377050001</v>
          </cell>
          <cell r="BA16">
            <v>108552.02166900002</v>
          </cell>
          <cell r="BB16">
            <v>149852.702727</v>
          </cell>
          <cell r="BC16">
            <v>164546.20744380003</v>
          </cell>
          <cell r="BD16">
            <v>177535.20159427504</v>
          </cell>
          <cell r="BE16">
            <v>166005.21918645001</v>
          </cell>
          <cell r="BF16">
            <v>162102.64699792804</v>
          </cell>
          <cell r="BG16">
            <v>118078.96424278502</v>
          </cell>
          <cell r="BH16">
            <v>128441.40975666002</v>
          </cell>
          <cell r="BI16">
            <v>132886.23744942</v>
          </cell>
          <cell r="BJ16">
            <v>174530.03976135002</v>
          </cell>
          <cell r="BK16">
            <v>128247.38950023001</v>
          </cell>
          <cell r="BL16">
            <v>120689.41860202503</v>
          </cell>
          <cell r="BM16">
            <v>116165.21898618003</v>
          </cell>
          <cell r="BN16">
            <v>160368.50732666402</v>
          </cell>
          <cell r="BO16">
            <v>176094.00116380802</v>
          </cell>
          <cell r="BP16">
            <v>189984.83510508077</v>
          </cell>
          <cell r="BQ16">
            <v>177650.31193630875</v>
          </cell>
          <cell r="BR16">
            <v>173481.16503866151</v>
          </cell>
          <cell r="BS16">
            <v>126363.01185516648</v>
          </cell>
          <cell r="BT16">
            <v>137454.17981398743</v>
          </cell>
          <cell r="BU16">
            <v>142214.02585036925</v>
          </cell>
          <cell r="BV16">
            <v>186778.53854977596</v>
          </cell>
          <cell r="BW16">
            <v>137245.25527422258</v>
          </cell>
          <cell r="BX16">
            <v>129151.70027724514</v>
          </cell>
          <cell r="BY16">
            <v>124319.18483572772</v>
          </cell>
          <cell r="BZ16">
            <v>171623.96056913564</v>
          </cell>
          <cell r="CA16">
            <v>188450.436036206</v>
          </cell>
          <cell r="CB16">
            <v>203323.19719661507</v>
          </cell>
          <cell r="CC16">
            <v>190116.0845802548</v>
          </cell>
          <cell r="CD16">
            <v>185657.8297308539</v>
          </cell>
          <cell r="CE16">
            <v>135234.3111606077</v>
          </cell>
          <cell r="CF16">
            <v>147097.95489602006</v>
          </cell>
          <cell r="CG16">
            <v>152197.0762176287</v>
          </cell>
          <cell r="CH16">
            <v>199876.19962114724</v>
          </cell>
          <cell r="CI16">
            <v>146873.40643415105</v>
          </cell>
          <cell r="CJ16">
            <v>138218.93446628322</v>
          </cell>
          <cell r="CK16">
            <v>133044.96365738488</v>
          </cell>
          <cell r="CL16">
            <v>183671.73730087464</v>
          </cell>
          <cell r="CM16">
            <v>201672.00658731855</v>
          </cell>
          <cell r="CN16">
            <v>217591.10027380541</v>
          </cell>
          <cell r="CO16">
            <v>203459.7913065514</v>
          </cell>
          <cell r="CP16">
            <v>198678.12904589553</v>
          </cell>
          <cell r="CQ16">
            <v>144716.89914347662</v>
          </cell>
          <cell r="CR16">
            <v>157418.29576537863</v>
          </cell>
          <cell r="CS16">
            <v>162872.76502789496</v>
          </cell>
          <cell r="CT16">
            <v>213909.63643122796</v>
          </cell>
          <cell r="CU16">
            <v>157187.01084965354</v>
          </cell>
          <cell r="CV16">
            <v>147916.34047767348</v>
          </cell>
          <cell r="CW16">
            <v>142375.13937176025</v>
          </cell>
          <cell r="CX16">
            <v>196557.08686185817</v>
          </cell>
          <cell r="CY16">
            <v>215818.73390370002</v>
          </cell>
          <cell r="CZ16">
            <v>232851.98222378254</v>
          </cell>
          <cell r="DA16">
            <v>217731.58515489378</v>
          </cell>
          <cell r="DB16">
            <v>212623.06623545566</v>
          </cell>
          <cell r="DC16">
            <v>154875.02901083676</v>
          </cell>
          <cell r="DD16">
            <v>168463.6923906891</v>
          </cell>
          <cell r="DE16">
            <v>174300.16723901129</v>
          </cell>
          <cell r="DF16">
            <v>228912.89617688378</v>
          </cell>
          <cell r="DG16">
            <v>168215.54294985905</v>
          </cell>
          <cell r="DH16">
            <v>158299.49129429116</v>
          </cell>
          <cell r="DI16">
            <v>152363.75666963687</v>
          </cell>
          <cell r="DJ16">
            <v>210349.67508236185</v>
          </cell>
          <cell r="DK16">
            <v>230965.45144139344</v>
          </cell>
          <cell r="DL16">
            <v>249195.12677637333</v>
          </cell>
          <cell r="DM16">
            <v>233006.06525456216</v>
          </cell>
          <cell r="DN16">
            <v>227545.71666149315</v>
          </cell>
          <cell r="DO16">
            <v>165747.54787113992</v>
          </cell>
          <cell r="DP16">
            <v>180285.73027138424</v>
          </cell>
          <cell r="DQ16">
            <v>186532.4457752867</v>
          </cell>
        </row>
        <row r="17">
          <cell r="A17">
            <v>140</v>
          </cell>
          <cell r="B17">
            <v>-697550</v>
          </cell>
          <cell r="C17">
            <v>-697550</v>
          </cell>
          <cell r="D17">
            <v>-697550</v>
          </cell>
          <cell r="E17">
            <v>-697550</v>
          </cell>
          <cell r="F17">
            <v>-697550</v>
          </cell>
          <cell r="G17">
            <v>-697550</v>
          </cell>
          <cell r="H17">
            <v>-697550</v>
          </cell>
          <cell r="I17">
            <v>-697550</v>
          </cell>
          <cell r="J17">
            <v>-697550</v>
          </cell>
          <cell r="K17">
            <v>-697550</v>
          </cell>
          <cell r="L17">
            <v>-697550</v>
          </cell>
          <cell r="M17">
            <v>-697550</v>
          </cell>
          <cell r="N17">
            <v>-582399.93999999994</v>
          </cell>
          <cell r="O17">
            <v>-582399.93999999994</v>
          </cell>
          <cell r="P17">
            <v>-582399.93999999994</v>
          </cell>
          <cell r="Q17">
            <v>-582399.93999999994</v>
          </cell>
          <cell r="R17">
            <v>-582399.93999999994</v>
          </cell>
          <cell r="S17">
            <v>-582399.93999999994</v>
          </cell>
          <cell r="T17">
            <v>-582399.93999999994</v>
          </cell>
          <cell r="U17">
            <v>-582399.93999999994</v>
          </cell>
          <cell r="V17">
            <v>-582399.93999999994</v>
          </cell>
          <cell r="W17">
            <v>-582399.93999999994</v>
          </cell>
          <cell r="X17">
            <v>-582399.93999999994</v>
          </cell>
          <cell r="Y17">
            <v>-582399.93999999994</v>
          </cell>
          <cell r="Z17">
            <v>-506699.97</v>
          </cell>
          <cell r="AA17">
            <v>-506699.97</v>
          </cell>
          <cell r="AB17">
            <v>-506699.97</v>
          </cell>
          <cell r="AC17">
            <v>-506699.97</v>
          </cell>
          <cell r="AD17">
            <v>-506699.97</v>
          </cell>
          <cell r="AE17">
            <v>-506699.97</v>
          </cell>
          <cell r="AF17">
            <v>-506699.97</v>
          </cell>
          <cell r="AG17">
            <v>-506699.97</v>
          </cell>
          <cell r="AH17">
            <v>-506699.97</v>
          </cell>
          <cell r="AI17">
            <v>-506699.97</v>
          </cell>
          <cell r="AJ17">
            <v>-506699.97</v>
          </cell>
          <cell r="AK17">
            <v>-506699.97</v>
          </cell>
          <cell r="AL17">
            <v>-514199.94</v>
          </cell>
          <cell r="AM17">
            <v>-514199.94</v>
          </cell>
          <cell r="AN17">
            <v>-514199.94</v>
          </cell>
          <cell r="AO17">
            <v>-514199.94</v>
          </cell>
          <cell r="AP17">
            <v>-514199.94</v>
          </cell>
          <cell r="AQ17">
            <v>-514199.94</v>
          </cell>
          <cell r="AR17">
            <v>-514199.94</v>
          </cell>
          <cell r="AS17">
            <v>-514199.94</v>
          </cell>
          <cell r="AT17">
            <v>-514199.94</v>
          </cell>
          <cell r="AU17">
            <v>-514199.94</v>
          </cell>
          <cell r="AV17">
            <v>-514199.94</v>
          </cell>
          <cell r="AW17">
            <v>-514199.94</v>
          </cell>
          <cell r="AX17">
            <v>-522000</v>
          </cell>
          <cell r="AY17">
            <v>-522000</v>
          </cell>
          <cell r="AZ17">
            <v>-522000</v>
          </cell>
          <cell r="BA17">
            <v>-522000</v>
          </cell>
          <cell r="BB17">
            <v>-522000</v>
          </cell>
          <cell r="BC17">
            <v>-522000</v>
          </cell>
          <cell r="BD17">
            <v>-522000</v>
          </cell>
          <cell r="BE17">
            <v>-522000</v>
          </cell>
          <cell r="BF17">
            <v>-522000</v>
          </cell>
          <cell r="BG17">
            <v>-522000</v>
          </cell>
          <cell r="BH17">
            <v>-522000</v>
          </cell>
          <cell r="BI17">
            <v>-522000</v>
          </cell>
          <cell r="BJ17">
            <v>-529800</v>
          </cell>
          <cell r="BK17">
            <v>-529800</v>
          </cell>
          <cell r="BL17">
            <v>-529800</v>
          </cell>
          <cell r="BM17">
            <v>-529800</v>
          </cell>
          <cell r="BN17">
            <v>-529800</v>
          </cell>
          <cell r="BO17">
            <v>-529800</v>
          </cell>
          <cell r="BP17">
            <v>-529800</v>
          </cell>
          <cell r="BQ17">
            <v>-529800</v>
          </cell>
          <cell r="BR17">
            <v>-529800</v>
          </cell>
          <cell r="BS17">
            <v>-529800</v>
          </cell>
          <cell r="BT17">
            <v>-529800</v>
          </cell>
          <cell r="BU17">
            <v>-529800</v>
          </cell>
          <cell r="BV17">
            <v>-537600</v>
          </cell>
          <cell r="BW17">
            <v>-537600</v>
          </cell>
          <cell r="BX17">
            <v>-537600</v>
          </cell>
          <cell r="BY17">
            <v>-537600</v>
          </cell>
          <cell r="BZ17">
            <v>-537600</v>
          </cell>
          <cell r="CA17">
            <v>-537600</v>
          </cell>
          <cell r="CB17">
            <v>-537600</v>
          </cell>
          <cell r="CC17">
            <v>-537600</v>
          </cell>
          <cell r="CD17">
            <v>-537600</v>
          </cell>
          <cell r="CE17">
            <v>-537600</v>
          </cell>
          <cell r="CF17">
            <v>-537600</v>
          </cell>
          <cell r="CG17">
            <v>-537600</v>
          </cell>
          <cell r="CH17">
            <v>-545700</v>
          </cell>
          <cell r="CI17">
            <v>-545700</v>
          </cell>
          <cell r="CJ17">
            <v>-545700</v>
          </cell>
          <cell r="CK17">
            <v>-545700</v>
          </cell>
          <cell r="CL17">
            <v>-545700</v>
          </cell>
          <cell r="CM17">
            <v>-545700</v>
          </cell>
          <cell r="CN17">
            <v>-545700</v>
          </cell>
          <cell r="CO17">
            <v>-545700</v>
          </cell>
          <cell r="CP17">
            <v>-545700</v>
          </cell>
          <cell r="CQ17">
            <v>-545700</v>
          </cell>
          <cell r="CR17">
            <v>-545700</v>
          </cell>
          <cell r="CS17">
            <v>-545700</v>
          </cell>
          <cell r="CT17">
            <v>-553800</v>
          </cell>
          <cell r="CU17">
            <v>-553800</v>
          </cell>
          <cell r="CV17">
            <v>-553800</v>
          </cell>
          <cell r="CW17">
            <v>-553800</v>
          </cell>
          <cell r="CX17">
            <v>-553800</v>
          </cell>
          <cell r="CY17">
            <v>-553800</v>
          </cell>
          <cell r="CZ17">
            <v>-553800</v>
          </cell>
          <cell r="DA17">
            <v>-553800</v>
          </cell>
          <cell r="DB17">
            <v>-553800</v>
          </cell>
          <cell r="DC17">
            <v>-553800</v>
          </cell>
          <cell r="DD17">
            <v>-553800</v>
          </cell>
          <cell r="DE17">
            <v>-553800</v>
          </cell>
          <cell r="DF17">
            <v>-562200</v>
          </cell>
          <cell r="DG17">
            <v>-562200</v>
          </cell>
          <cell r="DH17">
            <v>-562200</v>
          </cell>
          <cell r="DI17">
            <v>-562200</v>
          </cell>
          <cell r="DJ17">
            <v>-562200</v>
          </cell>
          <cell r="DK17">
            <v>-562200</v>
          </cell>
          <cell r="DL17">
            <v>-562200</v>
          </cell>
          <cell r="DM17">
            <v>-562200</v>
          </cell>
          <cell r="DN17">
            <v>-562200</v>
          </cell>
          <cell r="DO17">
            <v>-562200</v>
          </cell>
          <cell r="DP17">
            <v>-562200</v>
          </cell>
          <cell r="DQ17">
            <v>-562200</v>
          </cell>
        </row>
        <row r="18">
          <cell r="A18">
            <v>166</v>
          </cell>
          <cell r="B18">
            <v>-962742</v>
          </cell>
          <cell r="C18">
            <v>-962742</v>
          </cell>
          <cell r="D18">
            <v>-962742</v>
          </cell>
          <cell r="E18">
            <v>-960190</v>
          </cell>
          <cell r="F18">
            <v>-960190</v>
          </cell>
          <cell r="G18">
            <v>-960190</v>
          </cell>
          <cell r="H18">
            <v>-960190</v>
          </cell>
          <cell r="I18">
            <v>-960190</v>
          </cell>
          <cell r="J18">
            <v>-960190</v>
          </cell>
          <cell r="K18">
            <v>-960190</v>
          </cell>
          <cell r="L18">
            <v>-960190</v>
          </cell>
          <cell r="M18">
            <v>-960190</v>
          </cell>
          <cell r="N18">
            <v>-960190</v>
          </cell>
          <cell r="O18">
            <v>-960190</v>
          </cell>
          <cell r="P18">
            <v>-960190</v>
          </cell>
          <cell r="Q18">
            <v>-960190</v>
          </cell>
          <cell r="R18">
            <v>-960190</v>
          </cell>
          <cell r="S18">
            <v>-960190</v>
          </cell>
          <cell r="T18">
            <v>-960190</v>
          </cell>
          <cell r="U18">
            <v>-960190</v>
          </cell>
          <cell r="V18">
            <v>-960190</v>
          </cell>
          <cell r="W18">
            <v>-1056209</v>
          </cell>
          <cell r="X18">
            <v>-1056209</v>
          </cell>
          <cell r="Y18">
            <v>-1056209</v>
          </cell>
          <cell r="Z18">
            <v>-1056209</v>
          </cell>
          <cell r="AA18">
            <v>-1056209</v>
          </cell>
          <cell r="AB18">
            <v>-1056209</v>
          </cell>
          <cell r="AC18">
            <v>-1056209</v>
          </cell>
          <cell r="AD18">
            <v>-1056209</v>
          </cell>
          <cell r="AE18">
            <v>-1056209</v>
          </cell>
          <cell r="AF18">
            <v>-1056209</v>
          </cell>
          <cell r="AG18">
            <v>-1056209</v>
          </cell>
          <cell r="AH18">
            <v>-1056209</v>
          </cell>
          <cell r="AI18">
            <v>-1056209</v>
          </cell>
          <cell r="AJ18">
            <v>-1056209</v>
          </cell>
          <cell r="AK18">
            <v>-1056209</v>
          </cell>
          <cell r="AL18">
            <v>-1056209</v>
          </cell>
          <cell r="AM18">
            <v>-1056209</v>
          </cell>
          <cell r="AN18">
            <v>-1056209</v>
          </cell>
          <cell r="AO18">
            <v>-1056209</v>
          </cell>
          <cell r="AP18">
            <v>-1056209</v>
          </cell>
          <cell r="AQ18">
            <v>-1056209</v>
          </cell>
          <cell r="AR18">
            <v>-1056209</v>
          </cell>
          <cell r="AS18">
            <v>-1056209</v>
          </cell>
          <cell r="AT18">
            <v>-1056209</v>
          </cell>
          <cell r="AU18">
            <v>-1109019.45</v>
          </cell>
          <cell r="AV18">
            <v>-1109019.45</v>
          </cell>
          <cell r="AW18">
            <v>-1109019.45</v>
          </cell>
          <cell r="AX18">
            <v>-1109019.45</v>
          </cell>
          <cell r="AY18">
            <v>-1109019.45</v>
          </cell>
          <cell r="AZ18">
            <v>-1109019.45</v>
          </cell>
          <cell r="BA18">
            <v>-1109019.45</v>
          </cell>
          <cell r="BB18">
            <v>-1109019.45</v>
          </cell>
          <cell r="BC18">
            <v>-1109019.45</v>
          </cell>
          <cell r="BD18">
            <v>-1109019.45</v>
          </cell>
          <cell r="BE18">
            <v>-1109019.45</v>
          </cell>
          <cell r="BF18">
            <v>-1109019.45</v>
          </cell>
          <cell r="BG18">
            <v>-1109019.45</v>
          </cell>
          <cell r="BH18">
            <v>-1109019.45</v>
          </cell>
          <cell r="BI18">
            <v>-1109019.45</v>
          </cell>
          <cell r="BJ18">
            <v>-1109019.45</v>
          </cell>
          <cell r="BK18">
            <v>-1109019.45</v>
          </cell>
          <cell r="BL18">
            <v>-1109019.45</v>
          </cell>
          <cell r="BM18">
            <v>-1109019.45</v>
          </cell>
          <cell r="BN18">
            <v>-1109019.45</v>
          </cell>
          <cell r="BO18">
            <v>-1109019.45</v>
          </cell>
          <cell r="BP18">
            <v>-1109019.45</v>
          </cell>
          <cell r="BQ18">
            <v>-1109019.45</v>
          </cell>
          <cell r="BR18">
            <v>-1109019.45</v>
          </cell>
          <cell r="BS18">
            <v>-1164470.4225000001</v>
          </cell>
          <cell r="BT18">
            <v>-1164470.4225000001</v>
          </cell>
          <cell r="BU18">
            <v>-1164470.4225000001</v>
          </cell>
          <cell r="BV18">
            <v>-1164470.4225000001</v>
          </cell>
          <cell r="BW18">
            <v>-1164470.4225000001</v>
          </cell>
          <cell r="BX18">
            <v>-1164470.4225000001</v>
          </cell>
          <cell r="BY18">
            <v>-1164470.4225000001</v>
          </cell>
          <cell r="BZ18">
            <v>-1164470.4225000001</v>
          </cell>
          <cell r="CA18">
            <v>-1164470.4225000001</v>
          </cell>
          <cell r="CB18">
            <v>-1164470.4225000001</v>
          </cell>
          <cell r="CC18">
            <v>-1164470.4225000001</v>
          </cell>
          <cell r="CD18">
            <v>-1164470.4225000001</v>
          </cell>
          <cell r="CE18">
            <v>-1164470.4225000001</v>
          </cell>
          <cell r="CF18">
            <v>-1164470.4225000001</v>
          </cell>
          <cell r="CG18">
            <v>-1164470.4225000001</v>
          </cell>
          <cell r="CH18">
            <v>-1164470.4225000001</v>
          </cell>
          <cell r="CI18">
            <v>-1164470.4225000001</v>
          </cell>
          <cell r="CJ18">
            <v>-1164470.4225000001</v>
          </cell>
          <cell r="CK18">
            <v>-1164470.4225000001</v>
          </cell>
          <cell r="CL18">
            <v>-1164470.4225000001</v>
          </cell>
          <cell r="CM18">
            <v>-1164470.4225000001</v>
          </cell>
          <cell r="CN18">
            <v>-1164470.4225000001</v>
          </cell>
          <cell r="CO18">
            <v>-1164470.4225000001</v>
          </cell>
          <cell r="CP18">
            <v>-1164470.4225000001</v>
          </cell>
          <cell r="CQ18">
            <v>-1222693.9436250001</v>
          </cell>
          <cell r="CR18">
            <v>-1222693.9436250001</v>
          </cell>
          <cell r="CS18">
            <v>-1222693.9436250001</v>
          </cell>
          <cell r="CT18">
            <v>-1222693.9436250001</v>
          </cell>
          <cell r="CU18">
            <v>-1222693.9436250001</v>
          </cell>
          <cell r="CV18">
            <v>-1222693.9436250001</v>
          </cell>
          <cell r="CW18">
            <v>-1222693.9436250001</v>
          </cell>
          <cell r="CX18">
            <v>-1222693.9436250001</v>
          </cell>
          <cell r="CY18">
            <v>-1222693.9436250001</v>
          </cell>
          <cell r="CZ18">
            <v>-1222693.9436250001</v>
          </cell>
          <cell r="DA18">
            <v>-1222693.9436250001</v>
          </cell>
          <cell r="DB18">
            <v>-1222693.9436250001</v>
          </cell>
          <cell r="DC18">
            <v>-1222693.9436250001</v>
          </cell>
          <cell r="DD18">
            <v>-1222693.9436250001</v>
          </cell>
          <cell r="DE18">
            <v>-1222693.9436250001</v>
          </cell>
          <cell r="DF18">
            <v>-1222693.9436250001</v>
          </cell>
          <cell r="DG18">
            <v>-1222693.9436250001</v>
          </cell>
          <cell r="DH18">
            <v>-1222693.9436250001</v>
          </cell>
          <cell r="DI18">
            <v>-1222693.9436250001</v>
          </cell>
          <cell r="DJ18">
            <v>-1222693.9436250001</v>
          </cell>
          <cell r="DK18">
            <v>-1222693.9436250001</v>
          </cell>
          <cell r="DL18">
            <v>-1222693.9436250001</v>
          </cell>
          <cell r="DM18">
            <v>-1222693.9436250001</v>
          </cell>
          <cell r="DN18">
            <v>-1222693.9436250001</v>
          </cell>
          <cell r="DO18">
            <v>-1283828.64080625</v>
          </cell>
          <cell r="DP18">
            <v>-1283828.64080625</v>
          </cell>
          <cell r="DQ18">
            <v>-1283828.64080625</v>
          </cell>
        </row>
        <row r="19">
          <cell r="A19">
            <v>167</v>
          </cell>
          <cell r="B19">
            <v>-245843</v>
          </cell>
          <cell r="C19">
            <v>-245843</v>
          </cell>
          <cell r="D19">
            <v>-245843</v>
          </cell>
          <cell r="E19">
            <v>-244903</v>
          </cell>
          <cell r="F19">
            <v>-244903</v>
          </cell>
          <cell r="G19">
            <v>-244903</v>
          </cell>
          <cell r="H19">
            <v>-244903</v>
          </cell>
          <cell r="I19">
            <v>-244903</v>
          </cell>
          <cell r="J19">
            <v>-244903</v>
          </cell>
          <cell r="K19">
            <v>-244903</v>
          </cell>
          <cell r="L19">
            <v>-244903</v>
          </cell>
          <cell r="M19">
            <v>-244903</v>
          </cell>
          <cell r="N19">
            <v>-244903</v>
          </cell>
          <cell r="O19">
            <v>-244903</v>
          </cell>
          <cell r="P19">
            <v>-244903</v>
          </cell>
          <cell r="Q19">
            <v>-244903</v>
          </cell>
          <cell r="R19">
            <v>-244903</v>
          </cell>
          <cell r="S19">
            <v>-244903</v>
          </cell>
          <cell r="T19">
            <v>-244903</v>
          </cell>
          <cell r="U19">
            <v>-244903</v>
          </cell>
          <cell r="V19">
            <v>-244903</v>
          </cell>
          <cell r="W19">
            <v>-269393.3</v>
          </cell>
          <cell r="X19">
            <v>-269393.3</v>
          </cell>
          <cell r="Y19">
            <v>-269393.3</v>
          </cell>
          <cell r="Z19">
            <v>-269393.3</v>
          </cell>
          <cell r="AA19">
            <v>-269393.3</v>
          </cell>
          <cell r="AB19">
            <v>-269393.3</v>
          </cell>
          <cell r="AC19">
            <v>-269393.3</v>
          </cell>
          <cell r="AD19">
            <v>-269393.3</v>
          </cell>
          <cell r="AE19">
            <v>-269393.3</v>
          </cell>
          <cell r="AF19">
            <v>-269393.3</v>
          </cell>
          <cell r="AG19">
            <v>-269393.3</v>
          </cell>
          <cell r="AH19">
            <v>-269393.3</v>
          </cell>
          <cell r="AI19">
            <v>-269393.3</v>
          </cell>
          <cell r="AJ19">
            <v>-269393.3</v>
          </cell>
          <cell r="AK19">
            <v>-269393.3</v>
          </cell>
          <cell r="AL19">
            <v>-269393.3</v>
          </cell>
          <cell r="AM19">
            <v>-269393.3</v>
          </cell>
          <cell r="AN19">
            <v>-269393.3</v>
          </cell>
          <cell r="AO19">
            <v>-269393.3</v>
          </cell>
          <cell r="AP19">
            <v>-269393.3</v>
          </cell>
          <cell r="AQ19">
            <v>-269393.3</v>
          </cell>
          <cell r="AR19">
            <v>-269393.3</v>
          </cell>
          <cell r="AS19">
            <v>-269393.3</v>
          </cell>
          <cell r="AT19">
            <v>-269393.3</v>
          </cell>
          <cell r="AU19">
            <v>-282862.96500000008</v>
          </cell>
          <cell r="AV19">
            <v>-282862.96500000008</v>
          </cell>
          <cell r="AW19">
            <v>-282862.96500000008</v>
          </cell>
          <cell r="AX19">
            <v>-282862.96500000008</v>
          </cell>
          <cell r="AY19">
            <v>-282862.96500000008</v>
          </cell>
          <cell r="AZ19">
            <v>-282862.96500000008</v>
          </cell>
          <cell r="BA19">
            <v>-282862.96500000008</v>
          </cell>
          <cell r="BB19">
            <v>-282862.96500000008</v>
          </cell>
          <cell r="BC19">
            <v>-282862.96500000008</v>
          </cell>
          <cell r="BD19">
            <v>-282862.96500000008</v>
          </cell>
          <cell r="BE19">
            <v>-282862.96500000008</v>
          </cell>
          <cell r="BF19">
            <v>-282862.96500000008</v>
          </cell>
          <cell r="BG19">
            <v>-282862.96500000008</v>
          </cell>
          <cell r="BH19">
            <v>-282862.96500000008</v>
          </cell>
          <cell r="BI19">
            <v>-282862.96500000008</v>
          </cell>
          <cell r="BJ19">
            <v>-282862.96500000008</v>
          </cell>
          <cell r="BK19">
            <v>-282862.96500000008</v>
          </cell>
          <cell r="BL19">
            <v>-282862.96500000008</v>
          </cell>
          <cell r="BM19">
            <v>-282862.96500000008</v>
          </cell>
          <cell r="BN19">
            <v>-282862.96500000008</v>
          </cell>
          <cell r="BO19">
            <v>-282862.96500000008</v>
          </cell>
          <cell r="BP19">
            <v>-282862.96500000008</v>
          </cell>
          <cell r="BQ19">
            <v>-282862.96500000008</v>
          </cell>
          <cell r="BR19">
            <v>-282862.96500000008</v>
          </cell>
          <cell r="BS19">
            <v>-297006.11325000005</v>
          </cell>
          <cell r="BT19">
            <v>-297006.11325000005</v>
          </cell>
          <cell r="BU19">
            <v>-297006.11325000005</v>
          </cell>
          <cell r="BV19">
            <v>-297006.11325000005</v>
          </cell>
          <cell r="BW19">
            <v>-297006.11325000005</v>
          </cell>
          <cell r="BX19">
            <v>-297006.11325000005</v>
          </cell>
          <cell r="BY19">
            <v>-297006.11325000005</v>
          </cell>
          <cell r="BZ19">
            <v>-297006.11325000005</v>
          </cell>
          <cell r="CA19">
            <v>-297006.11325000005</v>
          </cell>
          <cell r="CB19">
            <v>-297006.11325000005</v>
          </cell>
          <cell r="CC19">
            <v>-297006.11325000005</v>
          </cell>
          <cell r="CD19">
            <v>-297006.11325000005</v>
          </cell>
          <cell r="CE19">
            <v>-297006.11325000005</v>
          </cell>
          <cell r="CF19">
            <v>-297006.11325000005</v>
          </cell>
          <cell r="CG19">
            <v>-297006.11325000005</v>
          </cell>
          <cell r="CH19">
            <v>-297006.11325000005</v>
          </cell>
          <cell r="CI19">
            <v>-297006.11325000005</v>
          </cell>
          <cell r="CJ19">
            <v>-297006.11325000005</v>
          </cell>
          <cell r="CK19">
            <v>-297006.11325000005</v>
          </cell>
          <cell r="CL19">
            <v>-297006.11325000005</v>
          </cell>
          <cell r="CM19">
            <v>-297006.11325000005</v>
          </cell>
          <cell r="CN19">
            <v>-297006.11325000005</v>
          </cell>
          <cell r="CO19">
            <v>-297006.11325000005</v>
          </cell>
          <cell r="CP19">
            <v>-297006.11325000005</v>
          </cell>
          <cell r="CQ19">
            <v>-311856.41891250014</v>
          </cell>
          <cell r="CR19">
            <v>-311856.41891250014</v>
          </cell>
          <cell r="CS19">
            <v>-311856.41891250014</v>
          </cell>
          <cell r="CT19">
            <v>-311856.41891250014</v>
          </cell>
          <cell r="CU19">
            <v>-311856.41891250014</v>
          </cell>
          <cell r="CV19">
            <v>-311856.41891250014</v>
          </cell>
          <cell r="CW19">
            <v>-311856.41891250014</v>
          </cell>
          <cell r="CX19">
            <v>-311856.41891250014</v>
          </cell>
          <cell r="CY19">
            <v>-311856.41891250014</v>
          </cell>
          <cell r="CZ19">
            <v>-311856.41891250014</v>
          </cell>
          <cell r="DA19">
            <v>-311856.41891250014</v>
          </cell>
          <cell r="DB19">
            <v>-311856.41891250014</v>
          </cell>
          <cell r="DC19">
            <v>-311856.41891250014</v>
          </cell>
          <cell r="DD19">
            <v>-311856.41891250014</v>
          </cell>
          <cell r="DE19">
            <v>-311856.41891250014</v>
          </cell>
          <cell r="DF19">
            <v>-311856.41891250014</v>
          </cell>
          <cell r="DG19">
            <v>-311856.41891250014</v>
          </cell>
          <cell r="DH19">
            <v>-311856.41891250014</v>
          </cell>
          <cell r="DI19">
            <v>-311856.41891250014</v>
          </cell>
          <cell r="DJ19">
            <v>-311856.41891250014</v>
          </cell>
          <cell r="DK19">
            <v>-311856.41891250014</v>
          </cell>
          <cell r="DL19">
            <v>-311856.41891250014</v>
          </cell>
          <cell r="DM19">
            <v>-311856.41891250014</v>
          </cell>
          <cell r="DN19">
            <v>-311856.41891250014</v>
          </cell>
          <cell r="DO19">
            <v>-327449.2398581251</v>
          </cell>
          <cell r="DP19">
            <v>-327449.2398581251</v>
          </cell>
          <cell r="DQ19">
            <v>-327449.2398581251</v>
          </cell>
        </row>
        <row r="20">
          <cell r="A20">
            <v>168</v>
          </cell>
          <cell r="B20">
            <v>-341630</v>
          </cell>
          <cell r="C20">
            <v>-341630</v>
          </cell>
          <cell r="D20">
            <v>-341630</v>
          </cell>
          <cell r="E20">
            <v>-338940</v>
          </cell>
          <cell r="F20">
            <v>-338940</v>
          </cell>
          <cell r="G20">
            <v>-338940</v>
          </cell>
          <cell r="H20">
            <v>-338940</v>
          </cell>
          <cell r="I20">
            <v>-338940</v>
          </cell>
          <cell r="J20">
            <v>-338940</v>
          </cell>
          <cell r="K20">
            <v>-504000</v>
          </cell>
          <cell r="L20">
            <v>-504000</v>
          </cell>
          <cell r="M20">
            <v>-504000</v>
          </cell>
          <cell r="N20">
            <v>-504000</v>
          </cell>
          <cell r="O20">
            <v>-504000</v>
          </cell>
          <cell r="P20">
            <v>-504000</v>
          </cell>
          <cell r="Q20">
            <v>-504000</v>
          </cell>
          <cell r="R20">
            <v>-504000</v>
          </cell>
          <cell r="S20">
            <v>-504000</v>
          </cell>
          <cell r="T20">
            <v>-504000</v>
          </cell>
          <cell r="U20">
            <v>-504000</v>
          </cell>
          <cell r="V20">
            <v>-504000</v>
          </cell>
          <cell r="W20">
            <v>-725065.21739130432</v>
          </cell>
          <cell r="X20">
            <v>-725065.21739130432</v>
          </cell>
          <cell r="Y20">
            <v>-725065.21739130432</v>
          </cell>
          <cell r="Z20">
            <v>-725065.21739130432</v>
          </cell>
          <cell r="AA20">
            <v>-725065.21739130432</v>
          </cell>
          <cell r="AB20">
            <v>-725065.21739130432</v>
          </cell>
          <cell r="AC20">
            <v>-725065.21739130432</v>
          </cell>
          <cell r="AD20">
            <v>-725065.21739130432</v>
          </cell>
          <cell r="AE20">
            <v>-725065.21739130432</v>
          </cell>
          <cell r="AF20">
            <v>-725065.21739130432</v>
          </cell>
          <cell r="AG20">
            <v>-725065.21739130432</v>
          </cell>
          <cell r="AH20">
            <v>-725065.21739130432</v>
          </cell>
          <cell r="AI20">
            <v>-725065.21739130432</v>
          </cell>
          <cell r="AJ20">
            <v>-725065.21739130432</v>
          </cell>
          <cell r="AK20">
            <v>-725065.21739130432</v>
          </cell>
          <cell r="AL20">
            <v>-725065.21739130432</v>
          </cell>
          <cell r="AM20">
            <v>-725065.21739130432</v>
          </cell>
          <cell r="AN20">
            <v>-725065.21739130432</v>
          </cell>
          <cell r="AO20">
            <v>-725065.21739130432</v>
          </cell>
          <cell r="AP20">
            <v>-725065.21739130432</v>
          </cell>
          <cell r="AQ20">
            <v>-725065.21739130432</v>
          </cell>
          <cell r="AR20">
            <v>-725065.21739130432</v>
          </cell>
          <cell r="AS20">
            <v>-725065.21739130432</v>
          </cell>
          <cell r="AT20">
            <v>-725065.21739130432</v>
          </cell>
          <cell r="AU20">
            <v>-761318.47826086963</v>
          </cell>
          <cell r="AV20">
            <v>-761318.47826086963</v>
          </cell>
          <cell r="AW20">
            <v>-761318.47826086963</v>
          </cell>
          <cell r="AX20">
            <v>-761318.47826086963</v>
          </cell>
          <cell r="AY20">
            <v>-761318.47826086963</v>
          </cell>
          <cell r="AZ20">
            <v>-761318.47826086963</v>
          </cell>
          <cell r="BA20">
            <v>-761318.47826086963</v>
          </cell>
          <cell r="BB20">
            <v>-761318.47826086963</v>
          </cell>
          <cell r="BC20">
            <v>-761318.47826086963</v>
          </cell>
          <cell r="BD20">
            <v>-761318.47826086963</v>
          </cell>
          <cell r="BE20">
            <v>-761318.47826086963</v>
          </cell>
          <cell r="BF20">
            <v>-761318.47826086963</v>
          </cell>
          <cell r="BG20">
            <v>-761318.47826086963</v>
          </cell>
          <cell r="BH20">
            <v>-761318.47826086963</v>
          </cell>
          <cell r="BI20">
            <v>-761318.47826086963</v>
          </cell>
          <cell r="BJ20">
            <v>-761318.47826086963</v>
          </cell>
          <cell r="BK20">
            <v>-761318.47826086963</v>
          </cell>
          <cell r="BL20">
            <v>-761318.47826086963</v>
          </cell>
          <cell r="BM20">
            <v>-761318.47826086963</v>
          </cell>
          <cell r="BN20">
            <v>-761318.47826086963</v>
          </cell>
          <cell r="BO20">
            <v>-761318.47826086963</v>
          </cell>
          <cell r="BP20">
            <v>-761318.47826086963</v>
          </cell>
          <cell r="BQ20">
            <v>-761318.47826086963</v>
          </cell>
          <cell r="BR20">
            <v>-761318.47826086963</v>
          </cell>
          <cell r="BS20">
            <v>-799384.4021739132</v>
          </cell>
          <cell r="BT20">
            <v>-799384.4021739132</v>
          </cell>
          <cell r="BU20">
            <v>-799384.4021739132</v>
          </cell>
          <cell r="BV20">
            <v>-799384.4021739132</v>
          </cell>
          <cell r="BW20">
            <v>-799384.4021739132</v>
          </cell>
          <cell r="BX20">
            <v>-799384.4021739132</v>
          </cell>
          <cell r="BY20">
            <v>-799384.4021739132</v>
          </cell>
          <cell r="BZ20">
            <v>-799384.4021739132</v>
          </cell>
          <cell r="CA20">
            <v>-799384.4021739132</v>
          </cell>
          <cell r="CB20">
            <v>-799384.4021739132</v>
          </cell>
          <cell r="CC20">
            <v>-799384.4021739132</v>
          </cell>
          <cell r="CD20">
            <v>-799384.4021739132</v>
          </cell>
          <cell r="CE20">
            <v>-799384.4021739132</v>
          </cell>
          <cell r="CF20">
            <v>-799384.4021739132</v>
          </cell>
          <cell r="CG20">
            <v>-799384.4021739132</v>
          </cell>
          <cell r="CH20">
            <v>-799384.4021739132</v>
          </cell>
          <cell r="CI20">
            <v>-799384.4021739132</v>
          </cell>
          <cell r="CJ20">
            <v>-799384.4021739132</v>
          </cell>
          <cell r="CK20">
            <v>-799384.4021739132</v>
          </cell>
          <cell r="CL20">
            <v>-799384.4021739132</v>
          </cell>
          <cell r="CM20">
            <v>-799384.4021739132</v>
          </cell>
          <cell r="CN20">
            <v>-799384.4021739132</v>
          </cell>
          <cell r="CO20">
            <v>-799384.4021739132</v>
          </cell>
          <cell r="CP20">
            <v>-799384.4021739132</v>
          </cell>
          <cell r="CQ20">
            <v>-839353.62228260888</v>
          </cell>
          <cell r="CR20">
            <v>-839353.62228260888</v>
          </cell>
          <cell r="CS20">
            <v>-839353.62228260888</v>
          </cell>
          <cell r="CT20">
            <v>-839353.62228260888</v>
          </cell>
          <cell r="CU20">
            <v>-839353.62228260888</v>
          </cell>
          <cell r="CV20">
            <v>-839353.62228260888</v>
          </cell>
          <cell r="CW20">
            <v>-839353.62228260888</v>
          </cell>
          <cell r="CX20">
            <v>-839353.62228260888</v>
          </cell>
          <cell r="CY20">
            <v>-839353.62228260888</v>
          </cell>
          <cell r="CZ20">
            <v>-839353.62228260888</v>
          </cell>
          <cell r="DA20">
            <v>-839353.62228260888</v>
          </cell>
          <cell r="DB20">
            <v>-839353.62228260888</v>
          </cell>
          <cell r="DC20">
            <v>-839353.62228260888</v>
          </cell>
          <cell r="DD20">
            <v>-839353.62228260888</v>
          </cell>
          <cell r="DE20">
            <v>-839353.62228260888</v>
          </cell>
          <cell r="DF20">
            <v>-839353.62228260888</v>
          </cell>
          <cell r="DG20">
            <v>-839353.62228260888</v>
          </cell>
          <cell r="DH20">
            <v>-839353.62228260888</v>
          </cell>
          <cell r="DI20">
            <v>-839353.62228260888</v>
          </cell>
          <cell r="DJ20">
            <v>-839353.62228260888</v>
          </cell>
          <cell r="DK20">
            <v>-839353.62228260888</v>
          </cell>
          <cell r="DL20">
            <v>-839353.62228260888</v>
          </cell>
          <cell r="DM20">
            <v>-839353.62228260888</v>
          </cell>
          <cell r="DN20">
            <v>-839353.62228260888</v>
          </cell>
          <cell r="DO20">
            <v>-881321.3033967393</v>
          </cell>
          <cell r="DP20">
            <v>-881321.3033967393</v>
          </cell>
          <cell r="DQ20">
            <v>-881321.3033967393</v>
          </cell>
        </row>
        <row r="21">
          <cell r="A21">
            <v>169</v>
          </cell>
          <cell r="B21">
            <v>-334998</v>
          </cell>
          <cell r="C21">
            <v>-334998</v>
          </cell>
          <cell r="D21">
            <v>-334998</v>
          </cell>
          <cell r="E21">
            <v>-333614</v>
          </cell>
          <cell r="F21">
            <v>-520730</v>
          </cell>
          <cell r="G21">
            <v>-334110</v>
          </cell>
          <cell r="H21">
            <v>-334110</v>
          </cell>
          <cell r="I21">
            <v>-334110</v>
          </cell>
          <cell r="J21">
            <v>-334110</v>
          </cell>
          <cell r="K21">
            <v>-334110</v>
          </cell>
          <cell r="L21">
            <v>-334110</v>
          </cell>
          <cell r="M21">
            <v>-334110</v>
          </cell>
          <cell r="N21">
            <v>-334110</v>
          </cell>
          <cell r="O21">
            <v>-334110</v>
          </cell>
          <cell r="P21">
            <v>-334110</v>
          </cell>
          <cell r="Q21">
            <v>-333614</v>
          </cell>
          <cell r="R21">
            <v>-334110</v>
          </cell>
          <cell r="S21">
            <v>-334110</v>
          </cell>
          <cell r="T21">
            <v>-334110</v>
          </cell>
          <cell r="U21">
            <v>-334110</v>
          </cell>
          <cell r="V21">
            <v>-334110</v>
          </cell>
          <cell r="W21">
            <v>-367521</v>
          </cell>
          <cell r="X21">
            <v>-367521</v>
          </cell>
          <cell r="Y21">
            <v>-367521</v>
          </cell>
          <cell r="Z21">
            <v>-367521</v>
          </cell>
          <cell r="AA21">
            <v>-367521</v>
          </cell>
          <cell r="AB21">
            <v>-367521</v>
          </cell>
          <cell r="AC21">
            <v>-366975.4</v>
          </cell>
          <cell r="AD21">
            <v>-367521</v>
          </cell>
          <cell r="AE21">
            <v>-367521</v>
          </cell>
          <cell r="AF21">
            <v>-367521</v>
          </cell>
          <cell r="AG21">
            <v>-367521</v>
          </cell>
          <cell r="AH21">
            <v>-367521</v>
          </cell>
          <cell r="AI21">
            <v>-367521</v>
          </cell>
          <cell r="AJ21">
            <v>-367521</v>
          </cell>
          <cell r="AK21">
            <v>-367521</v>
          </cell>
          <cell r="AL21">
            <v>-367521</v>
          </cell>
          <cell r="AM21">
            <v>-367521</v>
          </cell>
          <cell r="AN21">
            <v>-367521</v>
          </cell>
          <cell r="AO21">
            <v>-366975.4</v>
          </cell>
          <cell r="AP21">
            <v>-367521</v>
          </cell>
          <cell r="AQ21">
            <v>-367521</v>
          </cell>
          <cell r="AR21">
            <v>-367521</v>
          </cell>
          <cell r="AS21">
            <v>-367521</v>
          </cell>
          <cell r="AT21">
            <v>-367521</v>
          </cell>
          <cell r="AU21">
            <v>-385897.05</v>
          </cell>
          <cell r="AV21">
            <v>-385897.05</v>
          </cell>
          <cell r="AW21">
            <v>-385897.05</v>
          </cell>
          <cell r="AX21">
            <v>-385897.05</v>
          </cell>
          <cell r="AY21">
            <v>-385897.05</v>
          </cell>
          <cell r="AZ21">
            <v>-385897.05</v>
          </cell>
          <cell r="BA21">
            <v>-385324.17</v>
          </cell>
          <cell r="BB21">
            <v>-385897.05</v>
          </cell>
          <cell r="BC21">
            <v>-385897.05</v>
          </cell>
          <cell r="BD21">
            <v>-385897.05</v>
          </cell>
          <cell r="BE21">
            <v>-385897.05</v>
          </cell>
          <cell r="BF21">
            <v>-385897.05</v>
          </cell>
          <cell r="BG21">
            <v>-385897.05</v>
          </cell>
          <cell r="BH21">
            <v>-385897.05</v>
          </cell>
          <cell r="BI21">
            <v>-385897.05</v>
          </cell>
          <cell r="BJ21">
            <v>-385897.05</v>
          </cell>
          <cell r="BK21">
            <v>-385897.05</v>
          </cell>
          <cell r="BL21">
            <v>-385897.05</v>
          </cell>
          <cell r="BM21">
            <v>-385324.17</v>
          </cell>
          <cell r="BN21">
            <v>-385897.05</v>
          </cell>
          <cell r="BO21">
            <v>-385897.05</v>
          </cell>
          <cell r="BP21">
            <v>-385897.05</v>
          </cell>
          <cell r="BQ21">
            <v>-385897.05</v>
          </cell>
          <cell r="BR21">
            <v>-385897.05</v>
          </cell>
          <cell r="BS21">
            <v>-405191.90250000003</v>
          </cell>
          <cell r="BT21">
            <v>-405191.90250000003</v>
          </cell>
          <cell r="BU21">
            <v>-405191.90250000003</v>
          </cell>
          <cell r="BV21">
            <v>-405191.90250000003</v>
          </cell>
          <cell r="BW21">
            <v>-405191.90250000003</v>
          </cell>
          <cell r="BX21">
            <v>-405191.90250000003</v>
          </cell>
          <cell r="BY21">
            <v>-404590.37850000011</v>
          </cell>
          <cell r="BZ21">
            <v>-405191.90250000003</v>
          </cell>
          <cell r="CA21">
            <v>-405191.90250000003</v>
          </cell>
          <cell r="CB21">
            <v>-405191.90250000003</v>
          </cell>
          <cell r="CC21">
            <v>-405191.90250000003</v>
          </cell>
          <cell r="CD21">
            <v>-405191.90250000003</v>
          </cell>
          <cell r="CE21">
            <v>-405191.90250000003</v>
          </cell>
          <cell r="CF21">
            <v>-405191.90250000003</v>
          </cell>
          <cell r="CG21">
            <v>-405191.90250000003</v>
          </cell>
          <cell r="CH21">
            <v>-405191.90250000003</v>
          </cell>
          <cell r="CI21">
            <v>-405191.90250000003</v>
          </cell>
          <cell r="CJ21">
            <v>-405191.90250000003</v>
          </cell>
          <cell r="CK21">
            <v>-404590.37850000011</v>
          </cell>
          <cell r="CL21">
            <v>-405191.90250000003</v>
          </cell>
          <cell r="CM21">
            <v>-405191.90250000003</v>
          </cell>
          <cell r="CN21">
            <v>-405191.90250000003</v>
          </cell>
          <cell r="CO21">
            <v>-405191.90250000003</v>
          </cell>
          <cell r="CP21">
            <v>-405191.90250000003</v>
          </cell>
          <cell r="CQ21">
            <v>-425451.49762500002</v>
          </cell>
          <cell r="CR21">
            <v>-425451.49762500002</v>
          </cell>
          <cell r="CS21">
            <v>-425451.49762500002</v>
          </cell>
          <cell r="CT21">
            <v>-425451.49762500002</v>
          </cell>
          <cell r="CU21">
            <v>-425451.49762500002</v>
          </cell>
          <cell r="CV21">
            <v>-425451.49762500002</v>
          </cell>
          <cell r="CW21">
            <v>-424819.89742500015</v>
          </cell>
          <cell r="CX21">
            <v>-425451.49762500002</v>
          </cell>
          <cell r="CY21">
            <v>-425451.49762500002</v>
          </cell>
          <cell r="CZ21">
            <v>-425451.49762500002</v>
          </cell>
          <cell r="DA21">
            <v>-425451.49762500002</v>
          </cell>
          <cell r="DB21">
            <v>-425451.49762500002</v>
          </cell>
          <cell r="DC21">
            <v>-425451.49762500002</v>
          </cell>
          <cell r="DD21">
            <v>-425451.49762500002</v>
          </cell>
          <cell r="DE21">
            <v>-425451.49762500002</v>
          </cell>
          <cell r="DF21">
            <v>-425451.49762500002</v>
          </cell>
          <cell r="DG21">
            <v>-425451.49762500002</v>
          </cell>
          <cell r="DH21">
            <v>-425451.49762500002</v>
          </cell>
          <cell r="DI21">
            <v>-424819.89742500015</v>
          </cell>
          <cell r="DJ21">
            <v>-425451.49762500002</v>
          </cell>
          <cell r="DK21">
            <v>-425451.49762500002</v>
          </cell>
          <cell r="DL21">
            <v>-425451.49762500002</v>
          </cell>
          <cell r="DM21">
            <v>-425451.49762500002</v>
          </cell>
          <cell r="DN21">
            <v>-425451.49762500002</v>
          </cell>
          <cell r="DO21">
            <v>-446724.07250625</v>
          </cell>
          <cell r="DP21">
            <v>-446724.07250625</v>
          </cell>
          <cell r="DQ21">
            <v>-446724.07250625</v>
          </cell>
        </row>
        <row r="22">
          <cell r="A22">
            <v>170</v>
          </cell>
          <cell r="B22">
            <v>-1020000</v>
          </cell>
          <cell r="C22">
            <v>-1020000</v>
          </cell>
          <cell r="D22">
            <v>-1020000</v>
          </cell>
          <cell r="E22">
            <v>-1020000</v>
          </cell>
          <cell r="F22">
            <v>-1020000</v>
          </cell>
          <cell r="G22">
            <v>-1020000</v>
          </cell>
          <cell r="H22">
            <v>-1020000</v>
          </cell>
          <cell r="I22">
            <v>-1020000</v>
          </cell>
          <cell r="J22">
            <v>-1020000</v>
          </cell>
          <cell r="K22">
            <v>-1020000</v>
          </cell>
          <cell r="L22">
            <v>-1020000</v>
          </cell>
          <cell r="M22">
            <v>-1020000</v>
          </cell>
          <cell r="N22">
            <v>-1020000</v>
          </cell>
          <cell r="O22">
            <v>-1020000</v>
          </cell>
          <cell r="P22">
            <v>-1020000</v>
          </cell>
          <cell r="Q22">
            <v>-1020000</v>
          </cell>
          <cell r="R22">
            <v>-1020000</v>
          </cell>
          <cell r="S22">
            <v>-1020000</v>
          </cell>
          <cell r="T22">
            <v>-1020000</v>
          </cell>
          <cell r="U22">
            <v>-1020000</v>
          </cell>
          <cell r="V22">
            <v>-1020000</v>
          </cell>
          <cell r="W22">
            <v>-1122000</v>
          </cell>
          <cell r="X22">
            <v>-1122000</v>
          </cell>
          <cell r="Y22">
            <v>-1122000</v>
          </cell>
          <cell r="Z22">
            <v>-1122000</v>
          </cell>
          <cell r="AA22">
            <v>-1122000</v>
          </cell>
          <cell r="AB22">
            <v>-1122000</v>
          </cell>
          <cell r="AC22">
            <v>-1122000</v>
          </cell>
          <cell r="AD22">
            <v>-1122000</v>
          </cell>
          <cell r="AE22">
            <v>-1122000</v>
          </cell>
          <cell r="AF22">
            <v>-1122000</v>
          </cell>
          <cell r="AG22">
            <v>-1122000</v>
          </cell>
          <cell r="AH22">
            <v>-1122000</v>
          </cell>
          <cell r="AI22">
            <v>-1122000</v>
          </cell>
          <cell r="AJ22">
            <v>-1122000</v>
          </cell>
          <cell r="AK22">
            <v>-1122000</v>
          </cell>
          <cell r="AL22">
            <v>-1122000</v>
          </cell>
          <cell r="AM22">
            <v>-1122000</v>
          </cell>
          <cell r="AN22">
            <v>-1122000</v>
          </cell>
          <cell r="AO22">
            <v>-1122000</v>
          </cell>
          <cell r="AP22">
            <v>-1122000</v>
          </cell>
          <cell r="AQ22">
            <v>-1122000</v>
          </cell>
          <cell r="AR22">
            <v>-1122000</v>
          </cell>
          <cell r="AS22">
            <v>-1122000</v>
          </cell>
          <cell r="AT22">
            <v>-1122000</v>
          </cell>
          <cell r="AU22">
            <v>-1178100</v>
          </cell>
          <cell r="AV22">
            <v>-1178100</v>
          </cell>
          <cell r="AW22">
            <v>-1178100</v>
          </cell>
          <cell r="AX22">
            <v>-1178100</v>
          </cell>
          <cell r="AY22">
            <v>-1178100</v>
          </cell>
          <cell r="AZ22">
            <v>-1178100</v>
          </cell>
          <cell r="BA22">
            <v>-1178100</v>
          </cell>
          <cell r="BB22">
            <v>-1178100</v>
          </cell>
          <cell r="BC22">
            <v>-1178100</v>
          </cell>
          <cell r="BD22">
            <v>-1178100</v>
          </cell>
          <cell r="BE22">
            <v>-1178100</v>
          </cell>
          <cell r="BF22">
            <v>-1178100</v>
          </cell>
          <cell r="BG22">
            <v>-1178100</v>
          </cell>
          <cell r="BH22">
            <v>-1178100</v>
          </cell>
          <cell r="BI22">
            <v>-1178100</v>
          </cell>
          <cell r="BJ22">
            <v>-1178100</v>
          </cell>
          <cell r="BK22">
            <v>-1178100</v>
          </cell>
          <cell r="BL22">
            <v>-1178100</v>
          </cell>
          <cell r="BM22">
            <v>-1178100</v>
          </cell>
          <cell r="BN22">
            <v>-1178100</v>
          </cell>
          <cell r="BO22">
            <v>-1178100</v>
          </cell>
          <cell r="BP22">
            <v>-1178100</v>
          </cell>
          <cell r="BQ22">
            <v>-1178100</v>
          </cell>
          <cell r="BR22">
            <v>-1178100</v>
          </cell>
          <cell r="BS22">
            <v>-1237005</v>
          </cell>
          <cell r="BT22">
            <v>-1237005</v>
          </cell>
          <cell r="BU22">
            <v>-1237005</v>
          </cell>
          <cell r="BV22">
            <v>-1237005</v>
          </cell>
          <cell r="BW22">
            <v>-1237005</v>
          </cell>
          <cell r="BX22">
            <v>-1237005</v>
          </cell>
          <cell r="BY22">
            <v>-1237005</v>
          </cell>
          <cell r="BZ22">
            <v>-1237005</v>
          </cell>
          <cell r="CA22">
            <v>-1237005</v>
          </cell>
          <cell r="CB22">
            <v>-1237005</v>
          </cell>
          <cell r="CC22">
            <v>-1237005</v>
          </cell>
          <cell r="CD22">
            <v>-1237005</v>
          </cell>
          <cell r="CE22">
            <v>-1237005</v>
          </cell>
          <cell r="CF22">
            <v>-1237005</v>
          </cell>
          <cell r="CG22">
            <v>-1237005</v>
          </cell>
          <cell r="CH22">
            <v>-1237005</v>
          </cell>
          <cell r="CI22">
            <v>-1237005</v>
          </cell>
          <cell r="CJ22">
            <v>-1237005</v>
          </cell>
          <cell r="CK22">
            <v>-1237005</v>
          </cell>
          <cell r="CL22">
            <v>-1237005</v>
          </cell>
          <cell r="CM22">
            <v>-1237005</v>
          </cell>
          <cell r="CN22">
            <v>-1237005</v>
          </cell>
          <cell r="CO22">
            <v>-1237005</v>
          </cell>
          <cell r="CP22">
            <v>-1237005</v>
          </cell>
          <cell r="CQ22">
            <v>-1298855.25</v>
          </cell>
          <cell r="CR22">
            <v>-1298855.25</v>
          </cell>
          <cell r="CS22">
            <v>-1298855.25</v>
          </cell>
          <cell r="CT22">
            <v>-1298855.25</v>
          </cell>
          <cell r="CU22">
            <v>-1298855.25</v>
          </cell>
          <cell r="CV22">
            <v>-1298855.25</v>
          </cell>
          <cell r="CW22">
            <v>-1298855.25</v>
          </cell>
          <cell r="CX22">
            <v>-1298855.25</v>
          </cell>
          <cell r="CY22">
            <v>-1298855.25</v>
          </cell>
          <cell r="CZ22">
            <v>-1298855.25</v>
          </cell>
          <cell r="DA22">
            <v>-1298855.25</v>
          </cell>
          <cell r="DB22">
            <v>-1298855.25</v>
          </cell>
          <cell r="DC22">
            <v>-1298855.25</v>
          </cell>
          <cell r="DD22">
            <v>-1298855.25</v>
          </cell>
          <cell r="DE22">
            <v>-1298855.25</v>
          </cell>
          <cell r="DF22">
            <v>-1298855.25</v>
          </cell>
          <cell r="DG22">
            <v>-1298855.25</v>
          </cell>
          <cell r="DH22">
            <v>-1298855.25</v>
          </cell>
          <cell r="DI22">
            <v>-1298855.25</v>
          </cell>
          <cell r="DJ22">
            <v>-1298855.25</v>
          </cell>
          <cell r="DK22">
            <v>-1298855.25</v>
          </cell>
          <cell r="DL22">
            <v>-1298855.25</v>
          </cell>
          <cell r="DM22">
            <v>-1298855.25</v>
          </cell>
          <cell r="DN22">
            <v>-1298855.25</v>
          </cell>
          <cell r="DO22">
            <v>-1363798.0125000002</v>
          </cell>
          <cell r="DP22">
            <v>-1363798.0125000002</v>
          </cell>
          <cell r="DQ22">
            <v>-1363798.0125000002</v>
          </cell>
        </row>
        <row r="23">
          <cell r="A23">
            <v>174</v>
          </cell>
          <cell r="B23">
            <v>-76370</v>
          </cell>
          <cell r="C23">
            <v>-76370</v>
          </cell>
          <cell r="D23">
            <v>-76370</v>
          </cell>
          <cell r="E23">
            <v>-76370</v>
          </cell>
          <cell r="F23">
            <v>-76370</v>
          </cell>
          <cell r="G23">
            <v>-76370</v>
          </cell>
          <cell r="H23">
            <v>-76370</v>
          </cell>
          <cell r="I23">
            <v>-76370</v>
          </cell>
          <cell r="J23">
            <v>-76370</v>
          </cell>
          <cell r="K23">
            <v>-76370</v>
          </cell>
          <cell r="L23">
            <v>-76370</v>
          </cell>
          <cell r="M23">
            <v>-76370</v>
          </cell>
          <cell r="N23">
            <v>-76370</v>
          </cell>
          <cell r="O23">
            <v>-76370</v>
          </cell>
          <cell r="P23">
            <v>-76370</v>
          </cell>
          <cell r="Q23">
            <v>-76370</v>
          </cell>
          <cell r="R23">
            <v>-76370</v>
          </cell>
          <cell r="S23">
            <v>-76370</v>
          </cell>
          <cell r="T23">
            <v>-76370</v>
          </cell>
          <cell r="U23">
            <v>-76370</v>
          </cell>
          <cell r="V23">
            <v>-76370</v>
          </cell>
          <cell r="W23">
            <v>-76370</v>
          </cell>
          <cell r="X23">
            <v>-76370</v>
          </cell>
          <cell r="Y23">
            <v>-76370</v>
          </cell>
          <cell r="Z23">
            <v>-76370</v>
          </cell>
          <cell r="AA23">
            <v>-76370</v>
          </cell>
          <cell r="AB23">
            <v>-76370</v>
          </cell>
          <cell r="AC23">
            <v>-76370</v>
          </cell>
          <cell r="AD23">
            <v>-76370</v>
          </cell>
          <cell r="AE23">
            <v>-76370</v>
          </cell>
          <cell r="AF23">
            <v>-76370</v>
          </cell>
          <cell r="AG23">
            <v>-76370</v>
          </cell>
          <cell r="AH23">
            <v>-76370</v>
          </cell>
          <cell r="AI23">
            <v>-76370</v>
          </cell>
          <cell r="AJ23">
            <v>-76370</v>
          </cell>
          <cell r="AK23">
            <v>-76370</v>
          </cell>
          <cell r="AL23">
            <v>-76370</v>
          </cell>
          <cell r="AM23">
            <v>-76370</v>
          </cell>
          <cell r="AN23">
            <v>-76370</v>
          </cell>
          <cell r="AO23">
            <v>-76370</v>
          </cell>
          <cell r="AP23">
            <v>-76370</v>
          </cell>
          <cell r="AQ23">
            <v>-76370</v>
          </cell>
          <cell r="AR23">
            <v>-76370</v>
          </cell>
          <cell r="AS23">
            <v>-76370</v>
          </cell>
          <cell r="AT23">
            <v>-76370</v>
          </cell>
          <cell r="AU23">
            <v>-76370</v>
          </cell>
          <cell r="AV23">
            <v>-76370</v>
          </cell>
          <cell r="AW23">
            <v>-76370</v>
          </cell>
          <cell r="AX23">
            <v>-76370</v>
          </cell>
          <cell r="AY23">
            <v>-76370</v>
          </cell>
          <cell r="AZ23">
            <v>-76370</v>
          </cell>
          <cell r="BA23">
            <v>-76370</v>
          </cell>
          <cell r="BB23">
            <v>-76370</v>
          </cell>
          <cell r="BC23">
            <v>-76370</v>
          </cell>
          <cell r="BD23">
            <v>-76370</v>
          </cell>
          <cell r="BE23">
            <v>-76370</v>
          </cell>
          <cell r="BF23">
            <v>-76370</v>
          </cell>
          <cell r="BG23">
            <v>-76370</v>
          </cell>
          <cell r="BH23">
            <v>-76370</v>
          </cell>
          <cell r="BI23">
            <v>-76370</v>
          </cell>
          <cell r="BJ23">
            <v>-76370</v>
          </cell>
          <cell r="BK23">
            <v>-76370</v>
          </cell>
          <cell r="BL23">
            <v>-76370</v>
          </cell>
          <cell r="BM23">
            <v>-76370</v>
          </cell>
          <cell r="BN23">
            <v>-76370</v>
          </cell>
          <cell r="BO23">
            <v>-76370</v>
          </cell>
          <cell r="BP23">
            <v>-76370</v>
          </cell>
          <cell r="BQ23">
            <v>-76370</v>
          </cell>
          <cell r="BR23">
            <v>-76370</v>
          </cell>
          <cell r="BS23">
            <v>-76370</v>
          </cell>
          <cell r="BT23">
            <v>-76370</v>
          </cell>
          <cell r="BU23">
            <v>-76370</v>
          </cell>
          <cell r="BV23">
            <v>-76370</v>
          </cell>
          <cell r="BW23">
            <v>-76370</v>
          </cell>
          <cell r="BX23">
            <v>-76370</v>
          </cell>
          <cell r="BY23">
            <v>-76370</v>
          </cell>
          <cell r="BZ23">
            <v>-76370</v>
          </cell>
          <cell r="CA23">
            <v>-76370</v>
          </cell>
          <cell r="CB23">
            <v>-76370</v>
          </cell>
          <cell r="CC23">
            <v>-76370</v>
          </cell>
          <cell r="CD23">
            <v>-76370</v>
          </cell>
          <cell r="CE23">
            <v>-76370</v>
          </cell>
          <cell r="CF23">
            <v>-76370</v>
          </cell>
          <cell r="CG23">
            <v>-76370</v>
          </cell>
          <cell r="CH23">
            <v>-76370</v>
          </cell>
          <cell r="CI23">
            <v>-76370</v>
          </cell>
          <cell r="CJ23">
            <v>-76370</v>
          </cell>
          <cell r="CK23">
            <v>-76370</v>
          </cell>
          <cell r="CL23">
            <v>-76370</v>
          </cell>
          <cell r="CM23">
            <v>-76370</v>
          </cell>
          <cell r="CN23">
            <v>-76370</v>
          </cell>
          <cell r="CO23">
            <v>-76370</v>
          </cell>
          <cell r="CP23">
            <v>-76370</v>
          </cell>
          <cell r="CQ23">
            <v>-76370</v>
          </cell>
          <cell r="CR23">
            <v>-76370</v>
          </cell>
          <cell r="CS23">
            <v>-76370</v>
          </cell>
          <cell r="CT23">
            <v>-76370</v>
          </cell>
          <cell r="CU23">
            <v>-76370</v>
          </cell>
          <cell r="CV23">
            <v>-76370</v>
          </cell>
          <cell r="CW23">
            <v>-76370</v>
          </cell>
          <cell r="CX23">
            <v>-76370</v>
          </cell>
          <cell r="CY23">
            <v>-76370</v>
          </cell>
          <cell r="CZ23">
            <v>-76370</v>
          </cell>
          <cell r="DA23">
            <v>-76370</v>
          </cell>
          <cell r="DB23">
            <v>-76370</v>
          </cell>
          <cell r="DC23">
            <v>-76370</v>
          </cell>
          <cell r="DD23">
            <v>-76370</v>
          </cell>
          <cell r="DE23">
            <v>-76370</v>
          </cell>
          <cell r="DF23">
            <v>-76370</v>
          </cell>
          <cell r="DG23">
            <v>-76370</v>
          </cell>
          <cell r="DH23">
            <v>-76370</v>
          </cell>
          <cell r="DI23">
            <v>-76370</v>
          </cell>
          <cell r="DJ23">
            <v>-76370</v>
          </cell>
          <cell r="DK23">
            <v>-76370</v>
          </cell>
          <cell r="DL23">
            <v>-76370</v>
          </cell>
          <cell r="DM23">
            <v>-76370</v>
          </cell>
          <cell r="DN23">
            <v>-76370</v>
          </cell>
          <cell r="DO23">
            <v>-76370</v>
          </cell>
          <cell r="DP23">
            <v>-76370</v>
          </cell>
          <cell r="DQ23">
            <v>-76370</v>
          </cell>
        </row>
        <row r="24">
          <cell r="A24">
            <v>175</v>
          </cell>
          <cell r="B24">
            <v>-234822</v>
          </cell>
          <cell r="C24">
            <v>-233886</v>
          </cell>
          <cell r="D24">
            <v>-235632</v>
          </cell>
          <cell r="E24">
            <v>-233770</v>
          </cell>
          <cell r="F24">
            <v>-234238</v>
          </cell>
          <cell r="G24">
            <v>-234469.6</v>
          </cell>
          <cell r="H24">
            <v>-234469.6</v>
          </cell>
          <cell r="I24">
            <v>-234469.6</v>
          </cell>
          <cell r="J24">
            <v>-234469.6</v>
          </cell>
          <cell r="K24">
            <v>-234469.6</v>
          </cell>
          <cell r="L24">
            <v>-234469.6</v>
          </cell>
          <cell r="M24">
            <v>-234469.6</v>
          </cell>
          <cell r="N24">
            <v>-234469.6</v>
          </cell>
          <cell r="O24">
            <v>-234469.6</v>
          </cell>
          <cell r="P24">
            <v>-234469.6</v>
          </cell>
          <cell r="Q24">
            <v>-233770</v>
          </cell>
          <cell r="R24">
            <v>-234238</v>
          </cell>
          <cell r="S24">
            <v>-234469.6</v>
          </cell>
          <cell r="T24">
            <v>-234469.6</v>
          </cell>
          <cell r="U24">
            <v>-234469.6</v>
          </cell>
          <cell r="V24">
            <v>-234469.6</v>
          </cell>
          <cell r="W24">
            <v>-257916.56</v>
          </cell>
          <cell r="X24">
            <v>-257916.56</v>
          </cell>
          <cell r="Y24">
            <v>-257916.56</v>
          </cell>
          <cell r="Z24">
            <v>-257916.56</v>
          </cell>
          <cell r="AA24">
            <v>-257916.56</v>
          </cell>
          <cell r="AB24">
            <v>-257916.56</v>
          </cell>
          <cell r="AC24">
            <v>-257147</v>
          </cell>
          <cell r="AD24">
            <v>-257661.8</v>
          </cell>
          <cell r="AE24">
            <v>-257916.56</v>
          </cell>
          <cell r="AF24">
            <v>-257916.56</v>
          </cell>
          <cell r="AG24">
            <v>-257916.56</v>
          </cell>
          <cell r="AH24">
            <v>-257916.56</v>
          </cell>
          <cell r="AI24">
            <v>-257916.56</v>
          </cell>
          <cell r="AJ24">
            <v>-257916.56</v>
          </cell>
          <cell r="AK24">
            <v>-257916.56</v>
          </cell>
          <cell r="AL24">
            <v>-257916.56</v>
          </cell>
          <cell r="AM24">
            <v>-257916.56</v>
          </cell>
          <cell r="AN24">
            <v>-257916.56</v>
          </cell>
          <cell r="AO24">
            <v>-257147</v>
          </cell>
          <cell r="AP24">
            <v>-257661.8</v>
          </cell>
          <cell r="AQ24">
            <v>-257916.56</v>
          </cell>
          <cell r="AR24">
            <v>-257916.56</v>
          </cell>
          <cell r="AS24">
            <v>-257916.56</v>
          </cell>
          <cell r="AT24">
            <v>-257916.56</v>
          </cell>
          <cell r="AU24">
            <v>-270812.38800000004</v>
          </cell>
          <cell r="AV24">
            <v>-270812.38799999998</v>
          </cell>
          <cell r="AW24">
            <v>-270812.38799999998</v>
          </cell>
          <cell r="AX24">
            <v>-270812.38799999992</v>
          </cell>
          <cell r="AY24">
            <v>-270812.38799999992</v>
          </cell>
          <cell r="AZ24">
            <v>-270812.38799999992</v>
          </cell>
          <cell r="BA24">
            <v>-270004.34999999998</v>
          </cell>
          <cell r="BB24">
            <v>-270544.89</v>
          </cell>
          <cell r="BC24">
            <v>-270812.38799999998</v>
          </cell>
          <cell r="BD24">
            <v>-270812.38800000004</v>
          </cell>
          <cell r="BE24">
            <v>-270812.38800000004</v>
          </cell>
          <cell r="BF24">
            <v>-270812.38800000004</v>
          </cell>
          <cell r="BG24">
            <v>-270812.38800000004</v>
          </cell>
          <cell r="BH24">
            <v>-270812.38799999998</v>
          </cell>
          <cell r="BI24">
            <v>-270812.38799999998</v>
          </cell>
          <cell r="BJ24">
            <v>-270812.38799999992</v>
          </cell>
          <cell r="BK24">
            <v>-270812.38799999992</v>
          </cell>
          <cell r="BL24">
            <v>-270812.38799999992</v>
          </cell>
          <cell r="BM24">
            <v>-270004.34999999998</v>
          </cell>
          <cell r="BN24">
            <v>-270544.89</v>
          </cell>
          <cell r="BO24">
            <v>-270812.38799999998</v>
          </cell>
          <cell r="BP24">
            <v>-270812.38800000004</v>
          </cell>
          <cell r="BQ24">
            <v>-270812.38800000004</v>
          </cell>
          <cell r="BR24">
            <v>-270812.38800000004</v>
          </cell>
          <cell r="BS24">
            <v>-284353.00740000006</v>
          </cell>
          <cell r="BT24">
            <v>-284353.0074</v>
          </cell>
          <cell r="BU24">
            <v>-284353.0074</v>
          </cell>
          <cell r="BV24">
            <v>-284353.00739999994</v>
          </cell>
          <cell r="BW24">
            <v>-284353.00739999994</v>
          </cell>
          <cell r="BX24">
            <v>-284353.00739999994</v>
          </cell>
          <cell r="BY24">
            <v>-283504.56750000006</v>
          </cell>
          <cell r="BZ24">
            <v>-284072.13450000004</v>
          </cell>
          <cell r="CA24">
            <v>-284353.0074</v>
          </cell>
          <cell r="CB24">
            <v>-284353.00740000006</v>
          </cell>
          <cell r="CC24">
            <v>-284353.00740000006</v>
          </cell>
          <cell r="CD24">
            <v>-284353.00740000006</v>
          </cell>
          <cell r="CE24">
            <v>-284353.00740000006</v>
          </cell>
          <cell r="CF24">
            <v>-284353.0074</v>
          </cell>
          <cell r="CG24">
            <v>-284353.0074</v>
          </cell>
          <cell r="CH24">
            <v>-284353.00739999994</v>
          </cell>
          <cell r="CI24">
            <v>-284353.00739999994</v>
          </cell>
          <cell r="CJ24">
            <v>-284353.00739999994</v>
          </cell>
          <cell r="CK24">
            <v>-283504.56750000006</v>
          </cell>
          <cell r="CL24">
            <v>-284072.13450000004</v>
          </cell>
          <cell r="CM24">
            <v>-284353.0074</v>
          </cell>
          <cell r="CN24">
            <v>-284353.00740000006</v>
          </cell>
          <cell r="CO24">
            <v>-284353.00740000006</v>
          </cell>
          <cell r="CP24">
            <v>-284353.00740000006</v>
          </cell>
          <cell r="CQ24">
            <v>-298570.65777000005</v>
          </cell>
          <cell r="CR24">
            <v>-298570.65776999999</v>
          </cell>
          <cell r="CS24">
            <v>-298570.65776999999</v>
          </cell>
          <cell r="CT24">
            <v>-298570.65776999999</v>
          </cell>
          <cell r="CU24">
            <v>-298570.65776999999</v>
          </cell>
          <cell r="CV24">
            <v>-298570.65776999999</v>
          </cell>
          <cell r="CW24">
            <v>-297679.79587500007</v>
          </cell>
          <cell r="CX24">
            <v>-298275.74122500001</v>
          </cell>
          <cell r="CY24">
            <v>-298570.65776999999</v>
          </cell>
          <cell r="CZ24">
            <v>-298570.65777000005</v>
          </cell>
          <cell r="DA24">
            <v>-298570.65777000005</v>
          </cell>
          <cell r="DB24">
            <v>-298570.65777000005</v>
          </cell>
          <cell r="DC24">
            <v>-298570.65777000005</v>
          </cell>
          <cell r="DD24">
            <v>-298570.65776999999</v>
          </cell>
          <cell r="DE24">
            <v>-298570.65776999999</v>
          </cell>
          <cell r="DF24">
            <v>-298570.65776999999</v>
          </cell>
          <cell r="DG24">
            <v>-298570.65776999999</v>
          </cell>
          <cell r="DH24">
            <v>-298570.65776999999</v>
          </cell>
          <cell r="DI24">
            <v>-297679.79587500007</v>
          </cell>
          <cell r="DJ24">
            <v>-298275.74122500001</v>
          </cell>
          <cell r="DK24">
            <v>-298570.65776999999</v>
          </cell>
          <cell r="DL24">
            <v>-298570.65777000005</v>
          </cell>
          <cell r="DM24">
            <v>-298570.65777000005</v>
          </cell>
          <cell r="DN24">
            <v>-298570.65777000005</v>
          </cell>
          <cell r="DO24">
            <v>-313499.19065850001</v>
          </cell>
          <cell r="DP24">
            <v>-313499.19065849995</v>
          </cell>
          <cell r="DQ24">
            <v>-313499.19065849995</v>
          </cell>
        </row>
        <row r="25">
          <cell r="A25">
            <v>176</v>
          </cell>
          <cell r="B25">
            <v>-148770</v>
          </cell>
          <cell r="C25">
            <v>-135090</v>
          </cell>
          <cell r="D25">
            <v>-124830</v>
          </cell>
          <cell r="E25">
            <v>-117990</v>
          </cell>
          <cell r="F25">
            <v>-116280</v>
          </cell>
          <cell r="G25">
            <v>-109150.29815758685</v>
          </cell>
          <cell r="H25">
            <v>-116307.69475808434</v>
          </cell>
          <cell r="I25">
            <v>-119886.39305833308</v>
          </cell>
          <cell r="J25">
            <v>-118097.04390820873</v>
          </cell>
          <cell r="K25">
            <v>-103867.23298874998</v>
          </cell>
          <cell r="L25">
            <v>-119604.69253249996</v>
          </cell>
          <cell r="M25">
            <v>-136915.89803062496</v>
          </cell>
          <cell r="N25">
            <v>-151001.54999999999</v>
          </cell>
          <cell r="O25">
            <v>-137116.35</v>
          </cell>
          <cell r="P25">
            <v>-126702.45</v>
          </cell>
          <cell r="Q25">
            <v>-136166.94944999999</v>
          </cell>
          <cell r="R25">
            <v>-134193.51539999997</v>
          </cell>
          <cell r="S25">
            <v>-110787.55262995065</v>
          </cell>
          <cell r="T25">
            <v>-118052.3101794556</v>
          </cell>
          <cell r="U25">
            <v>-121684.68895420808</v>
          </cell>
          <cell r="V25">
            <v>-119868.49956683186</v>
          </cell>
          <cell r="W25">
            <v>-115967.76563193936</v>
          </cell>
          <cell r="X25">
            <v>-133538.63921253619</v>
          </cell>
          <cell r="Y25">
            <v>-152866.60015119278</v>
          </cell>
          <cell r="Z25">
            <v>-168593.23057500002</v>
          </cell>
          <cell r="AA25">
            <v>-153090.40477499994</v>
          </cell>
          <cell r="AB25">
            <v>-141463.28542499998</v>
          </cell>
          <cell r="AC25">
            <v>-152030.39906092497</v>
          </cell>
          <cell r="AD25">
            <v>-149827.05994409995</v>
          </cell>
          <cell r="AE25">
            <v>-123694.30251133988</v>
          </cell>
          <cell r="AF25">
            <v>-131805.40431536213</v>
          </cell>
          <cell r="AG25">
            <v>-135860.9552173733</v>
          </cell>
          <cell r="AH25">
            <v>-133833.17976636774</v>
          </cell>
          <cell r="AI25">
            <v>-117707.28211641843</v>
          </cell>
          <cell r="AJ25">
            <v>-135541.71880072422</v>
          </cell>
          <cell r="AK25">
            <v>-155159.59915346061</v>
          </cell>
          <cell r="AL25">
            <v>-171122.12903362498</v>
          </cell>
          <cell r="AM25">
            <v>-155386.76084662497</v>
          </cell>
          <cell r="AN25">
            <v>-143585.23470637496</v>
          </cell>
          <cell r="AO25">
            <v>-154310.85504683884</v>
          </cell>
          <cell r="AP25">
            <v>-152074.46584326142</v>
          </cell>
          <cell r="AQ25">
            <v>-125549.71704900995</v>
          </cell>
          <cell r="AR25">
            <v>-133782.48538009255</v>
          </cell>
          <cell r="AS25">
            <v>-137898.8695456339</v>
          </cell>
          <cell r="AT25">
            <v>-135840.67746286324</v>
          </cell>
          <cell r="AU25">
            <v>-125446.53591557294</v>
          </cell>
          <cell r="AV25">
            <v>-144453.58681187185</v>
          </cell>
          <cell r="AW25">
            <v>-165361.34279780067</v>
          </cell>
          <cell r="AX25">
            <v>-182373.40901758583</v>
          </cell>
          <cell r="AY25">
            <v>-165603.44037229053</v>
          </cell>
          <cell r="AZ25">
            <v>-153025.96388831912</v>
          </cell>
          <cell r="BA25">
            <v>-164456.79376616847</v>
          </cell>
          <cell r="BB25">
            <v>-162073.36197245587</v>
          </cell>
          <cell r="BC25">
            <v>-133804.61094498236</v>
          </cell>
          <cell r="BD25">
            <v>-142578.68379383362</v>
          </cell>
          <cell r="BE25">
            <v>-146965.72021825932</v>
          </cell>
          <cell r="BF25">
            <v>-144772.20200604649</v>
          </cell>
          <cell r="BG25">
            <v>-127328.23395430652</v>
          </cell>
          <cell r="BH25">
            <v>-146620.39061404992</v>
          </cell>
          <cell r="BI25">
            <v>-167841.76293976765</v>
          </cell>
          <cell r="BJ25">
            <v>-185109.0101528496</v>
          </cell>
          <cell r="BK25">
            <v>-168087.49197787489</v>
          </cell>
          <cell r="BL25">
            <v>-155321.35334664385</v>
          </cell>
          <cell r="BM25">
            <v>-166923.64567266096</v>
          </cell>
          <cell r="BN25">
            <v>-164504.4624020427</v>
          </cell>
          <cell r="BO25">
            <v>-135811.68010915708</v>
          </cell>
          <cell r="BP25">
            <v>-144717.3640507411</v>
          </cell>
          <cell r="BQ25">
            <v>-149170.20602153317</v>
          </cell>
          <cell r="BR25">
            <v>-146943.78503613715</v>
          </cell>
          <cell r="BS25">
            <v>-135700.06533680216</v>
          </cell>
          <cell r="BT25">
            <v>-156260.68129692369</v>
          </cell>
          <cell r="BU25">
            <v>-178877.35885305738</v>
          </cell>
          <cell r="BV25">
            <v>-197279.92757039948</v>
          </cell>
          <cell r="BW25">
            <v>-179139.24457542016</v>
          </cell>
          <cell r="BX25">
            <v>-165533.73232918573</v>
          </cell>
          <cell r="BY25">
            <v>-177898.87537563845</v>
          </cell>
          <cell r="BZ25">
            <v>-175320.630804977</v>
          </cell>
          <cell r="CA25">
            <v>-144741.29807633415</v>
          </cell>
          <cell r="CB25">
            <v>-154232.53073707732</v>
          </cell>
          <cell r="CC25">
            <v>-158978.147067449</v>
          </cell>
          <cell r="CD25">
            <v>-156605.33890226317</v>
          </cell>
          <cell r="CE25">
            <v>-137735.56631685418</v>
          </cell>
          <cell r="CF25">
            <v>-158604.59151637752</v>
          </cell>
          <cell r="CG25">
            <v>-181560.51923585319</v>
          </cell>
          <cell r="CH25">
            <v>-200239.12648395545</v>
          </cell>
          <cell r="CI25">
            <v>-181826.33324405144</v>
          </cell>
          <cell r="CJ25">
            <v>-168016.7383141235</v>
          </cell>
          <cell r="CK25">
            <v>-180567.35850627301</v>
          </cell>
          <cell r="CL25">
            <v>-177950.44026705163</v>
          </cell>
          <cell r="CM25">
            <v>-146912.41754747918</v>
          </cell>
          <cell r="CN25">
            <v>-156546.0186981335</v>
          </cell>
          <cell r="CO25">
            <v>-161362.81927346071</v>
          </cell>
          <cell r="CP25">
            <v>-158954.41898579709</v>
          </cell>
          <cell r="CQ25">
            <v>-146791.67980218731</v>
          </cell>
          <cell r="CR25">
            <v>-169032.8434085793</v>
          </cell>
          <cell r="CS25">
            <v>-193498.12337561051</v>
          </cell>
          <cell r="CT25">
            <v>-213404.84905027552</v>
          </cell>
          <cell r="CU25">
            <v>-193781.41465484779</v>
          </cell>
          <cell r="CV25">
            <v>-179063.83885827707</v>
          </cell>
          <cell r="CW25">
            <v>-192439.66232806043</v>
          </cell>
          <cell r="CX25">
            <v>-189650.68171461028</v>
          </cell>
          <cell r="CY25">
            <v>-156571.90900122593</v>
          </cell>
          <cell r="CZ25">
            <v>-166838.91942753576</v>
          </cell>
          <cell r="DA25">
            <v>-171972.42464069076</v>
          </cell>
          <cell r="DB25">
            <v>-169405.67203411326</v>
          </cell>
          <cell r="DC25">
            <v>-148993.55499922013</v>
          </cell>
          <cell r="DD25">
            <v>-171568.33605970797</v>
          </cell>
          <cell r="DE25">
            <v>-196400.59522624465</v>
          </cell>
          <cell r="DF25">
            <v>-216605.92178602959</v>
          </cell>
          <cell r="DG25">
            <v>-196688.13587467049</v>
          </cell>
          <cell r="DH25">
            <v>-181749.79644115121</v>
          </cell>
          <cell r="DI25">
            <v>-195326.25726298132</v>
          </cell>
          <cell r="DJ25">
            <v>-192495.44194032942</v>
          </cell>
          <cell r="DK25">
            <v>-158920.4876362443</v>
          </cell>
          <cell r="DL25">
            <v>-169341.50321894878</v>
          </cell>
          <cell r="DM25">
            <v>-174552.0110103011</v>
          </cell>
          <cell r="DN25">
            <v>-171946.75711462495</v>
          </cell>
          <cell r="DO25">
            <v>-158789.88124041885</v>
          </cell>
          <cell r="DP25">
            <v>-182848.95415563375</v>
          </cell>
          <cell r="DQ25">
            <v>-209313.93436237023</v>
          </cell>
        </row>
        <row r="26">
          <cell r="A26">
            <v>177</v>
          </cell>
          <cell r="B26">
            <v>-15525</v>
          </cell>
          <cell r="C26">
            <v>-15525</v>
          </cell>
          <cell r="D26">
            <v>-15525</v>
          </cell>
          <cell r="E26">
            <v>-15353</v>
          </cell>
          <cell r="F26">
            <v>-15353</v>
          </cell>
          <cell r="G26">
            <v>-15525</v>
          </cell>
          <cell r="H26">
            <v>-15525</v>
          </cell>
          <cell r="I26">
            <v>-15525</v>
          </cell>
          <cell r="J26">
            <v>-15525</v>
          </cell>
          <cell r="K26">
            <v>-15353</v>
          </cell>
          <cell r="L26">
            <v>-15353</v>
          </cell>
          <cell r="M26">
            <v>-15353</v>
          </cell>
          <cell r="N26">
            <v>-15525</v>
          </cell>
          <cell r="O26">
            <v>-15525</v>
          </cell>
          <cell r="P26">
            <v>-15525</v>
          </cell>
          <cell r="Q26">
            <v>-15525</v>
          </cell>
          <cell r="R26">
            <v>-15525</v>
          </cell>
          <cell r="S26">
            <v>-15525</v>
          </cell>
          <cell r="T26">
            <v>-15525</v>
          </cell>
          <cell r="U26">
            <v>-15525</v>
          </cell>
          <cell r="V26">
            <v>-15525</v>
          </cell>
          <cell r="W26">
            <v>-16888.3</v>
          </cell>
          <cell r="X26">
            <v>-16888.3</v>
          </cell>
          <cell r="Y26">
            <v>-16888.3</v>
          </cell>
          <cell r="Z26">
            <v>-17077.5</v>
          </cell>
          <cell r="AA26">
            <v>-17077.5</v>
          </cell>
          <cell r="AB26">
            <v>-17077.5</v>
          </cell>
          <cell r="AC26">
            <v>-17077.5</v>
          </cell>
          <cell r="AD26">
            <v>-17077.5</v>
          </cell>
          <cell r="AE26">
            <v>-17077.5</v>
          </cell>
          <cell r="AF26">
            <v>-17077.5</v>
          </cell>
          <cell r="AG26">
            <v>-17077.5</v>
          </cell>
          <cell r="AH26">
            <v>-17077.5</v>
          </cell>
          <cell r="AI26">
            <v>-16888.3</v>
          </cell>
          <cell r="AJ26">
            <v>-16888.3</v>
          </cell>
          <cell r="AK26">
            <v>-16888.3</v>
          </cell>
          <cell r="AL26">
            <v>-17077.5</v>
          </cell>
          <cell r="AM26">
            <v>-17077.5</v>
          </cell>
          <cell r="AN26">
            <v>-17077.5</v>
          </cell>
          <cell r="AO26">
            <v>-17077.5</v>
          </cell>
          <cell r="AP26">
            <v>-17077.5</v>
          </cell>
          <cell r="AQ26">
            <v>-17077.5</v>
          </cell>
          <cell r="AR26">
            <v>-17077.5</v>
          </cell>
          <cell r="AS26">
            <v>-17077.5</v>
          </cell>
          <cell r="AT26">
            <v>-17077.5</v>
          </cell>
          <cell r="AU26">
            <v>-17732.715</v>
          </cell>
          <cell r="AV26">
            <v>-17732.715</v>
          </cell>
          <cell r="AW26">
            <v>-17732.715</v>
          </cell>
          <cell r="AX26">
            <v>-17931.375</v>
          </cell>
          <cell r="AY26">
            <v>-17931.375</v>
          </cell>
          <cell r="AZ26">
            <v>-17931.375</v>
          </cell>
          <cell r="BA26">
            <v>-17931.375</v>
          </cell>
          <cell r="BB26">
            <v>-17931.375</v>
          </cell>
          <cell r="BC26">
            <v>-17931.375</v>
          </cell>
          <cell r="BD26">
            <v>-17931.375</v>
          </cell>
          <cell r="BE26">
            <v>-17931.375</v>
          </cell>
          <cell r="BF26">
            <v>-17931.375</v>
          </cell>
          <cell r="BG26">
            <v>-17732.715</v>
          </cell>
          <cell r="BH26">
            <v>-17732.715</v>
          </cell>
          <cell r="BI26">
            <v>-17732.715</v>
          </cell>
          <cell r="BJ26">
            <v>-17931.375</v>
          </cell>
          <cell r="BK26">
            <v>-17931.375</v>
          </cell>
          <cell r="BL26">
            <v>-17931.375</v>
          </cell>
          <cell r="BM26">
            <v>-17931.375</v>
          </cell>
          <cell r="BN26">
            <v>-17931.375</v>
          </cell>
          <cell r="BO26">
            <v>-17931.375</v>
          </cell>
          <cell r="BP26">
            <v>-17931.375</v>
          </cell>
          <cell r="BQ26">
            <v>-17931.375</v>
          </cell>
          <cell r="BR26">
            <v>-17931.375</v>
          </cell>
          <cell r="BS26">
            <v>-18619.350750000001</v>
          </cell>
          <cell r="BT26">
            <v>-18619.350750000001</v>
          </cell>
          <cell r="BU26">
            <v>-18619.350750000001</v>
          </cell>
          <cell r="BV26">
            <v>-18827.943750000002</v>
          </cell>
          <cell r="BW26">
            <v>-18827.943750000002</v>
          </cell>
          <cell r="BX26">
            <v>-18827.943750000002</v>
          </cell>
          <cell r="BY26">
            <v>-18827.943750000002</v>
          </cell>
          <cell r="BZ26">
            <v>-18827.943750000002</v>
          </cell>
          <cell r="CA26">
            <v>-18827.943750000002</v>
          </cell>
          <cell r="CB26">
            <v>-18827.943750000002</v>
          </cell>
          <cell r="CC26">
            <v>-18827.943750000002</v>
          </cell>
          <cell r="CD26">
            <v>-18827.943750000002</v>
          </cell>
          <cell r="CE26">
            <v>-18619.350750000001</v>
          </cell>
          <cell r="CF26">
            <v>-18619.350750000001</v>
          </cell>
          <cell r="CG26">
            <v>-18619.350750000001</v>
          </cell>
          <cell r="CH26">
            <v>-18827.943750000002</v>
          </cell>
          <cell r="CI26">
            <v>-18827.943750000002</v>
          </cell>
          <cell r="CJ26">
            <v>-18827.943750000002</v>
          </cell>
          <cell r="CK26">
            <v>-18827.943750000002</v>
          </cell>
          <cell r="CL26">
            <v>-18827.943750000002</v>
          </cell>
          <cell r="CM26">
            <v>-18827.943750000002</v>
          </cell>
          <cell r="CN26">
            <v>-18827.943750000002</v>
          </cell>
          <cell r="CO26">
            <v>-18827.943750000002</v>
          </cell>
          <cell r="CP26">
            <v>-18827.943750000002</v>
          </cell>
          <cell r="CQ26">
            <v>-19550.318287500002</v>
          </cell>
          <cell r="CR26">
            <v>-19550.318287500002</v>
          </cell>
          <cell r="CS26">
            <v>-19550.318287500002</v>
          </cell>
          <cell r="CT26">
            <v>-19769.340937500005</v>
          </cell>
          <cell r="CU26">
            <v>-19769.340937500005</v>
          </cell>
          <cell r="CV26">
            <v>-19769.340937500005</v>
          </cell>
          <cell r="CW26">
            <v>-19769.340937500005</v>
          </cell>
          <cell r="CX26">
            <v>-19769.340937500005</v>
          </cell>
          <cell r="CY26">
            <v>-19769.340937500005</v>
          </cell>
          <cell r="CZ26">
            <v>-19769.340937500005</v>
          </cell>
          <cell r="DA26">
            <v>-19769.340937500005</v>
          </cell>
          <cell r="DB26">
            <v>-19769.340937500005</v>
          </cell>
          <cell r="DC26">
            <v>-19550.318287500002</v>
          </cell>
          <cell r="DD26">
            <v>-19550.318287500002</v>
          </cell>
          <cell r="DE26">
            <v>-19550.318287500002</v>
          </cell>
          <cell r="DF26">
            <v>-19769.340937500005</v>
          </cell>
          <cell r="DG26">
            <v>-19769.340937500005</v>
          </cell>
          <cell r="DH26">
            <v>-19769.340937500005</v>
          </cell>
          <cell r="DI26">
            <v>-19769.340937500005</v>
          </cell>
          <cell r="DJ26">
            <v>-19769.340937500005</v>
          </cell>
          <cell r="DK26">
            <v>-19769.340937500005</v>
          </cell>
          <cell r="DL26">
            <v>-19769.340937500005</v>
          </cell>
          <cell r="DM26">
            <v>-19769.340937500005</v>
          </cell>
          <cell r="DN26">
            <v>-19769.340937500005</v>
          </cell>
          <cell r="DO26">
            <v>-20527.834201875005</v>
          </cell>
          <cell r="DP26">
            <v>-20527.834201875005</v>
          </cell>
          <cell r="DQ26">
            <v>-20527.834201875005</v>
          </cell>
        </row>
        <row r="27">
          <cell r="A27">
            <v>178</v>
          </cell>
          <cell r="B27">
            <v>-28995</v>
          </cell>
          <cell r="C27">
            <v>-28973</v>
          </cell>
          <cell r="D27">
            <v>-28973</v>
          </cell>
          <cell r="E27">
            <v>-28973</v>
          </cell>
          <cell r="F27">
            <v>-28973</v>
          </cell>
          <cell r="G27">
            <v>-28973</v>
          </cell>
          <cell r="H27">
            <v>-28973</v>
          </cell>
          <cell r="I27">
            <v>-28973</v>
          </cell>
          <cell r="J27">
            <v>-28973</v>
          </cell>
          <cell r="K27">
            <v>-28973</v>
          </cell>
          <cell r="L27">
            <v>-28973</v>
          </cell>
          <cell r="M27">
            <v>-28973</v>
          </cell>
          <cell r="N27">
            <v>-28973</v>
          </cell>
          <cell r="O27">
            <v>-28973</v>
          </cell>
          <cell r="P27">
            <v>-28973</v>
          </cell>
          <cell r="Q27">
            <v>-28973</v>
          </cell>
          <cell r="R27">
            <v>-28973</v>
          </cell>
          <cell r="S27">
            <v>-28973</v>
          </cell>
          <cell r="T27">
            <v>-28973</v>
          </cell>
          <cell r="U27">
            <v>-28973</v>
          </cell>
          <cell r="V27">
            <v>-28973</v>
          </cell>
          <cell r="W27">
            <v>-28973</v>
          </cell>
          <cell r="X27">
            <v>-28973</v>
          </cell>
          <cell r="Y27">
            <v>-28973</v>
          </cell>
          <cell r="Z27">
            <v>-28973</v>
          </cell>
          <cell r="AA27">
            <v>-28973</v>
          </cell>
          <cell r="AB27">
            <v>-28973</v>
          </cell>
          <cell r="AC27">
            <v>-28973</v>
          </cell>
          <cell r="AD27">
            <v>-28973</v>
          </cell>
          <cell r="AE27">
            <v>-28973</v>
          </cell>
          <cell r="AF27">
            <v>-28973</v>
          </cell>
          <cell r="AG27">
            <v>-28973</v>
          </cell>
          <cell r="AH27">
            <v>-28973</v>
          </cell>
          <cell r="AI27">
            <v>-28973</v>
          </cell>
          <cell r="AJ27">
            <v>-28973</v>
          </cell>
          <cell r="AK27">
            <v>-28973</v>
          </cell>
          <cell r="AL27">
            <v>-28973</v>
          </cell>
          <cell r="AM27">
            <v>-28973</v>
          </cell>
          <cell r="AN27">
            <v>-28973</v>
          </cell>
          <cell r="AO27">
            <v>-28973</v>
          </cell>
          <cell r="AP27">
            <v>-28973</v>
          </cell>
          <cell r="AQ27">
            <v>-28973</v>
          </cell>
          <cell r="AR27">
            <v>-28973</v>
          </cell>
          <cell r="AS27">
            <v>-28973</v>
          </cell>
          <cell r="AT27">
            <v>-28973</v>
          </cell>
          <cell r="AU27">
            <v>-28973</v>
          </cell>
          <cell r="AV27">
            <v>-28973</v>
          </cell>
          <cell r="AW27">
            <v>-28973</v>
          </cell>
          <cell r="AX27">
            <v>-28973</v>
          </cell>
          <cell r="AY27">
            <v>-28973</v>
          </cell>
          <cell r="AZ27">
            <v>-28973</v>
          </cell>
          <cell r="BA27">
            <v>-28973</v>
          </cell>
          <cell r="BB27">
            <v>-28973</v>
          </cell>
          <cell r="BC27">
            <v>-28973</v>
          </cell>
          <cell r="BD27">
            <v>-28973</v>
          </cell>
          <cell r="BE27">
            <v>-28973</v>
          </cell>
          <cell r="BF27">
            <v>-28973</v>
          </cell>
          <cell r="BG27">
            <v>-28973</v>
          </cell>
          <cell r="BH27">
            <v>-28973</v>
          </cell>
          <cell r="BI27">
            <v>-28973</v>
          </cell>
          <cell r="BJ27">
            <v>-28973</v>
          </cell>
          <cell r="BK27">
            <v>-28973</v>
          </cell>
          <cell r="BL27">
            <v>-28973</v>
          </cell>
          <cell r="BM27">
            <v>-28973</v>
          </cell>
          <cell r="BN27">
            <v>-28973</v>
          </cell>
          <cell r="BO27">
            <v>-28973</v>
          </cell>
          <cell r="BP27">
            <v>-28973</v>
          </cell>
          <cell r="BQ27">
            <v>-28973</v>
          </cell>
          <cell r="BR27">
            <v>-28973</v>
          </cell>
          <cell r="BS27">
            <v>-28973</v>
          </cell>
          <cell r="BT27">
            <v>-28973</v>
          </cell>
          <cell r="BU27">
            <v>-28973</v>
          </cell>
          <cell r="BV27">
            <v>-28973</v>
          </cell>
          <cell r="BW27">
            <v>-28973</v>
          </cell>
          <cell r="BX27">
            <v>-28973</v>
          </cell>
          <cell r="BY27">
            <v>-28973</v>
          </cell>
          <cell r="BZ27">
            <v>-28973</v>
          </cell>
          <cell r="CA27">
            <v>-28973</v>
          </cell>
          <cell r="CB27">
            <v>-28973</v>
          </cell>
          <cell r="CC27">
            <v>-28973</v>
          </cell>
          <cell r="CD27">
            <v>-28973</v>
          </cell>
          <cell r="CE27">
            <v>-28973</v>
          </cell>
          <cell r="CF27">
            <v>-28973</v>
          </cell>
          <cell r="CG27">
            <v>-28973</v>
          </cell>
          <cell r="CH27">
            <v>-28973</v>
          </cell>
          <cell r="CI27">
            <v>-28973</v>
          </cell>
          <cell r="CJ27">
            <v>-28973</v>
          </cell>
          <cell r="CK27">
            <v>-28973</v>
          </cell>
          <cell r="CL27">
            <v>-28973</v>
          </cell>
          <cell r="CM27">
            <v>-28973</v>
          </cell>
          <cell r="CN27">
            <v>-28973</v>
          </cell>
          <cell r="CO27">
            <v>-28973</v>
          </cell>
          <cell r="CP27">
            <v>-28973</v>
          </cell>
          <cell r="CQ27">
            <v>-28973</v>
          </cell>
          <cell r="CR27">
            <v>-28973</v>
          </cell>
          <cell r="CS27">
            <v>-28973</v>
          </cell>
          <cell r="CT27">
            <v>-28973</v>
          </cell>
          <cell r="CU27">
            <v>-28973</v>
          </cell>
          <cell r="CV27">
            <v>-28973</v>
          </cell>
          <cell r="CW27">
            <v>-28973</v>
          </cell>
          <cell r="CX27">
            <v>-28973</v>
          </cell>
          <cell r="CY27">
            <v>-28973</v>
          </cell>
          <cell r="CZ27">
            <v>-28973</v>
          </cell>
          <cell r="DA27">
            <v>-28973</v>
          </cell>
          <cell r="DB27">
            <v>-28973</v>
          </cell>
          <cell r="DC27">
            <v>-28973</v>
          </cell>
          <cell r="DD27">
            <v>-28973</v>
          </cell>
          <cell r="DE27">
            <v>-28973</v>
          </cell>
          <cell r="DF27">
            <v>-28973</v>
          </cell>
          <cell r="DG27">
            <v>-28973</v>
          </cell>
          <cell r="DH27">
            <v>-28973</v>
          </cell>
          <cell r="DI27">
            <v>-28973</v>
          </cell>
          <cell r="DJ27">
            <v>-28973</v>
          </cell>
          <cell r="DK27">
            <v>-28973</v>
          </cell>
          <cell r="DL27">
            <v>-28973</v>
          </cell>
          <cell r="DM27">
            <v>-28973</v>
          </cell>
          <cell r="DN27">
            <v>-28973</v>
          </cell>
          <cell r="DO27">
            <v>-28973</v>
          </cell>
          <cell r="DP27">
            <v>-28973</v>
          </cell>
          <cell r="DQ27">
            <v>-28973</v>
          </cell>
        </row>
        <row r="28">
          <cell r="A28">
            <v>181</v>
          </cell>
          <cell r="B28">
            <v>-725200</v>
          </cell>
          <cell r="C28">
            <v>-725200</v>
          </cell>
          <cell r="D28">
            <v>-725200</v>
          </cell>
          <cell r="E28">
            <v>-720300</v>
          </cell>
          <cell r="F28">
            <v>-720300</v>
          </cell>
          <cell r="G28">
            <v>-720300</v>
          </cell>
          <cell r="H28">
            <v>-720300</v>
          </cell>
          <cell r="I28">
            <v>-720300</v>
          </cell>
          <cell r="J28">
            <v>-720300</v>
          </cell>
          <cell r="K28">
            <v>-720300</v>
          </cell>
          <cell r="L28">
            <v>-720300</v>
          </cell>
          <cell r="M28">
            <v>-720300</v>
          </cell>
          <cell r="N28">
            <v>-720300</v>
          </cell>
          <cell r="O28">
            <v>-720300</v>
          </cell>
          <cell r="P28">
            <v>-720300</v>
          </cell>
          <cell r="Q28">
            <v>-720300</v>
          </cell>
          <cell r="R28">
            <v>-720300</v>
          </cell>
          <cell r="S28">
            <v>-720300</v>
          </cell>
          <cell r="T28">
            <v>-720300</v>
          </cell>
          <cell r="U28">
            <v>-720300</v>
          </cell>
          <cell r="V28">
            <v>-720300</v>
          </cell>
          <cell r="W28">
            <v>-792330</v>
          </cell>
          <cell r="X28">
            <v>-792330</v>
          </cell>
          <cell r="Y28">
            <v>-792330</v>
          </cell>
          <cell r="Z28">
            <v>-792330</v>
          </cell>
          <cell r="AA28">
            <v>-792330</v>
          </cell>
          <cell r="AB28">
            <v>-792330</v>
          </cell>
          <cell r="AC28">
            <v>-792330</v>
          </cell>
          <cell r="AD28">
            <v>-792330</v>
          </cell>
          <cell r="AE28">
            <v>-792330</v>
          </cell>
          <cell r="AF28">
            <v>-792330</v>
          </cell>
          <cell r="AG28">
            <v>-792330</v>
          </cell>
          <cell r="AH28">
            <v>-792330</v>
          </cell>
          <cell r="AI28">
            <v>-792330</v>
          </cell>
          <cell r="AJ28">
            <v>-792330</v>
          </cell>
          <cell r="AK28">
            <v>-792330</v>
          </cell>
          <cell r="AL28">
            <v>-792330</v>
          </cell>
          <cell r="AM28">
            <v>-792330</v>
          </cell>
          <cell r="AN28">
            <v>-792330</v>
          </cell>
          <cell r="AO28">
            <v>-792330</v>
          </cell>
          <cell r="AP28">
            <v>-792330</v>
          </cell>
          <cell r="AQ28">
            <v>-792330</v>
          </cell>
          <cell r="AR28">
            <v>-792330</v>
          </cell>
          <cell r="AS28">
            <v>-792330</v>
          </cell>
          <cell r="AT28">
            <v>-792330</v>
          </cell>
          <cell r="AU28">
            <v>-831946.5</v>
          </cell>
          <cell r="AV28">
            <v>-831946.5</v>
          </cell>
          <cell r="AW28">
            <v>-831946.5</v>
          </cell>
          <cell r="AX28">
            <v>-831946.5</v>
          </cell>
          <cell r="AY28">
            <v>-831946.5</v>
          </cell>
          <cell r="AZ28">
            <v>-831946.5</v>
          </cell>
          <cell r="BA28">
            <v>-831946.5</v>
          </cell>
          <cell r="BB28">
            <v>-831946.5</v>
          </cell>
          <cell r="BC28">
            <v>-831946.5</v>
          </cell>
          <cell r="BD28">
            <v>-831946.5</v>
          </cell>
          <cell r="BE28">
            <v>-831946.5</v>
          </cell>
          <cell r="BF28">
            <v>-831946.5</v>
          </cell>
          <cell r="BG28">
            <v>-831946.5</v>
          </cell>
          <cell r="BH28">
            <v>-831946.5</v>
          </cell>
          <cell r="BI28">
            <v>-831946.5</v>
          </cell>
          <cell r="BJ28">
            <v>-831946.5</v>
          </cell>
          <cell r="BK28">
            <v>-831946.5</v>
          </cell>
          <cell r="BL28">
            <v>-831946.5</v>
          </cell>
          <cell r="BM28">
            <v>-831946.5</v>
          </cell>
          <cell r="BN28">
            <v>-831946.5</v>
          </cell>
          <cell r="BO28">
            <v>-831946.5</v>
          </cell>
          <cell r="BP28">
            <v>-831946.5</v>
          </cell>
          <cell r="BQ28">
            <v>-831946.5</v>
          </cell>
          <cell r="BR28">
            <v>-831946.5</v>
          </cell>
          <cell r="BS28">
            <v>-873543.82500000007</v>
          </cell>
          <cell r="BT28">
            <v>-873543.82500000007</v>
          </cell>
          <cell r="BU28">
            <v>-873543.82500000007</v>
          </cell>
          <cell r="BV28">
            <v>-873543.82500000007</v>
          </cell>
          <cell r="BW28">
            <v>-873543.82500000007</v>
          </cell>
          <cell r="BX28">
            <v>-873543.82500000007</v>
          </cell>
          <cell r="BY28">
            <v>-873543.82500000007</v>
          </cell>
          <cell r="BZ28">
            <v>-873543.82500000007</v>
          </cell>
          <cell r="CA28">
            <v>-873543.82500000007</v>
          </cell>
          <cell r="CB28">
            <v>-873543.82500000007</v>
          </cell>
          <cell r="CC28">
            <v>-873543.82500000007</v>
          </cell>
          <cell r="CD28">
            <v>-873543.82500000007</v>
          </cell>
          <cell r="CE28">
            <v>-873543.82500000007</v>
          </cell>
          <cell r="CF28">
            <v>-873543.82500000007</v>
          </cell>
          <cell r="CG28">
            <v>-873543.82500000007</v>
          </cell>
          <cell r="CH28">
            <v>-873543.82500000007</v>
          </cell>
          <cell r="CI28">
            <v>-873543.82500000007</v>
          </cell>
          <cell r="CJ28">
            <v>-873543.82500000007</v>
          </cell>
          <cell r="CK28">
            <v>-873543.82500000007</v>
          </cell>
          <cell r="CL28">
            <v>-873543.82500000007</v>
          </cell>
          <cell r="CM28">
            <v>-873543.82500000007</v>
          </cell>
          <cell r="CN28">
            <v>-873543.82500000007</v>
          </cell>
          <cell r="CO28">
            <v>-873543.82500000007</v>
          </cell>
          <cell r="CP28">
            <v>-873543.82500000007</v>
          </cell>
          <cell r="CQ28">
            <v>-917221.0162500001</v>
          </cell>
          <cell r="CR28">
            <v>-917221.0162500001</v>
          </cell>
          <cell r="CS28">
            <v>-917221.0162500001</v>
          </cell>
          <cell r="CT28">
            <v>-917221.0162500001</v>
          </cell>
          <cell r="CU28">
            <v>-917221.0162500001</v>
          </cell>
          <cell r="CV28">
            <v>-917221.0162500001</v>
          </cell>
          <cell r="CW28">
            <v>-917221.0162500001</v>
          </cell>
          <cell r="CX28">
            <v>-917221.0162500001</v>
          </cell>
          <cell r="CY28">
            <v>-917221.0162500001</v>
          </cell>
          <cell r="CZ28">
            <v>-917221.0162500001</v>
          </cell>
          <cell r="DA28">
            <v>-917221.0162500001</v>
          </cell>
          <cell r="DB28">
            <v>-917221.0162500001</v>
          </cell>
          <cell r="DC28">
            <v>-917221.0162500001</v>
          </cell>
          <cell r="DD28">
            <v>-917221.0162500001</v>
          </cell>
          <cell r="DE28">
            <v>-917221.0162500001</v>
          </cell>
          <cell r="DF28">
            <v>-917221.0162500001</v>
          </cell>
          <cell r="DG28">
            <v>-917221.0162500001</v>
          </cell>
          <cell r="DH28">
            <v>-917221.0162500001</v>
          </cell>
          <cell r="DI28">
            <v>-917221.0162500001</v>
          </cell>
          <cell r="DJ28">
            <v>-917221.0162500001</v>
          </cell>
          <cell r="DK28">
            <v>-917221.0162500001</v>
          </cell>
          <cell r="DL28">
            <v>-917221.0162500001</v>
          </cell>
          <cell r="DM28">
            <v>-917221.0162500001</v>
          </cell>
          <cell r="DN28">
            <v>-917221.0162500001</v>
          </cell>
          <cell r="DO28">
            <v>-963082.06706250017</v>
          </cell>
          <cell r="DP28">
            <v>-963082.06706250017</v>
          </cell>
          <cell r="DQ28">
            <v>-963082.06706250017</v>
          </cell>
        </row>
        <row r="29">
          <cell r="A29">
            <v>185</v>
          </cell>
          <cell r="B29">
            <v>-5808</v>
          </cell>
          <cell r="C29">
            <v>-5808</v>
          </cell>
          <cell r="D29">
            <v>-5808</v>
          </cell>
          <cell r="E29">
            <v>-5808</v>
          </cell>
          <cell r="F29">
            <v>-5808</v>
          </cell>
          <cell r="G29">
            <v>-5808</v>
          </cell>
          <cell r="H29">
            <v>-5808</v>
          </cell>
          <cell r="I29">
            <v>-5808</v>
          </cell>
          <cell r="J29">
            <v>-5808</v>
          </cell>
          <cell r="K29">
            <v>-5808</v>
          </cell>
          <cell r="L29">
            <v>-5808</v>
          </cell>
          <cell r="M29">
            <v>-5808</v>
          </cell>
          <cell r="N29">
            <v>-5808</v>
          </cell>
          <cell r="O29">
            <v>-5808</v>
          </cell>
          <cell r="P29">
            <v>-5808</v>
          </cell>
          <cell r="Q29">
            <v>-5808</v>
          </cell>
          <cell r="R29">
            <v>-5808</v>
          </cell>
          <cell r="S29">
            <v>-5808</v>
          </cell>
          <cell r="T29">
            <v>-5808</v>
          </cell>
          <cell r="U29">
            <v>-5808</v>
          </cell>
          <cell r="V29">
            <v>-5808</v>
          </cell>
          <cell r="W29">
            <v>-5808</v>
          </cell>
          <cell r="X29">
            <v>-5808</v>
          </cell>
          <cell r="Y29">
            <v>-5808</v>
          </cell>
          <cell r="Z29">
            <v>-5808</v>
          </cell>
          <cell r="AA29">
            <v>-5808</v>
          </cell>
          <cell r="AB29">
            <v>-5808</v>
          </cell>
          <cell r="AC29">
            <v>-5808</v>
          </cell>
          <cell r="AD29">
            <v>-5808</v>
          </cell>
          <cell r="AE29">
            <v>-5808</v>
          </cell>
          <cell r="AF29">
            <v>-5808</v>
          </cell>
          <cell r="AG29">
            <v>-5808</v>
          </cell>
          <cell r="AH29">
            <v>-5808</v>
          </cell>
          <cell r="AI29">
            <v>-5808</v>
          </cell>
          <cell r="AJ29">
            <v>-5808</v>
          </cell>
          <cell r="AK29">
            <v>-5808</v>
          </cell>
          <cell r="AL29">
            <v>-5808</v>
          </cell>
          <cell r="AM29">
            <v>-5808</v>
          </cell>
          <cell r="AN29">
            <v>-5808</v>
          </cell>
          <cell r="AO29">
            <v>-5808</v>
          </cell>
          <cell r="AP29">
            <v>-5808</v>
          </cell>
          <cell r="AQ29">
            <v>-5808</v>
          </cell>
          <cell r="AR29">
            <v>-5808</v>
          </cell>
          <cell r="AS29">
            <v>-5808</v>
          </cell>
          <cell r="AT29">
            <v>-5808</v>
          </cell>
          <cell r="AU29">
            <v>-5808</v>
          </cell>
          <cell r="AV29">
            <v>-5808</v>
          </cell>
          <cell r="AW29">
            <v>-5808</v>
          </cell>
          <cell r="AX29">
            <v>-5808</v>
          </cell>
          <cell r="AY29">
            <v>-5808</v>
          </cell>
          <cell r="AZ29">
            <v>-5808</v>
          </cell>
          <cell r="BA29">
            <v>-5808</v>
          </cell>
          <cell r="BB29">
            <v>-5808</v>
          </cell>
          <cell r="BC29">
            <v>-5808</v>
          </cell>
          <cell r="BD29">
            <v>-5808</v>
          </cell>
          <cell r="BE29">
            <v>-5808</v>
          </cell>
          <cell r="BF29">
            <v>-5808</v>
          </cell>
          <cell r="BG29">
            <v>-5808</v>
          </cell>
          <cell r="BH29">
            <v>-5808</v>
          </cell>
          <cell r="BI29">
            <v>-5808</v>
          </cell>
          <cell r="BJ29">
            <v>-5808</v>
          </cell>
          <cell r="BK29">
            <v>-5808</v>
          </cell>
          <cell r="BL29">
            <v>-5808</v>
          </cell>
          <cell r="BM29">
            <v>-5808</v>
          </cell>
          <cell r="BN29">
            <v>-5808</v>
          </cell>
          <cell r="BO29">
            <v>-5808</v>
          </cell>
          <cell r="BP29">
            <v>-5808</v>
          </cell>
          <cell r="BQ29">
            <v>-5808</v>
          </cell>
          <cell r="BR29">
            <v>-5808</v>
          </cell>
          <cell r="BS29">
            <v>-5808</v>
          </cell>
          <cell r="BT29">
            <v>-5808</v>
          </cell>
          <cell r="BU29">
            <v>-5808</v>
          </cell>
          <cell r="BV29">
            <v>-5808</v>
          </cell>
          <cell r="BW29">
            <v>-5808</v>
          </cell>
          <cell r="BX29">
            <v>-5808</v>
          </cell>
          <cell r="BY29">
            <v>-5808</v>
          </cell>
          <cell r="BZ29">
            <v>-5808</v>
          </cell>
          <cell r="CA29">
            <v>-5808</v>
          </cell>
          <cell r="CB29">
            <v>-5808</v>
          </cell>
          <cell r="CC29">
            <v>-5808</v>
          </cell>
          <cell r="CD29">
            <v>-5808</v>
          </cell>
          <cell r="CE29">
            <v>-5808</v>
          </cell>
          <cell r="CF29">
            <v>-5808</v>
          </cell>
          <cell r="CG29">
            <v>-5808</v>
          </cell>
          <cell r="CH29">
            <v>-5808</v>
          </cell>
          <cell r="CI29">
            <v>-5808</v>
          </cell>
          <cell r="CJ29">
            <v>-5808</v>
          </cell>
          <cell r="CK29">
            <v>-5808</v>
          </cell>
          <cell r="CL29">
            <v>-5808</v>
          </cell>
          <cell r="CM29">
            <v>-5808</v>
          </cell>
          <cell r="CN29">
            <v>-5808</v>
          </cell>
          <cell r="CO29">
            <v>-5808</v>
          </cell>
          <cell r="CP29">
            <v>-5808</v>
          </cell>
          <cell r="CQ29">
            <v>-5808</v>
          </cell>
          <cell r="CR29">
            <v>-5808</v>
          </cell>
          <cell r="CS29">
            <v>-5808</v>
          </cell>
          <cell r="CT29">
            <v>-5808</v>
          </cell>
          <cell r="CU29">
            <v>-5808</v>
          </cell>
          <cell r="CV29">
            <v>-5808</v>
          </cell>
          <cell r="CW29">
            <v>-5808</v>
          </cell>
          <cell r="CX29">
            <v>-5808</v>
          </cell>
          <cell r="CY29">
            <v>-5808</v>
          </cell>
          <cell r="CZ29">
            <v>-5808</v>
          </cell>
          <cell r="DA29">
            <v>-5808</v>
          </cell>
          <cell r="DB29">
            <v>-5808</v>
          </cell>
          <cell r="DC29">
            <v>-5808</v>
          </cell>
          <cell r="DD29">
            <v>-5808</v>
          </cell>
          <cell r="DE29">
            <v>-5808</v>
          </cell>
          <cell r="DF29">
            <v>-5808</v>
          </cell>
          <cell r="DG29">
            <v>-5808</v>
          </cell>
          <cell r="DH29">
            <v>-5808</v>
          </cell>
          <cell r="DI29">
            <v>-5808</v>
          </cell>
          <cell r="DJ29">
            <v>-5808</v>
          </cell>
          <cell r="DK29">
            <v>-5808</v>
          </cell>
          <cell r="DL29">
            <v>-5808</v>
          </cell>
          <cell r="DM29">
            <v>-5808</v>
          </cell>
          <cell r="DN29">
            <v>-5808</v>
          </cell>
          <cell r="DO29">
            <v>-5808</v>
          </cell>
          <cell r="DP29">
            <v>-5808</v>
          </cell>
          <cell r="DQ29">
            <v>-5808</v>
          </cell>
        </row>
        <row r="30">
          <cell r="A30">
            <v>186</v>
          </cell>
          <cell r="B30">
            <v>-2277</v>
          </cell>
          <cell r="C30">
            <v>-2277</v>
          </cell>
          <cell r="D30">
            <v>-2277</v>
          </cell>
          <cell r="E30">
            <v>-2277</v>
          </cell>
          <cell r="F30">
            <v>-2277</v>
          </cell>
          <cell r="G30">
            <v>-2277</v>
          </cell>
          <cell r="H30">
            <v>-2277</v>
          </cell>
          <cell r="I30">
            <v>-2277</v>
          </cell>
          <cell r="J30">
            <v>-2277</v>
          </cell>
          <cell r="K30">
            <v>-2277</v>
          </cell>
          <cell r="L30">
            <v>-2277</v>
          </cell>
          <cell r="M30">
            <v>-2277</v>
          </cell>
          <cell r="N30">
            <v>-2277</v>
          </cell>
          <cell r="O30">
            <v>-2277</v>
          </cell>
          <cell r="P30">
            <v>-2277</v>
          </cell>
          <cell r="Q30">
            <v>-2277</v>
          </cell>
          <cell r="R30">
            <v>-2277</v>
          </cell>
          <cell r="S30">
            <v>-2277</v>
          </cell>
          <cell r="T30">
            <v>-2277</v>
          </cell>
          <cell r="U30">
            <v>-2277</v>
          </cell>
          <cell r="V30">
            <v>-2277</v>
          </cell>
          <cell r="W30">
            <v>-2277</v>
          </cell>
          <cell r="X30">
            <v>-2277</v>
          </cell>
          <cell r="Y30">
            <v>-2277</v>
          </cell>
          <cell r="Z30">
            <v>-2277</v>
          </cell>
          <cell r="AA30">
            <v>-2277</v>
          </cell>
          <cell r="AB30">
            <v>-2277</v>
          </cell>
          <cell r="AC30">
            <v>-2277</v>
          </cell>
          <cell r="AD30">
            <v>-2277</v>
          </cell>
          <cell r="AE30">
            <v>-2277</v>
          </cell>
          <cell r="AF30">
            <v>-2277</v>
          </cell>
          <cell r="AG30">
            <v>-2277</v>
          </cell>
          <cell r="AH30">
            <v>-2277</v>
          </cell>
          <cell r="AI30">
            <v>-2277</v>
          </cell>
          <cell r="AJ30">
            <v>-2277</v>
          </cell>
          <cell r="AK30">
            <v>-2277</v>
          </cell>
          <cell r="AL30">
            <v>-2277</v>
          </cell>
          <cell r="AM30">
            <v>-2277</v>
          </cell>
          <cell r="AN30">
            <v>-2277</v>
          </cell>
          <cell r="AO30">
            <v>-2277</v>
          </cell>
          <cell r="AP30">
            <v>-2277</v>
          </cell>
          <cell r="AQ30">
            <v>-2277</v>
          </cell>
          <cell r="AR30">
            <v>-2277</v>
          </cell>
          <cell r="AS30">
            <v>-2277</v>
          </cell>
          <cell r="AT30">
            <v>-2277</v>
          </cell>
          <cell r="AU30">
            <v>-2277</v>
          </cell>
          <cell r="AV30">
            <v>-2277</v>
          </cell>
          <cell r="AW30">
            <v>-2277</v>
          </cell>
          <cell r="AX30">
            <v>-2277</v>
          </cell>
          <cell r="AY30">
            <v>-2277</v>
          </cell>
          <cell r="AZ30">
            <v>-2277</v>
          </cell>
          <cell r="BA30">
            <v>-2277</v>
          </cell>
          <cell r="BB30">
            <v>-2277</v>
          </cell>
          <cell r="BC30">
            <v>-2277</v>
          </cell>
          <cell r="BD30">
            <v>-2277</v>
          </cell>
          <cell r="BE30">
            <v>-2277</v>
          </cell>
          <cell r="BF30">
            <v>-2277</v>
          </cell>
          <cell r="BG30">
            <v>-2277</v>
          </cell>
          <cell r="BH30">
            <v>-2277</v>
          </cell>
          <cell r="BI30">
            <v>-2277</v>
          </cell>
          <cell r="BJ30">
            <v>-2277</v>
          </cell>
          <cell r="BK30">
            <v>-2277</v>
          </cell>
          <cell r="BL30">
            <v>-2277</v>
          </cell>
          <cell r="BM30">
            <v>-2277</v>
          </cell>
          <cell r="BN30">
            <v>-2277</v>
          </cell>
          <cell r="BO30">
            <v>-2277</v>
          </cell>
          <cell r="BP30">
            <v>-2277</v>
          </cell>
          <cell r="BQ30">
            <v>-2277</v>
          </cell>
          <cell r="BR30">
            <v>-2277</v>
          </cell>
          <cell r="BS30">
            <v>-2277</v>
          </cell>
          <cell r="BT30">
            <v>-2277</v>
          </cell>
          <cell r="BU30">
            <v>-2277</v>
          </cell>
          <cell r="BV30">
            <v>-2277</v>
          </cell>
          <cell r="BW30">
            <v>-2277</v>
          </cell>
          <cell r="BX30">
            <v>-2277</v>
          </cell>
          <cell r="BY30">
            <v>-2277</v>
          </cell>
          <cell r="BZ30">
            <v>-2277</v>
          </cell>
          <cell r="CA30">
            <v>-2277</v>
          </cell>
          <cell r="CB30">
            <v>-2277</v>
          </cell>
          <cell r="CC30">
            <v>-2277</v>
          </cell>
          <cell r="CD30">
            <v>-2277</v>
          </cell>
          <cell r="CE30">
            <v>-2277</v>
          </cell>
          <cell r="CF30">
            <v>-2277</v>
          </cell>
          <cell r="CG30">
            <v>-2277</v>
          </cell>
          <cell r="CH30">
            <v>-2277</v>
          </cell>
          <cell r="CI30">
            <v>-2277</v>
          </cell>
          <cell r="CJ30">
            <v>-2277</v>
          </cell>
          <cell r="CK30">
            <v>-2277</v>
          </cell>
          <cell r="CL30">
            <v>-2277</v>
          </cell>
          <cell r="CM30">
            <v>-2277</v>
          </cell>
          <cell r="CN30">
            <v>-2277</v>
          </cell>
          <cell r="CO30">
            <v>-2277</v>
          </cell>
          <cell r="CP30">
            <v>-2277</v>
          </cell>
          <cell r="CQ30">
            <v>-2277</v>
          </cell>
          <cell r="CR30">
            <v>-2277</v>
          </cell>
          <cell r="CS30">
            <v>-2277</v>
          </cell>
          <cell r="CT30">
            <v>-2277</v>
          </cell>
          <cell r="CU30">
            <v>-2277</v>
          </cell>
          <cell r="CV30">
            <v>-2277</v>
          </cell>
          <cell r="CW30">
            <v>-2277</v>
          </cell>
          <cell r="CX30">
            <v>-2277</v>
          </cell>
          <cell r="CY30">
            <v>-2277</v>
          </cell>
          <cell r="CZ30">
            <v>-2277</v>
          </cell>
          <cell r="DA30">
            <v>-2277</v>
          </cell>
          <cell r="DB30">
            <v>-2277</v>
          </cell>
          <cell r="DC30">
            <v>-2277</v>
          </cell>
          <cell r="DD30">
            <v>-2277</v>
          </cell>
          <cell r="DE30">
            <v>-2277</v>
          </cell>
          <cell r="DF30">
            <v>-2277</v>
          </cell>
          <cell r="DG30">
            <v>-2277</v>
          </cell>
          <cell r="DH30">
            <v>-2277</v>
          </cell>
          <cell r="DI30">
            <v>-2277</v>
          </cell>
          <cell r="DJ30">
            <v>-2277</v>
          </cell>
          <cell r="DK30">
            <v>-2277</v>
          </cell>
          <cell r="DL30">
            <v>-2277</v>
          </cell>
          <cell r="DM30">
            <v>-2277</v>
          </cell>
          <cell r="DN30">
            <v>-2277</v>
          </cell>
          <cell r="DO30">
            <v>-2277</v>
          </cell>
          <cell r="DP30">
            <v>-2277</v>
          </cell>
          <cell r="DQ30">
            <v>-2277</v>
          </cell>
        </row>
        <row r="31">
          <cell r="A31">
            <v>187</v>
          </cell>
          <cell r="B31">
            <v>-9983</v>
          </cell>
          <cell r="C31">
            <v>-9464</v>
          </cell>
          <cell r="D31">
            <v>-9464</v>
          </cell>
          <cell r="E31">
            <v>-9464</v>
          </cell>
          <cell r="F31">
            <v>-9464</v>
          </cell>
          <cell r="G31">
            <v>-9464</v>
          </cell>
          <cell r="H31">
            <v>-9464</v>
          </cell>
          <cell r="I31">
            <v>-9464</v>
          </cell>
          <cell r="J31">
            <v>-9464</v>
          </cell>
          <cell r="K31">
            <v>-9464</v>
          </cell>
          <cell r="L31">
            <v>-9464</v>
          </cell>
          <cell r="M31">
            <v>-9464</v>
          </cell>
          <cell r="N31">
            <v>-9983</v>
          </cell>
          <cell r="O31">
            <v>-9464</v>
          </cell>
          <cell r="P31">
            <v>-9464</v>
          </cell>
          <cell r="Q31">
            <v>-9464</v>
          </cell>
          <cell r="R31">
            <v>-9464</v>
          </cell>
          <cell r="S31">
            <v>-9464</v>
          </cell>
          <cell r="T31">
            <v>-9464</v>
          </cell>
          <cell r="U31">
            <v>-9464</v>
          </cell>
          <cell r="V31">
            <v>-9464</v>
          </cell>
          <cell r="W31">
            <v>-9464</v>
          </cell>
          <cell r="X31">
            <v>-9464</v>
          </cell>
          <cell r="Y31">
            <v>-9464</v>
          </cell>
          <cell r="Z31">
            <v>-9983</v>
          </cell>
          <cell r="AA31">
            <v>-9464</v>
          </cell>
          <cell r="AB31">
            <v>-9464</v>
          </cell>
          <cell r="AC31">
            <v>-9464</v>
          </cell>
          <cell r="AD31">
            <v>-9464</v>
          </cell>
          <cell r="AE31">
            <v>-9464</v>
          </cell>
          <cell r="AF31">
            <v>-9464</v>
          </cell>
          <cell r="AG31">
            <v>-9464</v>
          </cell>
          <cell r="AH31">
            <v>-9464</v>
          </cell>
          <cell r="AI31">
            <v>-9464</v>
          </cell>
          <cell r="AJ31">
            <v>-9464</v>
          </cell>
          <cell r="AK31">
            <v>-9464</v>
          </cell>
          <cell r="AL31">
            <v>-9983</v>
          </cell>
          <cell r="AM31">
            <v>-9464</v>
          </cell>
          <cell r="AN31">
            <v>-9464</v>
          </cell>
          <cell r="AO31">
            <v>-9464</v>
          </cell>
          <cell r="AP31">
            <v>-9464</v>
          </cell>
          <cell r="AQ31">
            <v>-9464</v>
          </cell>
          <cell r="AR31">
            <v>-9464</v>
          </cell>
          <cell r="AS31">
            <v>-9464</v>
          </cell>
          <cell r="AT31">
            <v>-9464</v>
          </cell>
          <cell r="AU31">
            <v>-9464</v>
          </cell>
          <cell r="AV31">
            <v>-9464</v>
          </cell>
          <cell r="AW31">
            <v>-9464</v>
          </cell>
          <cell r="AX31">
            <v>-9983</v>
          </cell>
          <cell r="AY31">
            <v>-9464</v>
          </cell>
          <cell r="AZ31">
            <v>-9464</v>
          </cell>
          <cell r="BA31">
            <v>-9464</v>
          </cell>
          <cell r="BB31">
            <v>-9464</v>
          </cell>
          <cell r="BC31">
            <v>-9464</v>
          </cell>
          <cell r="BD31">
            <v>-9464</v>
          </cell>
          <cell r="BE31">
            <v>-9464</v>
          </cell>
          <cell r="BF31">
            <v>-9464</v>
          </cell>
          <cell r="BG31">
            <v>-9464</v>
          </cell>
          <cell r="BH31">
            <v>-9464</v>
          </cell>
          <cell r="BI31">
            <v>-9464</v>
          </cell>
          <cell r="BJ31">
            <v>-9983</v>
          </cell>
          <cell r="BK31">
            <v>-9464</v>
          </cell>
          <cell r="BL31">
            <v>-9464</v>
          </cell>
          <cell r="BM31">
            <v>-9464</v>
          </cell>
          <cell r="BN31">
            <v>-9464</v>
          </cell>
          <cell r="BO31">
            <v>-9464</v>
          </cell>
          <cell r="BP31">
            <v>-9464</v>
          </cell>
          <cell r="BQ31">
            <v>-9464</v>
          </cell>
          <cell r="BR31">
            <v>-9464</v>
          </cell>
          <cell r="BS31">
            <v>-9464</v>
          </cell>
          <cell r="BT31">
            <v>-9464</v>
          </cell>
          <cell r="BU31">
            <v>-9464</v>
          </cell>
          <cell r="BV31">
            <v>-9983</v>
          </cell>
          <cell r="BW31">
            <v>-9464</v>
          </cell>
          <cell r="BX31">
            <v>-9464</v>
          </cell>
          <cell r="BY31">
            <v>-9464</v>
          </cell>
          <cell r="BZ31">
            <v>-9464</v>
          </cell>
          <cell r="CA31">
            <v>-9464</v>
          </cell>
          <cell r="CB31">
            <v>-9464</v>
          </cell>
          <cell r="CC31">
            <v>-9464</v>
          </cell>
          <cell r="CD31">
            <v>-9464</v>
          </cell>
          <cell r="CE31">
            <v>-9464</v>
          </cell>
          <cell r="CF31">
            <v>-9464</v>
          </cell>
          <cell r="CG31">
            <v>-9464</v>
          </cell>
          <cell r="CH31">
            <v>-9983</v>
          </cell>
          <cell r="CI31">
            <v>-9464</v>
          </cell>
          <cell r="CJ31">
            <v>-9464</v>
          </cell>
          <cell r="CK31">
            <v>-9464</v>
          </cell>
          <cell r="CL31">
            <v>-9464</v>
          </cell>
          <cell r="CM31">
            <v>-9464</v>
          </cell>
          <cell r="CN31">
            <v>-9464</v>
          </cell>
          <cell r="CO31">
            <v>-9464</v>
          </cell>
          <cell r="CP31">
            <v>-9464</v>
          </cell>
          <cell r="CQ31">
            <v>-9464</v>
          </cell>
          <cell r="CR31">
            <v>-9464</v>
          </cell>
          <cell r="CS31">
            <v>-9464</v>
          </cell>
          <cell r="CT31">
            <v>-9983</v>
          </cell>
          <cell r="CU31">
            <v>-9464</v>
          </cell>
          <cell r="CV31">
            <v>-9464</v>
          </cell>
          <cell r="CW31">
            <v>-9464</v>
          </cell>
          <cell r="CX31">
            <v>-9464</v>
          </cell>
          <cell r="CY31">
            <v>-9464</v>
          </cell>
          <cell r="CZ31">
            <v>-9464</v>
          </cell>
          <cell r="DA31">
            <v>-9464</v>
          </cell>
          <cell r="DB31">
            <v>-9464</v>
          </cell>
          <cell r="DC31">
            <v>-9464</v>
          </cell>
          <cell r="DD31">
            <v>-9464</v>
          </cell>
          <cell r="DE31">
            <v>-9464</v>
          </cell>
          <cell r="DF31">
            <v>-9983</v>
          </cell>
          <cell r="DG31">
            <v>-9464</v>
          </cell>
          <cell r="DH31">
            <v>-9464</v>
          </cell>
          <cell r="DI31">
            <v>-9464</v>
          </cell>
          <cell r="DJ31">
            <v>-9464</v>
          </cell>
          <cell r="DK31">
            <v>-9464</v>
          </cell>
          <cell r="DL31">
            <v>-9464</v>
          </cell>
          <cell r="DM31">
            <v>-9464</v>
          </cell>
          <cell r="DN31">
            <v>-9464</v>
          </cell>
          <cell r="DO31">
            <v>-9464</v>
          </cell>
          <cell r="DP31">
            <v>-9464</v>
          </cell>
          <cell r="DQ31">
            <v>-9464</v>
          </cell>
        </row>
        <row r="32">
          <cell r="A32">
            <v>188</v>
          </cell>
          <cell r="B32">
            <v>-9041</v>
          </cell>
          <cell r="C32">
            <v>-9041</v>
          </cell>
          <cell r="D32">
            <v>-9041</v>
          </cell>
          <cell r="E32">
            <v>-9041</v>
          </cell>
          <cell r="F32">
            <v>-9041</v>
          </cell>
          <cell r="G32">
            <v>-9041</v>
          </cell>
          <cell r="H32">
            <v>-9041</v>
          </cell>
          <cell r="I32">
            <v>-9041</v>
          </cell>
          <cell r="J32">
            <v>-9041</v>
          </cell>
          <cell r="K32">
            <v>-9041</v>
          </cell>
          <cell r="L32">
            <v>-9041</v>
          </cell>
          <cell r="M32">
            <v>-9041</v>
          </cell>
          <cell r="N32">
            <v>-9041</v>
          </cell>
          <cell r="O32">
            <v>-9041</v>
          </cell>
          <cell r="P32">
            <v>-9041</v>
          </cell>
          <cell r="Q32">
            <v>-9041</v>
          </cell>
          <cell r="R32">
            <v>-9041</v>
          </cell>
          <cell r="S32">
            <v>-9041</v>
          </cell>
          <cell r="T32">
            <v>-9041</v>
          </cell>
          <cell r="U32">
            <v>-9041</v>
          </cell>
          <cell r="V32">
            <v>-9041</v>
          </cell>
          <cell r="W32">
            <v>-9041</v>
          </cell>
          <cell r="X32">
            <v>-9041</v>
          </cell>
          <cell r="Y32">
            <v>-9041</v>
          </cell>
          <cell r="Z32">
            <v>-9041</v>
          </cell>
          <cell r="AA32">
            <v>-9041</v>
          </cell>
          <cell r="AB32">
            <v>-9041</v>
          </cell>
          <cell r="AC32">
            <v>-9041</v>
          </cell>
          <cell r="AD32">
            <v>-9041</v>
          </cell>
          <cell r="AE32">
            <v>-9041</v>
          </cell>
          <cell r="AF32">
            <v>-9041</v>
          </cell>
          <cell r="AG32">
            <v>-9041</v>
          </cell>
          <cell r="AH32">
            <v>-9041</v>
          </cell>
          <cell r="AI32">
            <v>-9041</v>
          </cell>
          <cell r="AJ32">
            <v>-9041</v>
          </cell>
          <cell r="AK32">
            <v>-9041</v>
          </cell>
          <cell r="AL32">
            <v>-9041</v>
          </cell>
          <cell r="AM32">
            <v>-9041</v>
          </cell>
          <cell r="AN32">
            <v>-9041</v>
          </cell>
          <cell r="AO32">
            <v>-9041</v>
          </cell>
          <cell r="AP32">
            <v>-9041</v>
          </cell>
          <cell r="AQ32">
            <v>-9041</v>
          </cell>
          <cell r="AR32">
            <v>-9041</v>
          </cell>
          <cell r="AS32">
            <v>-9041</v>
          </cell>
          <cell r="AT32">
            <v>-9041</v>
          </cell>
          <cell r="AU32">
            <v>-9041</v>
          </cell>
          <cell r="AV32">
            <v>-9041</v>
          </cell>
          <cell r="AW32">
            <v>-9041</v>
          </cell>
          <cell r="AX32">
            <v>-9041</v>
          </cell>
          <cell r="AY32">
            <v>-9041</v>
          </cell>
          <cell r="AZ32">
            <v>-9041</v>
          </cell>
          <cell r="BA32">
            <v>-9041</v>
          </cell>
          <cell r="BB32">
            <v>-9041</v>
          </cell>
          <cell r="BC32">
            <v>-9041</v>
          </cell>
          <cell r="BD32">
            <v>-9041</v>
          </cell>
          <cell r="BE32">
            <v>-9041</v>
          </cell>
          <cell r="BF32">
            <v>-9041</v>
          </cell>
          <cell r="BG32">
            <v>-9041</v>
          </cell>
          <cell r="BH32">
            <v>-9041</v>
          </cell>
          <cell r="BI32">
            <v>-9041</v>
          </cell>
          <cell r="BJ32">
            <v>-9041</v>
          </cell>
          <cell r="BK32">
            <v>-9041</v>
          </cell>
          <cell r="BL32">
            <v>-9041</v>
          </cell>
          <cell r="BM32">
            <v>-9041</v>
          </cell>
          <cell r="BN32">
            <v>-9041</v>
          </cell>
          <cell r="BO32">
            <v>-9041</v>
          </cell>
          <cell r="BP32">
            <v>-9041</v>
          </cell>
          <cell r="BQ32">
            <v>-9041</v>
          </cell>
          <cell r="BR32">
            <v>-9041</v>
          </cell>
          <cell r="BS32">
            <v>-9041</v>
          </cell>
          <cell r="BT32">
            <v>-9041</v>
          </cell>
          <cell r="BU32">
            <v>-9041</v>
          </cell>
          <cell r="BV32">
            <v>-9041</v>
          </cell>
          <cell r="BW32">
            <v>-9041</v>
          </cell>
          <cell r="BX32">
            <v>-9041</v>
          </cell>
          <cell r="BY32">
            <v>-9041</v>
          </cell>
          <cell r="BZ32">
            <v>-9041</v>
          </cell>
          <cell r="CA32">
            <v>-9041</v>
          </cell>
          <cell r="CB32">
            <v>-9041</v>
          </cell>
          <cell r="CC32">
            <v>-9041</v>
          </cell>
          <cell r="CD32">
            <v>-9041</v>
          </cell>
          <cell r="CE32">
            <v>-9041</v>
          </cell>
          <cell r="CF32">
            <v>-9041</v>
          </cell>
          <cell r="CG32">
            <v>-9041</v>
          </cell>
          <cell r="CH32">
            <v>-9041</v>
          </cell>
          <cell r="CI32">
            <v>-9041</v>
          </cell>
          <cell r="CJ32">
            <v>-9041</v>
          </cell>
          <cell r="CK32">
            <v>-9041</v>
          </cell>
          <cell r="CL32">
            <v>-9041</v>
          </cell>
          <cell r="CM32">
            <v>-9041</v>
          </cell>
          <cell r="CN32">
            <v>-9041</v>
          </cell>
          <cell r="CO32">
            <v>-9041</v>
          </cell>
          <cell r="CP32">
            <v>-9041</v>
          </cell>
          <cell r="CQ32">
            <v>-9041</v>
          </cell>
          <cell r="CR32">
            <v>-9041</v>
          </cell>
          <cell r="CS32">
            <v>-9041</v>
          </cell>
          <cell r="CT32">
            <v>-9041</v>
          </cell>
          <cell r="CU32">
            <v>-9041</v>
          </cell>
          <cell r="CV32">
            <v>-9041</v>
          </cell>
          <cell r="CW32">
            <v>-9041</v>
          </cell>
          <cell r="CX32">
            <v>-9041</v>
          </cell>
          <cell r="CY32">
            <v>-9041</v>
          </cell>
          <cell r="CZ32">
            <v>-9041</v>
          </cell>
          <cell r="DA32">
            <v>-9041</v>
          </cell>
          <cell r="DB32">
            <v>-9041</v>
          </cell>
          <cell r="DC32">
            <v>-9041</v>
          </cell>
          <cell r="DD32">
            <v>-9041</v>
          </cell>
          <cell r="DE32">
            <v>-9041</v>
          </cell>
          <cell r="DF32">
            <v>-9041</v>
          </cell>
          <cell r="DG32">
            <v>-9041</v>
          </cell>
          <cell r="DH32">
            <v>-9041</v>
          </cell>
          <cell r="DI32">
            <v>-9041</v>
          </cell>
          <cell r="DJ32">
            <v>-9041</v>
          </cell>
          <cell r="DK32">
            <v>-9041</v>
          </cell>
          <cell r="DL32">
            <v>-9041</v>
          </cell>
          <cell r="DM32">
            <v>-9041</v>
          </cell>
          <cell r="DN32">
            <v>-9041</v>
          </cell>
          <cell r="DO32">
            <v>-9041</v>
          </cell>
          <cell r="DP32">
            <v>-9041</v>
          </cell>
          <cell r="DQ32">
            <v>-9041</v>
          </cell>
        </row>
        <row r="33">
          <cell r="A33">
            <v>189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</row>
        <row r="34">
          <cell r="A34">
            <v>190</v>
          </cell>
          <cell r="B34">
            <v>-10421</v>
          </cell>
          <cell r="C34">
            <v>-10421</v>
          </cell>
          <cell r="D34">
            <v>-10421</v>
          </cell>
          <cell r="E34">
            <v>-10421</v>
          </cell>
          <cell r="F34">
            <v>-10421</v>
          </cell>
          <cell r="G34">
            <v>-10421</v>
          </cell>
          <cell r="H34">
            <v>-10421</v>
          </cell>
          <cell r="I34">
            <v>-10421</v>
          </cell>
          <cell r="J34">
            <v>-10421</v>
          </cell>
          <cell r="K34">
            <v>-10421</v>
          </cell>
          <cell r="L34">
            <v>-10421</v>
          </cell>
          <cell r="M34">
            <v>-10421</v>
          </cell>
          <cell r="N34">
            <v>-11331.1</v>
          </cell>
          <cell r="O34">
            <v>-11331.1</v>
          </cell>
          <cell r="P34">
            <v>-11331.1</v>
          </cell>
          <cell r="Q34">
            <v>-11331.1</v>
          </cell>
          <cell r="R34">
            <v>-11331.1</v>
          </cell>
          <cell r="S34">
            <v>-11331.1</v>
          </cell>
          <cell r="T34">
            <v>-11331.1</v>
          </cell>
          <cell r="U34">
            <v>-11331.1</v>
          </cell>
          <cell r="V34">
            <v>-11331.1</v>
          </cell>
          <cell r="W34">
            <v>-12464.21</v>
          </cell>
          <cell r="X34">
            <v>-12464.21</v>
          </cell>
          <cell r="Y34">
            <v>-12464.21</v>
          </cell>
          <cell r="Z34">
            <v>-12464.21</v>
          </cell>
          <cell r="AA34">
            <v>-12464.21</v>
          </cell>
          <cell r="AB34">
            <v>-12464.21</v>
          </cell>
          <cell r="AC34">
            <v>-12464.21</v>
          </cell>
          <cell r="AD34">
            <v>-12464.21</v>
          </cell>
          <cell r="AE34">
            <v>-12464.21</v>
          </cell>
          <cell r="AF34">
            <v>-12464.21</v>
          </cell>
          <cell r="AG34">
            <v>-12464.21</v>
          </cell>
          <cell r="AH34">
            <v>-12464.21</v>
          </cell>
          <cell r="AI34">
            <v>-12464.21</v>
          </cell>
          <cell r="AJ34">
            <v>-12464.21</v>
          </cell>
          <cell r="AK34">
            <v>-12464.21</v>
          </cell>
          <cell r="AL34">
            <v>-12464.21</v>
          </cell>
          <cell r="AM34">
            <v>-12464.21</v>
          </cell>
          <cell r="AN34">
            <v>-12464.21</v>
          </cell>
          <cell r="AO34">
            <v>-12464.21</v>
          </cell>
          <cell r="AP34">
            <v>-12464.21</v>
          </cell>
          <cell r="AQ34">
            <v>-12464.21</v>
          </cell>
          <cell r="AR34">
            <v>-12464.21</v>
          </cell>
          <cell r="AS34">
            <v>-12464.21</v>
          </cell>
          <cell r="AT34">
            <v>-12464.21</v>
          </cell>
          <cell r="AU34">
            <v>-13087.420500000002</v>
          </cell>
          <cell r="AV34">
            <v>-13087.420500000002</v>
          </cell>
          <cell r="AW34">
            <v>-13087.420500000002</v>
          </cell>
          <cell r="AX34">
            <v>-13087.420500000002</v>
          </cell>
          <cell r="AY34">
            <v>-13087.420500000002</v>
          </cell>
          <cell r="AZ34">
            <v>-13087.420500000002</v>
          </cell>
          <cell r="BA34">
            <v>-13087.420500000002</v>
          </cell>
          <cell r="BB34">
            <v>-13087.420500000002</v>
          </cell>
          <cell r="BC34">
            <v>-13087.420500000002</v>
          </cell>
          <cell r="BD34">
            <v>-13087.420500000002</v>
          </cell>
          <cell r="BE34">
            <v>-13087.420500000002</v>
          </cell>
          <cell r="BF34">
            <v>-13087.420500000002</v>
          </cell>
          <cell r="BG34">
            <v>-13087.420500000002</v>
          </cell>
          <cell r="BH34">
            <v>-13087.420500000002</v>
          </cell>
          <cell r="BI34">
            <v>-13087.420500000002</v>
          </cell>
          <cell r="BJ34">
            <v>-13087.420500000002</v>
          </cell>
          <cell r="BK34">
            <v>-13087.420500000002</v>
          </cell>
          <cell r="BL34">
            <v>-13087.420500000002</v>
          </cell>
          <cell r="BM34">
            <v>-13087.420500000002</v>
          </cell>
          <cell r="BN34">
            <v>-13087.420500000002</v>
          </cell>
          <cell r="BO34">
            <v>-13087.420500000002</v>
          </cell>
          <cell r="BP34">
            <v>-13087.420500000002</v>
          </cell>
          <cell r="BQ34">
            <v>-13087.420500000002</v>
          </cell>
          <cell r="BR34">
            <v>-13087.420500000002</v>
          </cell>
          <cell r="BS34">
            <v>-13741.791525000002</v>
          </cell>
          <cell r="BT34">
            <v>-13741.791525000002</v>
          </cell>
          <cell r="BU34">
            <v>-13741.791525000002</v>
          </cell>
          <cell r="BV34">
            <v>-13741.791525000002</v>
          </cell>
          <cell r="BW34">
            <v>-13741.791525000002</v>
          </cell>
          <cell r="BX34">
            <v>-13741.791525000002</v>
          </cell>
          <cell r="BY34">
            <v>-13741.791525000002</v>
          </cell>
          <cell r="BZ34">
            <v>-13741.791525000002</v>
          </cell>
          <cell r="CA34">
            <v>-13741.791525000002</v>
          </cell>
          <cell r="CB34">
            <v>-13741.791525000002</v>
          </cell>
          <cell r="CC34">
            <v>-13741.791525000002</v>
          </cell>
          <cell r="CD34">
            <v>-13741.791525000002</v>
          </cell>
          <cell r="CE34">
            <v>-13741.791525000002</v>
          </cell>
          <cell r="CF34">
            <v>-13741.791525000002</v>
          </cell>
          <cell r="CG34">
            <v>-13741.791525000002</v>
          </cell>
          <cell r="CH34">
            <v>-13741.791525000002</v>
          </cell>
          <cell r="CI34">
            <v>-13741.791525000002</v>
          </cell>
          <cell r="CJ34">
            <v>-13741.791525000002</v>
          </cell>
          <cell r="CK34">
            <v>-13741.791525000002</v>
          </cell>
          <cell r="CL34">
            <v>-13741.791525000002</v>
          </cell>
          <cell r="CM34">
            <v>-13741.791525000002</v>
          </cell>
          <cell r="CN34">
            <v>-13741.791525000002</v>
          </cell>
          <cell r="CO34">
            <v>-13741.791525000002</v>
          </cell>
          <cell r="CP34">
            <v>-13741.791525000002</v>
          </cell>
          <cell r="CQ34">
            <v>-14428.881101250003</v>
          </cell>
          <cell r="CR34">
            <v>-14428.881101250003</v>
          </cell>
          <cell r="CS34">
            <v>-14428.881101250003</v>
          </cell>
          <cell r="CT34">
            <v>-14428.881101250003</v>
          </cell>
          <cell r="CU34">
            <v>-14428.881101250003</v>
          </cell>
          <cell r="CV34">
            <v>-14428.881101250003</v>
          </cell>
          <cell r="CW34">
            <v>-14428.881101250003</v>
          </cell>
          <cell r="CX34">
            <v>-14428.881101250003</v>
          </cell>
          <cell r="CY34">
            <v>-14428.881101250003</v>
          </cell>
          <cell r="CZ34">
            <v>-14428.881101250003</v>
          </cell>
          <cell r="DA34">
            <v>-14428.881101250003</v>
          </cell>
          <cell r="DB34">
            <v>-14428.881101250003</v>
          </cell>
          <cell r="DC34">
            <v>-14428.881101250003</v>
          </cell>
          <cell r="DD34">
            <v>-14428.881101250003</v>
          </cell>
          <cell r="DE34">
            <v>-14428.881101250003</v>
          </cell>
          <cell r="DF34">
            <v>-14428.881101250003</v>
          </cell>
          <cell r="DG34">
            <v>-14428.881101250003</v>
          </cell>
          <cell r="DH34">
            <v>-14428.881101250003</v>
          </cell>
          <cell r="DI34">
            <v>-14428.881101250003</v>
          </cell>
          <cell r="DJ34">
            <v>-14428.881101250003</v>
          </cell>
          <cell r="DK34">
            <v>-14428.881101250003</v>
          </cell>
          <cell r="DL34">
            <v>-14428.881101250003</v>
          </cell>
          <cell r="DM34">
            <v>-14428.881101250003</v>
          </cell>
          <cell r="DN34">
            <v>-14428.881101250003</v>
          </cell>
          <cell r="DO34">
            <v>-15150.325156312503</v>
          </cell>
          <cell r="DP34">
            <v>-15150.325156312503</v>
          </cell>
          <cell r="DQ34">
            <v>-15150.325156312503</v>
          </cell>
        </row>
        <row r="35">
          <cell r="A35">
            <v>191</v>
          </cell>
          <cell r="B35">
            <v>-663</v>
          </cell>
          <cell r="C35">
            <v>-663</v>
          </cell>
          <cell r="D35">
            <v>-663</v>
          </cell>
          <cell r="E35">
            <v>-663</v>
          </cell>
          <cell r="F35">
            <v>-663</v>
          </cell>
          <cell r="G35">
            <v>-663</v>
          </cell>
          <cell r="H35">
            <v>-663</v>
          </cell>
          <cell r="I35">
            <v>-663</v>
          </cell>
          <cell r="J35">
            <v>-663</v>
          </cell>
          <cell r="K35">
            <v>-663</v>
          </cell>
          <cell r="L35">
            <v>-663</v>
          </cell>
          <cell r="M35">
            <v>-663</v>
          </cell>
          <cell r="N35">
            <v>-663</v>
          </cell>
          <cell r="O35">
            <v>-663</v>
          </cell>
          <cell r="P35">
            <v>-663</v>
          </cell>
          <cell r="Q35">
            <v>-663</v>
          </cell>
          <cell r="R35">
            <v>-663</v>
          </cell>
          <cell r="S35">
            <v>-663</v>
          </cell>
          <cell r="T35">
            <v>-663</v>
          </cell>
          <cell r="U35">
            <v>-663</v>
          </cell>
          <cell r="V35">
            <v>-663</v>
          </cell>
          <cell r="W35">
            <v>-663</v>
          </cell>
          <cell r="X35">
            <v>-663</v>
          </cell>
          <cell r="Y35">
            <v>-663</v>
          </cell>
          <cell r="Z35">
            <v>-663</v>
          </cell>
          <cell r="AA35">
            <v>-663</v>
          </cell>
          <cell r="AB35">
            <v>-663</v>
          </cell>
          <cell r="AC35">
            <v>-663</v>
          </cell>
          <cell r="AD35">
            <v>-663</v>
          </cell>
          <cell r="AE35">
            <v>-663</v>
          </cell>
          <cell r="AF35">
            <v>-663</v>
          </cell>
          <cell r="AG35">
            <v>-663</v>
          </cell>
          <cell r="AH35">
            <v>-663</v>
          </cell>
          <cell r="AI35">
            <v>-663</v>
          </cell>
          <cell r="AJ35">
            <v>-663</v>
          </cell>
          <cell r="AK35">
            <v>-663</v>
          </cell>
          <cell r="AL35">
            <v>-663</v>
          </cell>
          <cell r="AM35">
            <v>-663</v>
          </cell>
          <cell r="AN35">
            <v>-663</v>
          </cell>
          <cell r="AO35">
            <v>-663</v>
          </cell>
          <cell r="AP35">
            <v>-663</v>
          </cell>
          <cell r="AQ35">
            <v>-663</v>
          </cell>
          <cell r="AR35">
            <v>-663</v>
          </cell>
          <cell r="AS35">
            <v>-663</v>
          </cell>
          <cell r="AT35">
            <v>-663</v>
          </cell>
          <cell r="AU35">
            <v>-663</v>
          </cell>
          <cell r="AV35">
            <v>-663</v>
          </cell>
          <cell r="AW35">
            <v>-663</v>
          </cell>
          <cell r="AX35">
            <v>-663</v>
          </cell>
          <cell r="AY35">
            <v>-663</v>
          </cell>
          <cell r="AZ35">
            <v>-663</v>
          </cell>
          <cell r="BA35">
            <v>-663</v>
          </cell>
          <cell r="BB35">
            <v>-663</v>
          </cell>
          <cell r="BC35">
            <v>-663</v>
          </cell>
          <cell r="BD35">
            <v>-663</v>
          </cell>
          <cell r="BE35">
            <v>-663</v>
          </cell>
          <cell r="BF35">
            <v>-663</v>
          </cell>
          <cell r="BG35">
            <v>-663</v>
          </cell>
          <cell r="BH35">
            <v>-663</v>
          </cell>
          <cell r="BI35">
            <v>-663</v>
          </cell>
          <cell r="BJ35">
            <v>-663</v>
          </cell>
          <cell r="BK35">
            <v>-663</v>
          </cell>
          <cell r="BL35">
            <v>-663</v>
          </cell>
          <cell r="BM35">
            <v>-663</v>
          </cell>
          <cell r="BN35">
            <v>-663</v>
          </cell>
          <cell r="BO35">
            <v>-663</v>
          </cell>
          <cell r="BP35">
            <v>-663</v>
          </cell>
          <cell r="BQ35">
            <v>-663</v>
          </cell>
          <cell r="BR35">
            <v>-663</v>
          </cell>
          <cell r="BS35">
            <v>-663</v>
          </cell>
          <cell r="BT35">
            <v>-663</v>
          </cell>
          <cell r="BU35">
            <v>-663</v>
          </cell>
          <cell r="BV35">
            <v>-663</v>
          </cell>
          <cell r="BW35">
            <v>-663</v>
          </cell>
          <cell r="BX35">
            <v>-663</v>
          </cell>
          <cell r="BY35">
            <v>-663</v>
          </cell>
          <cell r="BZ35">
            <v>-663</v>
          </cell>
          <cell r="CA35">
            <v>-663</v>
          </cell>
          <cell r="CB35">
            <v>-663</v>
          </cell>
          <cell r="CC35">
            <v>-663</v>
          </cell>
          <cell r="CD35">
            <v>-663</v>
          </cell>
          <cell r="CE35">
            <v>-663</v>
          </cell>
          <cell r="CF35">
            <v>-663</v>
          </cell>
          <cell r="CG35">
            <v>-663</v>
          </cell>
          <cell r="CH35">
            <v>-663</v>
          </cell>
          <cell r="CI35">
            <v>-663</v>
          </cell>
          <cell r="CJ35">
            <v>-663</v>
          </cell>
          <cell r="CK35">
            <v>-663</v>
          </cell>
          <cell r="CL35">
            <v>-663</v>
          </cell>
          <cell r="CM35">
            <v>-663</v>
          </cell>
          <cell r="CN35">
            <v>-663</v>
          </cell>
          <cell r="CO35">
            <v>-663</v>
          </cell>
          <cell r="CP35">
            <v>-663</v>
          </cell>
          <cell r="CQ35">
            <v>-663</v>
          </cell>
          <cell r="CR35">
            <v>-663</v>
          </cell>
          <cell r="CS35">
            <v>-663</v>
          </cell>
          <cell r="CT35">
            <v>-663</v>
          </cell>
          <cell r="CU35">
            <v>-663</v>
          </cell>
          <cell r="CV35">
            <v>-663</v>
          </cell>
          <cell r="CW35">
            <v>-663</v>
          </cell>
          <cell r="CX35">
            <v>-663</v>
          </cell>
          <cell r="CY35">
            <v>-663</v>
          </cell>
          <cell r="CZ35">
            <v>-663</v>
          </cell>
          <cell r="DA35">
            <v>-663</v>
          </cell>
          <cell r="DB35">
            <v>-663</v>
          </cell>
          <cell r="DC35">
            <v>-663</v>
          </cell>
          <cell r="DD35">
            <v>-663</v>
          </cell>
          <cell r="DE35">
            <v>-663</v>
          </cell>
          <cell r="DF35">
            <v>-663</v>
          </cell>
          <cell r="DG35">
            <v>-663</v>
          </cell>
          <cell r="DH35">
            <v>-663</v>
          </cell>
          <cell r="DI35">
            <v>-663</v>
          </cell>
          <cell r="DJ35">
            <v>-663</v>
          </cell>
          <cell r="DK35">
            <v>-663</v>
          </cell>
          <cell r="DL35">
            <v>-663</v>
          </cell>
          <cell r="DM35">
            <v>-663</v>
          </cell>
          <cell r="DN35">
            <v>-663</v>
          </cell>
          <cell r="DO35">
            <v>-663</v>
          </cell>
          <cell r="DP35">
            <v>-663</v>
          </cell>
          <cell r="DQ35">
            <v>-663</v>
          </cell>
        </row>
        <row r="36">
          <cell r="A36">
            <v>192</v>
          </cell>
          <cell r="B36">
            <v>-78916</v>
          </cell>
          <cell r="C36">
            <v>-78915</v>
          </cell>
          <cell r="D36">
            <v>-78915</v>
          </cell>
          <cell r="E36">
            <v>-79002</v>
          </cell>
          <cell r="F36">
            <v>-80209</v>
          </cell>
          <cell r="G36">
            <v>-80209</v>
          </cell>
          <cell r="H36">
            <v>-80209</v>
          </cell>
          <cell r="I36">
            <v>-80209</v>
          </cell>
          <cell r="J36">
            <v>-80209</v>
          </cell>
          <cell r="K36">
            <v>-80209</v>
          </cell>
          <cell r="L36">
            <v>-80209</v>
          </cell>
          <cell r="M36">
            <v>-80209</v>
          </cell>
          <cell r="N36">
            <v>-80209</v>
          </cell>
          <cell r="O36">
            <v>-80209</v>
          </cell>
          <cell r="P36">
            <v>-80209</v>
          </cell>
          <cell r="Q36">
            <v>-79002</v>
          </cell>
          <cell r="R36">
            <v>-80209</v>
          </cell>
          <cell r="S36">
            <v>-80209</v>
          </cell>
          <cell r="T36">
            <v>-80209</v>
          </cell>
          <cell r="U36">
            <v>-80209</v>
          </cell>
          <cell r="V36">
            <v>-80209</v>
          </cell>
          <cell r="W36">
            <v>-81412.13499999998</v>
          </cell>
          <cell r="X36">
            <v>-81412.13499999998</v>
          </cell>
          <cell r="Y36">
            <v>-81412.13499999998</v>
          </cell>
          <cell r="Z36">
            <v>-81412.13499999998</v>
          </cell>
          <cell r="AA36">
            <v>-81412.13499999998</v>
          </cell>
          <cell r="AB36">
            <v>-81412.13499999998</v>
          </cell>
          <cell r="AC36">
            <v>-80187.03</v>
          </cell>
          <cell r="AD36">
            <v>-81412.13499999998</v>
          </cell>
          <cell r="AE36">
            <v>-81412.13499999998</v>
          </cell>
          <cell r="AF36">
            <v>-81412.13499999998</v>
          </cell>
          <cell r="AG36">
            <v>-81412.13499999998</v>
          </cell>
          <cell r="AH36">
            <v>-81412.13499999998</v>
          </cell>
          <cell r="AI36">
            <v>-81412.13499999998</v>
          </cell>
          <cell r="AJ36">
            <v>-81412.13499999998</v>
          </cell>
          <cell r="AK36">
            <v>-81412.13499999998</v>
          </cell>
          <cell r="AL36">
            <v>-81412.13499999998</v>
          </cell>
          <cell r="AM36">
            <v>-81412.13499999998</v>
          </cell>
          <cell r="AN36">
            <v>-81412.13499999998</v>
          </cell>
          <cell r="AO36">
            <v>-80187.03</v>
          </cell>
          <cell r="AP36">
            <v>-81412.13499999998</v>
          </cell>
          <cell r="AQ36">
            <v>-81412.13499999998</v>
          </cell>
          <cell r="AR36">
            <v>-81412.13499999998</v>
          </cell>
          <cell r="AS36">
            <v>-81412.13499999998</v>
          </cell>
          <cell r="AT36">
            <v>-81412.13499999998</v>
          </cell>
          <cell r="AU36">
            <v>-82633.317024999982</v>
          </cell>
          <cell r="AV36">
            <v>-82633.317024999982</v>
          </cell>
          <cell r="AW36">
            <v>-82633.317024999982</v>
          </cell>
          <cell r="AX36">
            <v>-82633.317024999982</v>
          </cell>
          <cell r="AY36">
            <v>-82633.317024999982</v>
          </cell>
          <cell r="AZ36">
            <v>-82633.317024999982</v>
          </cell>
          <cell r="BA36">
            <v>-81389.835449999984</v>
          </cell>
          <cell r="BB36">
            <v>-82633.317024999982</v>
          </cell>
          <cell r="BC36">
            <v>-82633.317024999982</v>
          </cell>
          <cell r="BD36">
            <v>-82633.317024999982</v>
          </cell>
          <cell r="BE36">
            <v>-82633.317024999982</v>
          </cell>
          <cell r="BF36">
            <v>-82633.317024999982</v>
          </cell>
          <cell r="BG36">
            <v>-82633.317024999982</v>
          </cell>
          <cell r="BH36">
            <v>-82633.317024999982</v>
          </cell>
          <cell r="BI36">
            <v>-82633.317024999982</v>
          </cell>
          <cell r="BJ36">
            <v>-82633.317024999982</v>
          </cell>
          <cell r="BK36">
            <v>-82633.317024999982</v>
          </cell>
          <cell r="BL36">
            <v>-82633.317024999982</v>
          </cell>
          <cell r="BM36">
            <v>-81389.835449999984</v>
          </cell>
          <cell r="BN36">
            <v>-82633.317024999982</v>
          </cell>
          <cell r="BO36">
            <v>-82633.317024999982</v>
          </cell>
          <cell r="BP36">
            <v>-82633.317024999982</v>
          </cell>
          <cell r="BQ36">
            <v>-82633.317024999982</v>
          </cell>
          <cell r="BR36">
            <v>-82633.317024999982</v>
          </cell>
          <cell r="BS36">
            <v>-83872.816780374982</v>
          </cell>
          <cell r="BT36">
            <v>-83872.816780374982</v>
          </cell>
          <cell r="BU36">
            <v>-83872.816780374982</v>
          </cell>
          <cell r="BV36">
            <v>-83872.816780374982</v>
          </cell>
          <cell r="BW36">
            <v>-83872.816780374982</v>
          </cell>
          <cell r="BX36">
            <v>-83872.816780374982</v>
          </cell>
          <cell r="BY36">
            <v>-82610.682981749982</v>
          </cell>
          <cell r="BZ36">
            <v>-83872.816780374982</v>
          </cell>
          <cell r="CA36">
            <v>-83872.816780374982</v>
          </cell>
          <cell r="CB36">
            <v>-83872.816780374982</v>
          </cell>
          <cell r="CC36">
            <v>-83872.816780374982</v>
          </cell>
          <cell r="CD36">
            <v>-83872.816780374982</v>
          </cell>
          <cell r="CE36">
            <v>-83872.816780374982</v>
          </cell>
          <cell r="CF36">
            <v>-83872.816780374982</v>
          </cell>
          <cell r="CG36">
            <v>-83872.816780374982</v>
          </cell>
          <cell r="CH36">
            <v>-83872.816780374982</v>
          </cell>
          <cell r="CI36">
            <v>-83872.816780374982</v>
          </cell>
          <cell r="CJ36">
            <v>-83872.816780374982</v>
          </cell>
          <cell r="CK36">
            <v>-82610.682981749982</v>
          </cell>
          <cell r="CL36">
            <v>-83872.816780374982</v>
          </cell>
          <cell r="CM36">
            <v>-83872.816780374982</v>
          </cell>
          <cell r="CN36">
            <v>-83872.816780374982</v>
          </cell>
          <cell r="CO36">
            <v>-83872.816780374982</v>
          </cell>
          <cell r="CP36">
            <v>-83872.816780374982</v>
          </cell>
          <cell r="CQ36">
            <v>-85130.909032080599</v>
          </cell>
          <cell r="CR36">
            <v>-85130.909032080599</v>
          </cell>
          <cell r="CS36">
            <v>-85130.909032080599</v>
          </cell>
          <cell r="CT36">
            <v>-85130.909032080599</v>
          </cell>
          <cell r="CU36">
            <v>-85130.909032080599</v>
          </cell>
          <cell r="CV36">
            <v>-85130.909032080599</v>
          </cell>
          <cell r="CW36">
            <v>-83849.843226476223</v>
          </cell>
          <cell r="CX36">
            <v>-85130.909032080599</v>
          </cell>
          <cell r="CY36">
            <v>-85130.909032080599</v>
          </cell>
          <cell r="CZ36">
            <v>-85130.909032080599</v>
          </cell>
          <cell r="DA36">
            <v>-85130.909032080599</v>
          </cell>
          <cell r="DB36">
            <v>-85130.909032080599</v>
          </cell>
          <cell r="DC36">
            <v>-85130.909032080599</v>
          </cell>
          <cell r="DD36">
            <v>-85130.909032080599</v>
          </cell>
          <cell r="DE36">
            <v>-85130.909032080599</v>
          </cell>
          <cell r="DF36">
            <v>-85130.909032080599</v>
          </cell>
          <cell r="DG36">
            <v>-85130.909032080599</v>
          </cell>
          <cell r="DH36">
            <v>-85130.909032080599</v>
          </cell>
          <cell r="DI36">
            <v>-83849.843226476223</v>
          </cell>
          <cell r="DJ36">
            <v>-85130.909032080599</v>
          </cell>
          <cell r="DK36">
            <v>-85130.909032080599</v>
          </cell>
          <cell r="DL36">
            <v>-85130.909032080599</v>
          </cell>
          <cell r="DM36">
            <v>-85130.909032080599</v>
          </cell>
          <cell r="DN36">
            <v>-85130.909032080599</v>
          </cell>
          <cell r="DO36">
            <v>-86407.872667561795</v>
          </cell>
          <cell r="DP36">
            <v>-86407.872667561795</v>
          </cell>
          <cell r="DQ36">
            <v>-86407.872667561795</v>
          </cell>
        </row>
        <row r="37">
          <cell r="A37">
            <v>193</v>
          </cell>
          <cell r="B37">
            <v>-51773</v>
          </cell>
          <cell r="C37">
            <v>-46254</v>
          </cell>
          <cell r="D37">
            <v>-42020</v>
          </cell>
          <cell r="E37">
            <v>-44657</v>
          </cell>
          <cell r="F37">
            <v>-39377</v>
          </cell>
          <cell r="G37">
            <v>-36250.814699999995</v>
          </cell>
          <cell r="H37">
            <v>-35688.7359</v>
          </cell>
          <cell r="I37">
            <v>-42460.913999999997</v>
          </cell>
          <cell r="J37">
            <v>-36693.070500000002</v>
          </cell>
          <cell r="K37">
            <v>-37743</v>
          </cell>
          <cell r="L37">
            <v>-48382</v>
          </cell>
          <cell r="M37">
            <v>-46541</v>
          </cell>
          <cell r="N37">
            <v>-51773</v>
          </cell>
          <cell r="O37">
            <v>-46254</v>
          </cell>
          <cell r="P37">
            <v>-42020</v>
          </cell>
          <cell r="Q37">
            <v>-44657</v>
          </cell>
          <cell r="R37">
            <v>-39377</v>
          </cell>
          <cell r="S37">
            <v>-36250.814699999995</v>
          </cell>
          <cell r="T37">
            <v>-35688.7359</v>
          </cell>
          <cell r="U37">
            <v>-42460.913999999997</v>
          </cell>
          <cell r="V37">
            <v>-36693.070500000002</v>
          </cell>
          <cell r="W37">
            <v>-41517.300000000003</v>
          </cell>
          <cell r="X37">
            <v>-53220.2</v>
          </cell>
          <cell r="Y37">
            <v>-51195.1</v>
          </cell>
          <cell r="Z37">
            <v>-56950.3</v>
          </cell>
          <cell r="AA37">
            <v>-50879.4</v>
          </cell>
          <cell r="AB37">
            <v>-46222</v>
          </cell>
          <cell r="AC37">
            <v>-49122.7</v>
          </cell>
          <cell r="AD37">
            <v>-43314.7</v>
          </cell>
          <cell r="AE37">
            <v>-39875.89617</v>
          </cell>
          <cell r="AF37">
            <v>-39257.609490000003</v>
          </cell>
          <cell r="AG37">
            <v>-46707.005400000002</v>
          </cell>
          <cell r="AH37">
            <v>-40362.377550000005</v>
          </cell>
          <cell r="AI37">
            <v>-41517.300000000003</v>
          </cell>
          <cell r="AJ37">
            <v>-53220.2</v>
          </cell>
          <cell r="AK37">
            <v>-51195.1</v>
          </cell>
          <cell r="AL37">
            <v>-56950.3</v>
          </cell>
          <cell r="AM37">
            <v>-50879.4</v>
          </cell>
          <cell r="AN37">
            <v>-46222</v>
          </cell>
          <cell r="AO37">
            <v>-49122.7</v>
          </cell>
          <cell r="AP37">
            <v>-43314.7</v>
          </cell>
          <cell r="AQ37">
            <v>-39875.89617</v>
          </cell>
          <cell r="AR37">
            <v>-39257.609490000003</v>
          </cell>
          <cell r="AS37">
            <v>-46707.005400000002</v>
          </cell>
          <cell r="AT37">
            <v>-40362.377550000005</v>
          </cell>
          <cell r="AU37">
            <v>-43593.165000000001</v>
          </cell>
          <cell r="AV37">
            <v>-55881.21</v>
          </cell>
          <cell r="AW37">
            <v>-53754.855000000003</v>
          </cell>
          <cell r="AX37">
            <v>-59797.81500000001</v>
          </cell>
          <cell r="AY37">
            <v>-53423.37</v>
          </cell>
          <cell r="AZ37">
            <v>-48533.1</v>
          </cell>
          <cell r="BA37">
            <v>-51578.835000000006</v>
          </cell>
          <cell r="BB37">
            <v>-45480.435000000012</v>
          </cell>
          <cell r="BC37">
            <v>-41869.690978500003</v>
          </cell>
          <cell r="BD37">
            <v>-41220.489964500004</v>
          </cell>
          <cell r="BE37">
            <v>-49042.355670000004</v>
          </cell>
          <cell r="BF37">
            <v>-42380.496427500002</v>
          </cell>
          <cell r="BG37">
            <v>-43593.165000000001</v>
          </cell>
          <cell r="BH37">
            <v>-55881.21</v>
          </cell>
          <cell r="BI37">
            <v>-53754.855000000003</v>
          </cell>
          <cell r="BJ37">
            <v>-59797.81500000001</v>
          </cell>
          <cell r="BK37">
            <v>-53423.37</v>
          </cell>
          <cell r="BL37">
            <v>-48533.1</v>
          </cell>
          <cell r="BM37">
            <v>-51578.835000000006</v>
          </cell>
          <cell r="BN37">
            <v>-45480.435000000012</v>
          </cell>
          <cell r="BO37">
            <v>-41869.690978500003</v>
          </cell>
          <cell r="BP37">
            <v>-41220.489964500004</v>
          </cell>
          <cell r="BQ37">
            <v>-49042.355670000004</v>
          </cell>
          <cell r="BR37">
            <v>-42380.496427500002</v>
          </cell>
          <cell r="BS37">
            <v>-45772.823250000001</v>
          </cell>
          <cell r="BT37">
            <v>-58675.270500000013</v>
          </cell>
          <cell r="BU37">
            <v>-56442.597750000008</v>
          </cell>
          <cell r="BV37">
            <v>-62787.705750000016</v>
          </cell>
          <cell r="BW37">
            <v>-56094.53850000001</v>
          </cell>
          <cell r="BX37">
            <v>-50959.755000000005</v>
          </cell>
          <cell r="BY37">
            <v>-54157.776750000012</v>
          </cell>
          <cell r="BZ37">
            <v>-47754.456750000012</v>
          </cell>
          <cell r="CA37">
            <v>-43963.175527425003</v>
          </cell>
          <cell r="CB37">
            <v>-43281.514462725012</v>
          </cell>
          <cell r="CC37">
            <v>-51494.47345350001</v>
          </cell>
          <cell r="CD37">
            <v>-44499.521248875011</v>
          </cell>
          <cell r="CE37">
            <v>-45772.823250000001</v>
          </cell>
          <cell r="CF37">
            <v>-58675.270500000013</v>
          </cell>
          <cell r="CG37">
            <v>-56442.597750000008</v>
          </cell>
          <cell r="CH37">
            <v>-62787.705750000016</v>
          </cell>
          <cell r="CI37">
            <v>-56094.53850000001</v>
          </cell>
          <cell r="CJ37">
            <v>-50959.755000000005</v>
          </cell>
          <cell r="CK37">
            <v>-54157.776750000012</v>
          </cell>
          <cell r="CL37">
            <v>-47754.456750000012</v>
          </cell>
          <cell r="CM37">
            <v>-43963.175527425003</v>
          </cell>
          <cell r="CN37">
            <v>-43281.514462725012</v>
          </cell>
          <cell r="CO37">
            <v>-51494.47345350001</v>
          </cell>
          <cell r="CP37">
            <v>-44499.521248875011</v>
          </cell>
          <cell r="CQ37">
            <v>-48061.464412500012</v>
          </cell>
          <cell r="CR37">
            <v>-61609.034025000015</v>
          </cell>
          <cell r="CS37">
            <v>-59264.727637500015</v>
          </cell>
          <cell r="CT37">
            <v>-65927.091037500024</v>
          </cell>
          <cell r="CU37">
            <v>-58899.265425000012</v>
          </cell>
          <cell r="CV37">
            <v>-53507.742750000012</v>
          </cell>
          <cell r="CW37">
            <v>-56865.665587500014</v>
          </cell>
          <cell r="CX37">
            <v>-50142.179587500017</v>
          </cell>
          <cell r="CY37">
            <v>-46161.334303796255</v>
          </cell>
          <cell r="CZ37">
            <v>-45445.590185861263</v>
          </cell>
          <cell r="DA37">
            <v>-54069.197126175008</v>
          </cell>
          <cell r="DB37">
            <v>-46724.497311318759</v>
          </cell>
          <cell r="DC37">
            <v>-48061.464412500012</v>
          </cell>
          <cell r="DD37">
            <v>-61609.034025000015</v>
          </cell>
          <cell r="DE37">
            <v>-59264.727637500015</v>
          </cell>
          <cell r="DF37">
            <v>-65927.091037500024</v>
          </cell>
          <cell r="DG37">
            <v>-58899.265425000012</v>
          </cell>
          <cell r="DH37">
            <v>-53507.742750000012</v>
          </cell>
          <cell r="DI37">
            <v>-56865.665587500014</v>
          </cell>
          <cell r="DJ37">
            <v>-50142.179587500017</v>
          </cell>
          <cell r="DK37">
            <v>-46161.334303796255</v>
          </cell>
          <cell r="DL37">
            <v>-45445.590185861263</v>
          </cell>
          <cell r="DM37">
            <v>-54069.197126175008</v>
          </cell>
          <cell r="DN37">
            <v>-46724.497311318759</v>
          </cell>
          <cell r="DO37">
            <v>-50464.537633125008</v>
          </cell>
          <cell r="DP37">
            <v>-64689.485726250015</v>
          </cell>
          <cell r="DQ37">
            <v>-62227.964019375009</v>
          </cell>
        </row>
        <row r="38">
          <cell r="A38">
            <v>194</v>
          </cell>
          <cell r="B38">
            <v>-17173</v>
          </cell>
          <cell r="C38">
            <v>-17173</v>
          </cell>
          <cell r="D38">
            <v>-17173</v>
          </cell>
          <cell r="E38">
            <v>-17173</v>
          </cell>
          <cell r="F38">
            <v>-17173</v>
          </cell>
          <cell r="G38">
            <v>-17173</v>
          </cell>
          <cell r="H38">
            <v>-17173</v>
          </cell>
          <cell r="I38">
            <v>-17173</v>
          </cell>
          <cell r="J38">
            <v>-17173</v>
          </cell>
          <cell r="K38">
            <v>-17173</v>
          </cell>
          <cell r="L38">
            <v>-17173</v>
          </cell>
          <cell r="M38">
            <v>-17173</v>
          </cell>
          <cell r="N38">
            <v>-17173</v>
          </cell>
          <cell r="O38">
            <v>-17173</v>
          </cell>
          <cell r="P38">
            <v>-17173</v>
          </cell>
          <cell r="Q38">
            <v>-17173</v>
          </cell>
          <cell r="R38">
            <v>-17173</v>
          </cell>
          <cell r="S38">
            <v>-17173</v>
          </cell>
          <cell r="T38">
            <v>-17173</v>
          </cell>
          <cell r="U38">
            <v>-17173</v>
          </cell>
          <cell r="V38">
            <v>-17173</v>
          </cell>
          <cell r="W38">
            <v>-17173</v>
          </cell>
          <cell r="X38">
            <v>-17173</v>
          </cell>
          <cell r="Y38">
            <v>-17173</v>
          </cell>
          <cell r="Z38">
            <v>-17173</v>
          </cell>
          <cell r="AA38">
            <v>-17173</v>
          </cell>
          <cell r="AB38">
            <v>-17173</v>
          </cell>
          <cell r="AC38">
            <v>-17173</v>
          </cell>
          <cell r="AD38">
            <v>-17173</v>
          </cell>
          <cell r="AE38">
            <v>-17173</v>
          </cell>
          <cell r="AF38">
            <v>-17173</v>
          </cell>
          <cell r="AG38">
            <v>-17173</v>
          </cell>
          <cell r="AH38">
            <v>-17173</v>
          </cell>
          <cell r="AI38">
            <v>-17173</v>
          </cell>
          <cell r="AJ38">
            <v>-17173</v>
          </cell>
          <cell r="AK38">
            <v>-17173</v>
          </cell>
          <cell r="AL38">
            <v>-17173</v>
          </cell>
          <cell r="AM38">
            <v>-17173</v>
          </cell>
          <cell r="AN38">
            <v>-17173</v>
          </cell>
          <cell r="AO38">
            <v>-17173</v>
          </cell>
          <cell r="AP38">
            <v>-17173</v>
          </cell>
          <cell r="AQ38">
            <v>-17173</v>
          </cell>
          <cell r="AR38">
            <v>-17173</v>
          </cell>
          <cell r="AS38">
            <v>-17173</v>
          </cell>
          <cell r="AT38">
            <v>-17173</v>
          </cell>
          <cell r="AU38">
            <v>-17173</v>
          </cell>
          <cell r="AV38">
            <v>-17173</v>
          </cell>
          <cell r="AW38">
            <v>-17173</v>
          </cell>
          <cell r="AX38">
            <v>-17173</v>
          </cell>
          <cell r="AY38">
            <v>-17173</v>
          </cell>
          <cell r="AZ38">
            <v>-17173</v>
          </cell>
          <cell r="BA38">
            <v>-17173</v>
          </cell>
          <cell r="BB38">
            <v>-17173</v>
          </cell>
          <cell r="BC38">
            <v>-17173</v>
          </cell>
          <cell r="BD38">
            <v>-17173</v>
          </cell>
          <cell r="BE38">
            <v>-17173</v>
          </cell>
          <cell r="BF38">
            <v>-17173</v>
          </cell>
          <cell r="BG38">
            <v>-17173</v>
          </cell>
          <cell r="BH38">
            <v>-17173</v>
          </cell>
          <cell r="BI38">
            <v>-17173</v>
          </cell>
          <cell r="BJ38">
            <v>-17173</v>
          </cell>
          <cell r="BK38">
            <v>-17173</v>
          </cell>
          <cell r="BL38">
            <v>-17173</v>
          </cell>
          <cell r="BM38">
            <v>-17173</v>
          </cell>
          <cell r="BN38">
            <v>-17173</v>
          </cell>
          <cell r="BO38">
            <v>-17173</v>
          </cell>
          <cell r="BP38">
            <v>-17173</v>
          </cell>
          <cell r="BQ38">
            <v>-17173</v>
          </cell>
          <cell r="BR38">
            <v>-17173</v>
          </cell>
          <cell r="BS38">
            <v>-17173</v>
          </cell>
          <cell r="BT38">
            <v>-17173</v>
          </cell>
          <cell r="BU38">
            <v>-17173</v>
          </cell>
          <cell r="BV38">
            <v>-17173</v>
          </cell>
          <cell r="BW38">
            <v>-17173</v>
          </cell>
          <cell r="BX38">
            <v>-17173</v>
          </cell>
          <cell r="BY38">
            <v>-17173</v>
          </cell>
          <cell r="BZ38">
            <v>-17173</v>
          </cell>
          <cell r="CA38">
            <v>-17173</v>
          </cell>
          <cell r="CB38">
            <v>-17173</v>
          </cell>
          <cell r="CC38">
            <v>-17173</v>
          </cell>
          <cell r="CD38">
            <v>-17173</v>
          </cell>
          <cell r="CE38">
            <v>-17173</v>
          </cell>
          <cell r="CF38">
            <v>-17173</v>
          </cell>
          <cell r="CG38">
            <v>-17173</v>
          </cell>
          <cell r="CH38">
            <v>-17173</v>
          </cell>
          <cell r="CI38">
            <v>-17173</v>
          </cell>
          <cell r="CJ38">
            <v>-17173</v>
          </cell>
          <cell r="CK38">
            <v>-17173</v>
          </cell>
          <cell r="CL38">
            <v>-17173</v>
          </cell>
          <cell r="CM38">
            <v>-17173</v>
          </cell>
          <cell r="CN38">
            <v>-17173</v>
          </cell>
          <cell r="CO38">
            <v>-17173</v>
          </cell>
          <cell r="CP38">
            <v>-17173</v>
          </cell>
          <cell r="CQ38">
            <v>-17173</v>
          </cell>
          <cell r="CR38">
            <v>-17173</v>
          </cell>
          <cell r="CS38">
            <v>-17173</v>
          </cell>
          <cell r="CT38">
            <v>-17173</v>
          </cell>
          <cell r="CU38">
            <v>-17173</v>
          </cell>
          <cell r="CV38">
            <v>-17173</v>
          </cell>
          <cell r="CW38">
            <v>-17173</v>
          </cell>
          <cell r="CX38">
            <v>-17173</v>
          </cell>
          <cell r="CY38">
            <v>-17173</v>
          </cell>
          <cell r="CZ38">
            <v>-17173</v>
          </cell>
          <cell r="DA38">
            <v>-17173</v>
          </cell>
          <cell r="DB38">
            <v>-17173</v>
          </cell>
          <cell r="DC38">
            <v>-17173</v>
          </cell>
          <cell r="DD38">
            <v>-17173</v>
          </cell>
          <cell r="DE38">
            <v>-17173</v>
          </cell>
          <cell r="DF38">
            <v>-17173</v>
          </cell>
          <cell r="DG38">
            <v>-17173</v>
          </cell>
          <cell r="DH38">
            <v>-17173</v>
          </cell>
          <cell r="DI38">
            <v>-17173</v>
          </cell>
          <cell r="DJ38">
            <v>-17173</v>
          </cell>
          <cell r="DK38">
            <v>-17173</v>
          </cell>
          <cell r="DL38">
            <v>-17173</v>
          </cell>
          <cell r="DM38">
            <v>-17173</v>
          </cell>
          <cell r="DN38">
            <v>-17173</v>
          </cell>
          <cell r="DO38">
            <v>-17173</v>
          </cell>
          <cell r="DP38">
            <v>-17173</v>
          </cell>
          <cell r="DQ38">
            <v>-17173</v>
          </cell>
        </row>
        <row r="39">
          <cell r="A39">
            <v>195</v>
          </cell>
          <cell r="B39">
            <v>-2866</v>
          </cell>
          <cell r="C39">
            <v>-2866</v>
          </cell>
          <cell r="D39">
            <v>-2866</v>
          </cell>
          <cell r="E39">
            <v>-2866</v>
          </cell>
          <cell r="F39">
            <v>-2866</v>
          </cell>
          <cell r="G39">
            <v>-2866</v>
          </cell>
          <cell r="H39">
            <v>-2866</v>
          </cell>
          <cell r="I39">
            <v>-2866</v>
          </cell>
          <cell r="J39">
            <v>-2866</v>
          </cell>
          <cell r="K39">
            <v>-2866</v>
          </cell>
          <cell r="L39">
            <v>-2866</v>
          </cell>
          <cell r="M39">
            <v>-2866</v>
          </cell>
          <cell r="N39">
            <v>-2866</v>
          </cell>
          <cell r="O39">
            <v>-2866</v>
          </cell>
          <cell r="P39">
            <v>-2866</v>
          </cell>
          <cell r="Q39">
            <v>-2866</v>
          </cell>
          <cell r="R39">
            <v>-2866</v>
          </cell>
          <cell r="S39">
            <v>-2866</v>
          </cell>
          <cell r="T39">
            <v>-2866</v>
          </cell>
          <cell r="U39">
            <v>-2866</v>
          </cell>
          <cell r="V39">
            <v>-2866</v>
          </cell>
          <cell r="W39">
            <v>-2866</v>
          </cell>
          <cell r="X39">
            <v>-2866</v>
          </cell>
          <cell r="Y39">
            <v>-2866</v>
          </cell>
          <cell r="Z39">
            <v>-2866</v>
          </cell>
          <cell r="AA39">
            <v>-2866</v>
          </cell>
          <cell r="AB39">
            <v>-2866</v>
          </cell>
          <cell r="AC39">
            <v>-2866</v>
          </cell>
          <cell r="AD39">
            <v>-2866</v>
          </cell>
          <cell r="AE39">
            <v>-2866</v>
          </cell>
          <cell r="AF39">
            <v>-2866</v>
          </cell>
          <cell r="AG39">
            <v>-2866</v>
          </cell>
          <cell r="AH39">
            <v>-2866</v>
          </cell>
          <cell r="AI39">
            <v>-2866</v>
          </cell>
          <cell r="AJ39">
            <v>-2866</v>
          </cell>
          <cell r="AK39">
            <v>-2866</v>
          </cell>
          <cell r="AL39">
            <v>-2866</v>
          </cell>
          <cell r="AM39">
            <v>-2866</v>
          </cell>
          <cell r="AN39">
            <v>-2866</v>
          </cell>
          <cell r="AO39">
            <v>-2866</v>
          </cell>
          <cell r="AP39">
            <v>-2866</v>
          </cell>
          <cell r="AQ39">
            <v>-2866</v>
          </cell>
          <cell r="AR39">
            <v>-2866</v>
          </cell>
          <cell r="AS39">
            <v>-2866</v>
          </cell>
          <cell r="AT39">
            <v>-2866</v>
          </cell>
          <cell r="AU39">
            <v>-2866</v>
          </cell>
          <cell r="AV39">
            <v>-2866</v>
          </cell>
          <cell r="AW39">
            <v>-2866</v>
          </cell>
          <cell r="AX39">
            <v>-2866</v>
          </cell>
          <cell r="AY39">
            <v>-2866</v>
          </cell>
          <cell r="AZ39">
            <v>-2866</v>
          </cell>
          <cell r="BA39">
            <v>-2866</v>
          </cell>
          <cell r="BB39">
            <v>-2866</v>
          </cell>
          <cell r="BC39">
            <v>-2866</v>
          </cell>
          <cell r="BD39">
            <v>-2866</v>
          </cell>
          <cell r="BE39">
            <v>-2866</v>
          </cell>
          <cell r="BF39">
            <v>-2866</v>
          </cell>
          <cell r="BG39">
            <v>-2866</v>
          </cell>
          <cell r="BH39">
            <v>-2866</v>
          </cell>
          <cell r="BI39">
            <v>-2866</v>
          </cell>
          <cell r="BJ39">
            <v>-2866</v>
          </cell>
          <cell r="BK39">
            <v>-2866</v>
          </cell>
          <cell r="BL39">
            <v>-2866</v>
          </cell>
          <cell r="BM39">
            <v>-2866</v>
          </cell>
          <cell r="BN39">
            <v>-2866</v>
          </cell>
          <cell r="BO39">
            <v>-2866</v>
          </cell>
          <cell r="BP39">
            <v>-2866</v>
          </cell>
          <cell r="BQ39">
            <v>-2866</v>
          </cell>
          <cell r="BR39">
            <v>-2866</v>
          </cell>
          <cell r="BS39">
            <v>-2866</v>
          </cell>
          <cell r="BT39">
            <v>-2866</v>
          </cell>
          <cell r="BU39">
            <v>-2866</v>
          </cell>
          <cell r="BV39">
            <v>-2866</v>
          </cell>
          <cell r="BW39">
            <v>-2866</v>
          </cell>
          <cell r="BX39">
            <v>-2866</v>
          </cell>
          <cell r="BY39">
            <v>-2866</v>
          </cell>
          <cell r="BZ39">
            <v>-2866</v>
          </cell>
          <cell r="CA39">
            <v>-2866</v>
          </cell>
          <cell r="CB39">
            <v>-2866</v>
          </cell>
          <cell r="CC39">
            <v>-2866</v>
          </cell>
          <cell r="CD39">
            <v>-2866</v>
          </cell>
          <cell r="CE39">
            <v>-2866</v>
          </cell>
          <cell r="CF39">
            <v>-2866</v>
          </cell>
          <cell r="CG39">
            <v>-2866</v>
          </cell>
          <cell r="CH39">
            <v>-2866</v>
          </cell>
          <cell r="CI39">
            <v>-2866</v>
          </cell>
          <cell r="CJ39">
            <v>-2866</v>
          </cell>
          <cell r="CK39">
            <v>-2866</v>
          </cell>
          <cell r="CL39">
            <v>-2866</v>
          </cell>
          <cell r="CM39">
            <v>-2866</v>
          </cell>
          <cell r="CN39">
            <v>-2866</v>
          </cell>
          <cell r="CO39">
            <v>-2866</v>
          </cell>
          <cell r="CP39">
            <v>-2866</v>
          </cell>
          <cell r="CQ39">
            <v>-2866</v>
          </cell>
          <cell r="CR39">
            <v>-2866</v>
          </cell>
          <cell r="CS39">
            <v>-2866</v>
          </cell>
          <cell r="CT39">
            <v>-2866</v>
          </cell>
          <cell r="CU39">
            <v>-2866</v>
          </cell>
          <cell r="CV39">
            <v>-2866</v>
          </cell>
          <cell r="CW39">
            <v>-2866</v>
          </cell>
          <cell r="CX39">
            <v>-2866</v>
          </cell>
          <cell r="CY39">
            <v>-2866</v>
          </cell>
          <cell r="CZ39">
            <v>-2866</v>
          </cell>
          <cell r="DA39">
            <v>-2866</v>
          </cell>
          <cell r="DB39">
            <v>-2866</v>
          </cell>
          <cell r="DC39">
            <v>-2866</v>
          </cell>
          <cell r="DD39">
            <v>-2866</v>
          </cell>
          <cell r="DE39">
            <v>-2866</v>
          </cell>
          <cell r="DF39">
            <v>-2866</v>
          </cell>
          <cell r="DG39">
            <v>-2866</v>
          </cell>
          <cell r="DH39">
            <v>-2866</v>
          </cell>
          <cell r="DI39">
            <v>-2866</v>
          </cell>
          <cell r="DJ39">
            <v>-2866</v>
          </cell>
          <cell r="DK39">
            <v>-2866</v>
          </cell>
          <cell r="DL39">
            <v>-2866</v>
          </cell>
          <cell r="DM39">
            <v>-2866</v>
          </cell>
          <cell r="DN39">
            <v>-2866</v>
          </cell>
          <cell r="DO39">
            <v>-2866</v>
          </cell>
          <cell r="DP39">
            <v>-2866</v>
          </cell>
          <cell r="DQ39">
            <v>-2866</v>
          </cell>
        </row>
        <row r="40">
          <cell r="A40">
            <v>196</v>
          </cell>
          <cell r="B40">
            <v>-373084</v>
          </cell>
          <cell r="C40">
            <v>-373084</v>
          </cell>
          <cell r="D40">
            <v>-373084</v>
          </cell>
          <cell r="E40">
            <v>-371724</v>
          </cell>
          <cell r="F40">
            <v>-371724</v>
          </cell>
          <cell r="G40">
            <v>-371723.68</v>
          </cell>
          <cell r="H40">
            <v>-371723.68</v>
          </cell>
          <cell r="I40">
            <v>-371723.68</v>
          </cell>
          <cell r="J40">
            <v>-371723.68</v>
          </cell>
          <cell r="K40">
            <v>-371723.68</v>
          </cell>
          <cell r="L40">
            <v>-371723.68</v>
          </cell>
          <cell r="M40">
            <v>-371723.68</v>
          </cell>
          <cell r="N40">
            <v>-371723.68</v>
          </cell>
          <cell r="O40">
            <v>-371723.68</v>
          </cell>
          <cell r="P40">
            <v>-371723.68</v>
          </cell>
          <cell r="Q40">
            <v>-371723.68</v>
          </cell>
          <cell r="R40">
            <v>-371723.68</v>
          </cell>
          <cell r="S40">
            <v>-371723.68</v>
          </cell>
          <cell r="T40">
            <v>-371723.68</v>
          </cell>
          <cell r="U40">
            <v>-371723.68</v>
          </cell>
          <cell r="V40">
            <v>-371723.68</v>
          </cell>
          <cell r="W40">
            <v>-408896.04799999995</v>
          </cell>
          <cell r="X40">
            <v>-408896.04799999995</v>
          </cell>
          <cell r="Y40">
            <v>-408896.04799999995</v>
          </cell>
          <cell r="Z40">
            <v>-408896.04799999995</v>
          </cell>
          <cell r="AA40">
            <v>-408896.04799999995</v>
          </cell>
          <cell r="AB40">
            <v>-408896.04799999995</v>
          </cell>
          <cell r="AC40">
            <v>-408896.04799999995</v>
          </cell>
          <cell r="AD40">
            <v>-408896.04799999995</v>
          </cell>
          <cell r="AE40">
            <v>-408896.04799999995</v>
          </cell>
          <cell r="AF40">
            <v>-408896.04799999995</v>
          </cell>
          <cell r="AG40">
            <v>-408896.04799999995</v>
          </cell>
          <cell r="AH40">
            <v>-408896.04799999995</v>
          </cell>
          <cell r="AI40">
            <v>-408896.04799999995</v>
          </cell>
          <cell r="AJ40">
            <v>-408896.04799999995</v>
          </cell>
          <cell r="AK40">
            <v>-408896.04799999995</v>
          </cell>
          <cell r="AL40">
            <v>-408896.04799999995</v>
          </cell>
          <cell r="AM40">
            <v>-408896.04799999995</v>
          </cell>
          <cell r="AN40">
            <v>-408896.04799999995</v>
          </cell>
          <cell r="AO40">
            <v>-408896.04799999995</v>
          </cell>
          <cell r="AP40">
            <v>-408896.04799999995</v>
          </cell>
          <cell r="AQ40">
            <v>-408896.04799999995</v>
          </cell>
          <cell r="AR40">
            <v>-408896.04799999995</v>
          </cell>
          <cell r="AS40">
            <v>-408896.04799999995</v>
          </cell>
          <cell r="AT40">
            <v>-408896.04799999995</v>
          </cell>
          <cell r="AU40">
            <v>-429340.85039999994</v>
          </cell>
          <cell r="AV40">
            <v>-429340.85039999994</v>
          </cell>
          <cell r="AW40">
            <v>-429340.85039999994</v>
          </cell>
          <cell r="AX40">
            <v>-429340.85039999994</v>
          </cell>
          <cell r="AY40">
            <v>-429340.85039999994</v>
          </cell>
          <cell r="AZ40">
            <v>-429340.85039999994</v>
          </cell>
          <cell r="BA40">
            <v>-429340.85039999994</v>
          </cell>
          <cell r="BB40">
            <v>-429340.85039999994</v>
          </cell>
          <cell r="BC40">
            <v>-429340.85039999994</v>
          </cell>
          <cell r="BD40">
            <v>-429340.85039999994</v>
          </cell>
          <cell r="BE40">
            <v>-429340.85039999994</v>
          </cell>
          <cell r="BF40">
            <v>-429340.85039999994</v>
          </cell>
          <cell r="BG40">
            <v>-429340.85039999994</v>
          </cell>
          <cell r="BH40">
            <v>-429340.85039999994</v>
          </cell>
          <cell r="BI40">
            <v>-429340.85039999994</v>
          </cell>
          <cell r="BJ40">
            <v>-429340.85039999994</v>
          </cell>
          <cell r="BK40">
            <v>-429340.85039999994</v>
          </cell>
          <cell r="BL40">
            <v>-429340.85039999994</v>
          </cell>
          <cell r="BM40">
            <v>-429340.85039999994</v>
          </cell>
          <cell r="BN40">
            <v>-429340.85039999994</v>
          </cell>
          <cell r="BO40">
            <v>-429340.85039999994</v>
          </cell>
          <cell r="BP40">
            <v>-429340.85039999994</v>
          </cell>
          <cell r="BQ40">
            <v>-429340.85039999994</v>
          </cell>
          <cell r="BR40">
            <v>-429340.85039999994</v>
          </cell>
          <cell r="BS40">
            <v>-450807.89291999995</v>
          </cell>
          <cell r="BT40">
            <v>-450807.89291999995</v>
          </cell>
          <cell r="BU40">
            <v>-450807.89291999995</v>
          </cell>
          <cell r="BV40">
            <v>-450807.89291999995</v>
          </cell>
          <cell r="BW40">
            <v>-450807.89291999995</v>
          </cell>
          <cell r="BX40">
            <v>-450807.89291999995</v>
          </cell>
          <cell r="BY40">
            <v>-450807.89291999995</v>
          </cell>
          <cell r="BZ40">
            <v>-450807.89291999995</v>
          </cell>
          <cell r="CA40">
            <v>-450807.89291999995</v>
          </cell>
          <cell r="CB40">
            <v>-450807.89291999995</v>
          </cell>
          <cell r="CC40">
            <v>-450807.89291999995</v>
          </cell>
          <cell r="CD40">
            <v>-450807.89291999995</v>
          </cell>
          <cell r="CE40">
            <v>-450807.89291999995</v>
          </cell>
          <cell r="CF40">
            <v>-450807.89291999995</v>
          </cell>
          <cell r="CG40">
            <v>-450807.89291999995</v>
          </cell>
          <cell r="CH40">
            <v>-450807.89291999995</v>
          </cell>
          <cell r="CI40">
            <v>-450807.89291999995</v>
          </cell>
          <cell r="CJ40">
            <v>-450807.89291999995</v>
          </cell>
          <cell r="CK40">
            <v>-450807.89291999995</v>
          </cell>
          <cell r="CL40">
            <v>-450807.89291999995</v>
          </cell>
          <cell r="CM40">
            <v>-450807.89291999995</v>
          </cell>
          <cell r="CN40">
            <v>-450807.89291999995</v>
          </cell>
          <cell r="CO40">
            <v>-450807.89291999995</v>
          </cell>
          <cell r="CP40">
            <v>-450807.89291999995</v>
          </cell>
          <cell r="CQ40">
            <v>-473348.28756600001</v>
          </cell>
          <cell r="CR40">
            <v>-473348.28756600001</v>
          </cell>
          <cell r="CS40">
            <v>-473348.28756600001</v>
          </cell>
          <cell r="CT40">
            <v>-473348.28756600001</v>
          </cell>
          <cell r="CU40">
            <v>-473348.28756600001</v>
          </cell>
          <cell r="CV40">
            <v>-473348.28756600001</v>
          </cell>
          <cell r="CW40">
            <v>-473348.28756600001</v>
          </cell>
          <cell r="CX40">
            <v>-473348.28756600001</v>
          </cell>
          <cell r="CY40">
            <v>-473348.28756600001</v>
          </cell>
          <cell r="CZ40">
            <v>-473348.28756600001</v>
          </cell>
          <cell r="DA40">
            <v>-473348.28756600001</v>
          </cell>
          <cell r="DB40">
            <v>-473348.28756600001</v>
          </cell>
          <cell r="DC40">
            <v>-473348.28756600001</v>
          </cell>
          <cell r="DD40">
            <v>-473348.28756600001</v>
          </cell>
          <cell r="DE40">
            <v>-473348.28756600001</v>
          </cell>
          <cell r="DF40">
            <v>-473348.28756600001</v>
          </cell>
          <cell r="DG40">
            <v>-473348.28756600001</v>
          </cell>
          <cell r="DH40">
            <v>-473348.28756600001</v>
          </cell>
          <cell r="DI40">
            <v>-473348.28756600001</v>
          </cell>
          <cell r="DJ40">
            <v>-473348.28756600001</v>
          </cell>
          <cell r="DK40">
            <v>-473348.28756600001</v>
          </cell>
          <cell r="DL40">
            <v>-473348.28756600001</v>
          </cell>
          <cell r="DM40">
            <v>-473348.28756600001</v>
          </cell>
          <cell r="DN40">
            <v>-473348.28756600001</v>
          </cell>
          <cell r="DO40">
            <v>-497015.70194430003</v>
          </cell>
          <cell r="DP40">
            <v>-497015.70194430003</v>
          </cell>
          <cell r="DQ40">
            <v>-497015.70194430003</v>
          </cell>
        </row>
        <row r="41">
          <cell r="A41">
            <v>197</v>
          </cell>
          <cell r="B41">
            <v>-22635</v>
          </cell>
          <cell r="C41">
            <v>-22635</v>
          </cell>
          <cell r="D41">
            <v>-22635</v>
          </cell>
          <cell r="E41">
            <v>-22575</v>
          </cell>
          <cell r="F41">
            <v>-22575</v>
          </cell>
          <cell r="G41">
            <v>-22575</v>
          </cell>
          <cell r="H41">
            <v>-22575</v>
          </cell>
          <cell r="I41">
            <v>-22575</v>
          </cell>
          <cell r="J41">
            <v>-22575</v>
          </cell>
          <cell r="K41">
            <v>-22575</v>
          </cell>
          <cell r="L41">
            <v>-22575</v>
          </cell>
          <cell r="M41">
            <v>-22575</v>
          </cell>
          <cell r="N41">
            <v>-22575</v>
          </cell>
          <cell r="O41">
            <v>-22575</v>
          </cell>
          <cell r="P41">
            <v>-22575</v>
          </cell>
          <cell r="Q41">
            <v>-22575</v>
          </cell>
          <cell r="R41">
            <v>-22575</v>
          </cell>
          <cell r="S41">
            <v>-22575</v>
          </cell>
          <cell r="T41">
            <v>-22575</v>
          </cell>
          <cell r="U41">
            <v>-22575</v>
          </cell>
          <cell r="V41">
            <v>-22575</v>
          </cell>
          <cell r="W41">
            <v>-24832.5</v>
          </cell>
          <cell r="X41">
            <v>-24832.5</v>
          </cell>
          <cell r="Y41">
            <v>-24832.5</v>
          </cell>
          <cell r="Z41">
            <v>-24832.5</v>
          </cell>
          <cell r="AA41">
            <v>-24832.5</v>
          </cell>
          <cell r="AB41">
            <v>-24832.5</v>
          </cell>
          <cell r="AC41">
            <v>-24832.5</v>
          </cell>
          <cell r="AD41">
            <v>-24832.5</v>
          </cell>
          <cell r="AE41">
            <v>-24832.5</v>
          </cell>
          <cell r="AF41">
            <v>-24832.5</v>
          </cell>
          <cell r="AG41">
            <v>-24832.5</v>
          </cell>
          <cell r="AH41">
            <v>-24832.5</v>
          </cell>
          <cell r="AI41">
            <v>-24832.5</v>
          </cell>
          <cell r="AJ41">
            <v>-24832.5</v>
          </cell>
          <cell r="AK41">
            <v>-24832.5</v>
          </cell>
          <cell r="AL41">
            <v>-24832.5</v>
          </cell>
          <cell r="AM41">
            <v>-24832.5</v>
          </cell>
          <cell r="AN41">
            <v>-24832.5</v>
          </cell>
          <cell r="AO41">
            <v>-24832.5</v>
          </cell>
          <cell r="AP41">
            <v>-24832.5</v>
          </cell>
          <cell r="AQ41">
            <v>-24832.5</v>
          </cell>
          <cell r="AR41">
            <v>-24832.5</v>
          </cell>
          <cell r="AS41">
            <v>-24832.5</v>
          </cell>
          <cell r="AT41">
            <v>-24832.5</v>
          </cell>
          <cell r="AU41">
            <v>-26074.125</v>
          </cell>
          <cell r="AV41">
            <v>-26074.125</v>
          </cell>
          <cell r="AW41">
            <v>-26074.125</v>
          </cell>
          <cell r="AX41">
            <v>-26074.125</v>
          </cell>
          <cell r="AY41">
            <v>-26074.125</v>
          </cell>
          <cell r="AZ41">
            <v>-26074.125</v>
          </cell>
          <cell r="BA41">
            <v>-26074.125</v>
          </cell>
          <cell r="BB41">
            <v>-26074.125</v>
          </cell>
          <cell r="BC41">
            <v>-26074.125</v>
          </cell>
          <cell r="BD41">
            <v>-26074.125</v>
          </cell>
          <cell r="BE41">
            <v>-26074.125</v>
          </cell>
          <cell r="BF41">
            <v>-26074.125</v>
          </cell>
          <cell r="BG41">
            <v>-26074.125</v>
          </cell>
          <cell r="BH41">
            <v>-26074.125</v>
          </cell>
          <cell r="BI41">
            <v>-26074.125</v>
          </cell>
          <cell r="BJ41">
            <v>-26074.125</v>
          </cell>
          <cell r="BK41">
            <v>-26074.125</v>
          </cell>
          <cell r="BL41">
            <v>-26074.125</v>
          </cell>
          <cell r="BM41">
            <v>-26074.125</v>
          </cell>
          <cell r="BN41">
            <v>-26074.125</v>
          </cell>
          <cell r="BO41">
            <v>-26074.125</v>
          </cell>
          <cell r="BP41">
            <v>-26074.125</v>
          </cell>
          <cell r="BQ41">
            <v>-26074.125</v>
          </cell>
          <cell r="BR41">
            <v>-26074.125</v>
          </cell>
          <cell r="BS41">
            <v>-27377.831250000003</v>
          </cell>
          <cell r="BT41">
            <v>-27377.831250000003</v>
          </cell>
          <cell r="BU41">
            <v>-27377.831250000003</v>
          </cell>
          <cell r="BV41">
            <v>-27377.831250000003</v>
          </cell>
          <cell r="BW41">
            <v>-27377.831250000003</v>
          </cell>
          <cell r="BX41">
            <v>-27377.831250000003</v>
          </cell>
          <cell r="BY41">
            <v>-27377.831250000003</v>
          </cell>
          <cell r="BZ41">
            <v>-27377.831250000003</v>
          </cell>
          <cell r="CA41">
            <v>-27377.831250000003</v>
          </cell>
          <cell r="CB41">
            <v>-27377.831250000003</v>
          </cell>
          <cell r="CC41">
            <v>-27377.831250000003</v>
          </cell>
          <cell r="CD41">
            <v>-27377.831250000003</v>
          </cell>
          <cell r="CE41">
            <v>-27377.831250000003</v>
          </cell>
          <cell r="CF41">
            <v>-27377.831250000003</v>
          </cell>
          <cell r="CG41">
            <v>-27377.831250000003</v>
          </cell>
          <cell r="CH41">
            <v>-27377.831250000003</v>
          </cell>
          <cell r="CI41">
            <v>-27377.831250000003</v>
          </cell>
          <cell r="CJ41">
            <v>-27377.831250000003</v>
          </cell>
          <cell r="CK41">
            <v>-27377.831250000003</v>
          </cell>
          <cell r="CL41">
            <v>-27377.831250000003</v>
          </cell>
          <cell r="CM41">
            <v>-27377.831250000003</v>
          </cell>
          <cell r="CN41">
            <v>-27377.831250000003</v>
          </cell>
          <cell r="CO41">
            <v>-27377.831250000003</v>
          </cell>
          <cell r="CP41">
            <v>-27377.831250000003</v>
          </cell>
          <cell r="CQ41">
            <v>-28746.7228125</v>
          </cell>
          <cell r="CR41">
            <v>-28746.7228125</v>
          </cell>
          <cell r="CS41">
            <v>-28746.7228125</v>
          </cell>
          <cell r="CT41">
            <v>-28746.7228125</v>
          </cell>
          <cell r="CU41">
            <v>-28746.7228125</v>
          </cell>
          <cell r="CV41">
            <v>-28746.7228125</v>
          </cell>
          <cell r="CW41">
            <v>-28746.7228125</v>
          </cell>
          <cell r="CX41">
            <v>-28746.7228125</v>
          </cell>
          <cell r="CY41">
            <v>-28746.7228125</v>
          </cell>
          <cell r="CZ41">
            <v>-28746.7228125</v>
          </cell>
          <cell r="DA41">
            <v>-28746.7228125</v>
          </cell>
          <cell r="DB41">
            <v>-28746.7228125</v>
          </cell>
          <cell r="DC41">
            <v>-28746.7228125</v>
          </cell>
          <cell r="DD41">
            <v>-28746.7228125</v>
          </cell>
          <cell r="DE41">
            <v>-28746.7228125</v>
          </cell>
          <cell r="DF41">
            <v>-28746.7228125</v>
          </cell>
          <cell r="DG41">
            <v>-28746.7228125</v>
          </cell>
          <cell r="DH41">
            <v>-28746.7228125</v>
          </cell>
          <cell r="DI41">
            <v>-28746.7228125</v>
          </cell>
          <cell r="DJ41">
            <v>-28746.7228125</v>
          </cell>
          <cell r="DK41">
            <v>-28746.7228125</v>
          </cell>
          <cell r="DL41">
            <v>-28746.7228125</v>
          </cell>
          <cell r="DM41">
            <v>-28746.7228125</v>
          </cell>
          <cell r="DN41">
            <v>-28746.7228125</v>
          </cell>
          <cell r="DO41">
            <v>-30184.058953125001</v>
          </cell>
          <cell r="DP41">
            <v>-30184.058953125001</v>
          </cell>
          <cell r="DQ41">
            <v>-30184.058953125001</v>
          </cell>
        </row>
        <row r="42">
          <cell r="A42">
            <v>198</v>
          </cell>
          <cell r="B42">
            <v>-11125</v>
          </cell>
          <cell r="C42">
            <v>-11125</v>
          </cell>
          <cell r="D42">
            <v>-11125</v>
          </cell>
          <cell r="E42">
            <v>-10060</v>
          </cell>
          <cell r="F42">
            <v>-10060</v>
          </cell>
          <cell r="G42">
            <v>-10060</v>
          </cell>
          <cell r="H42">
            <v>-10060</v>
          </cell>
          <cell r="I42">
            <v>-10060</v>
          </cell>
          <cell r="J42">
            <v>-10060</v>
          </cell>
          <cell r="K42">
            <v>-10060</v>
          </cell>
          <cell r="L42">
            <v>-10060</v>
          </cell>
          <cell r="M42">
            <v>-10060</v>
          </cell>
          <cell r="N42">
            <v>-10060</v>
          </cell>
          <cell r="O42">
            <v>-10060</v>
          </cell>
          <cell r="P42">
            <v>-10060</v>
          </cell>
          <cell r="Q42">
            <v>-10060</v>
          </cell>
          <cell r="R42">
            <v>-10060</v>
          </cell>
          <cell r="S42">
            <v>-10060</v>
          </cell>
          <cell r="T42">
            <v>-10060</v>
          </cell>
          <cell r="U42">
            <v>-10060</v>
          </cell>
          <cell r="V42">
            <v>-10060</v>
          </cell>
          <cell r="W42">
            <v>-10060</v>
          </cell>
          <cell r="X42">
            <v>-10060</v>
          </cell>
          <cell r="Y42">
            <v>-10060</v>
          </cell>
          <cell r="Z42">
            <v>-10060</v>
          </cell>
          <cell r="AA42">
            <v>-10060</v>
          </cell>
          <cell r="AB42">
            <v>-10060</v>
          </cell>
          <cell r="AC42">
            <v>-10060</v>
          </cell>
          <cell r="AD42">
            <v>-10060</v>
          </cell>
          <cell r="AE42">
            <v>-10060</v>
          </cell>
          <cell r="AF42">
            <v>-10060</v>
          </cell>
          <cell r="AG42">
            <v>-10060</v>
          </cell>
          <cell r="AH42">
            <v>-10060</v>
          </cell>
          <cell r="AI42">
            <v>-10060</v>
          </cell>
          <cell r="AJ42">
            <v>-10060</v>
          </cell>
          <cell r="AK42">
            <v>-10060</v>
          </cell>
          <cell r="AL42">
            <v>-10060</v>
          </cell>
          <cell r="AM42">
            <v>-10060</v>
          </cell>
          <cell r="AN42">
            <v>-10060</v>
          </cell>
          <cell r="AO42">
            <v>-10060</v>
          </cell>
          <cell r="AP42">
            <v>-10060</v>
          </cell>
          <cell r="AQ42">
            <v>-10060</v>
          </cell>
          <cell r="AR42">
            <v>-10060</v>
          </cell>
          <cell r="AS42">
            <v>-10060</v>
          </cell>
          <cell r="AT42">
            <v>-10060</v>
          </cell>
          <cell r="AU42">
            <v>-10060</v>
          </cell>
          <cell r="AV42">
            <v>-10060</v>
          </cell>
          <cell r="AW42">
            <v>-10060</v>
          </cell>
          <cell r="AX42">
            <v>-10060</v>
          </cell>
          <cell r="AY42">
            <v>-10060</v>
          </cell>
          <cell r="AZ42">
            <v>-10060</v>
          </cell>
          <cell r="BA42">
            <v>-10060</v>
          </cell>
          <cell r="BB42">
            <v>-10060</v>
          </cell>
          <cell r="BC42">
            <v>-10060</v>
          </cell>
          <cell r="BD42">
            <v>-10060</v>
          </cell>
          <cell r="BE42">
            <v>-10060</v>
          </cell>
          <cell r="BF42">
            <v>-10060</v>
          </cell>
          <cell r="BG42">
            <v>-10060</v>
          </cell>
          <cell r="BH42">
            <v>-10060</v>
          </cell>
          <cell r="BI42">
            <v>-10060</v>
          </cell>
          <cell r="BJ42">
            <v>-10060</v>
          </cell>
          <cell r="BK42">
            <v>-10060</v>
          </cell>
          <cell r="BL42">
            <v>-10060</v>
          </cell>
          <cell r="BM42">
            <v>-10060</v>
          </cell>
          <cell r="BN42">
            <v>-10060</v>
          </cell>
          <cell r="BO42">
            <v>-10060</v>
          </cell>
          <cell r="BP42">
            <v>-10060</v>
          </cell>
          <cell r="BQ42">
            <v>-10060</v>
          </cell>
          <cell r="BR42">
            <v>-10060</v>
          </cell>
          <cell r="BS42">
            <v>-10060</v>
          </cell>
          <cell r="BT42">
            <v>-10060</v>
          </cell>
          <cell r="BU42">
            <v>-10060</v>
          </cell>
          <cell r="BV42">
            <v>-10060</v>
          </cell>
          <cell r="BW42">
            <v>-10060</v>
          </cell>
          <cell r="BX42">
            <v>-10060</v>
          </cell>
          <cell r="BY42">
            <v>-10060</v>
          </cell>
          <cell r="BZ42">
            <v>-10060</v>
          </cell>
          <cell r="CA42">
            <v>-10060</v>
          </cell>
          <cell r="CB42">
            <v>-10060</v>
          </cell>
          <cell r="CC42">
            <v>-10060</v>
          </cell>
          <cell r="CD42">
            <v>-10060</v>
          </cell>
          <cell r="CE42">
            <v>-10060</v>
          </cell>
          <cell r="CF42">
            <v>-10060</v>
          </cell>
          <cell r="CG42">
            <v>-10060</v>
          </cell>
          <cell r="CH42">
            <v>-10060</v>
          </cell>
          <cell r="CI42">
            <v>-10060</v>
          </cell>
          <cell r="CJ42">
            <v>-10060</v>
          </cell>
          <cell r="CK42">
            <v>-10060</v>
          </cell>
          <cell r="CL42">
            <v>-10060</v>
          </cell>
          <cell r="CM42">
            <v>-10060</v>
          </cell>
          <cell r="CN42">
            <v>-10060</v>
          </cell>
          <cell r="CO42">
            <v>-10060</v>
          </cell>
          <cell r="CP42">
            <v>-10060</v>
          </cell>
          <cell r="CQ42">
            <v>-10060</v>
          </cell>
          <cell r="CR42">
            <v>-10060</v>
          </cell>
          <cell r="CS42">
            <v>-10060</v>
          </cell>
          <cell r="CT42">
            <v>-10060</v>
          </cell>
          <cell r="CU42">
            <v>-10060</v>
          </cell>
          <cell r="CV42">
            <v>-10060</v>
          </cell>
          <cell r="CW42">
            <v>-10060</v>
          </cell>
          <cell r="CX42">
            <v>-10060</v>
          </cell>
          <cell r="CY42">
            <v>-10060</v>
          </cell>
          <cell r="CZ42">
            <v>-10060</v>
          </cell>
          <cell r="DA42">
            <v>-10060</v>
          </cell>
          <cell r="DB42">
            <v>-10060</v>
          </cell>
          <cell r="DC42">
            <v>-10060</v>
          </cell>
          <cell r="DD42">
            <v>-10060</v>
          </cell>
          <cell r="DE42">
            <v>-10060</v>
          </cell>
          <cell r="DF42">
            <v>-10060</v>
          </cell>
          <cell r="DG42">
            <v>-10060</v>
          </cell>
          <cell r="DH42">
            <v>-10060</v>
          </cell>
          <cell r="DI42">
            <v>-10060</v>
          </cell>
          <cell r="DJ42">
            <v>-10060</v>
          </cell>
          <cell r="DK42">
            <v>-10060</v>
          </cell>
          <cell r="DL42">
            <v>-10060</v>
          </cell>
          <cell r="DM42">
            <v>-10060</v>
          </cell>
          <cell r="DN42">
            <v>-10060</v>
          </cell>
          <cell r="DO42">
            <v>-10060</v>
          </cell>
          <cell r="DP42">
            <v>-10060</v>
          </cell>
          <cell r="DQ42">
            <v>-10060</v>
          </cell>
        </row>
        <row r="43">
          <cell r="A43">
            <v>203</v>
          </cell>
          <cell r="B43">
            <v>-248100</v>
          </cell>
          <cell r="C43">
            <v>-248100</v>
          </cell>
          <cell r="D43">
            <v>-248100</v>
          </cell>
          <cell r="E43">
            <v>-247444</v>
          </cell>
          <cell r="F43">
            <v>-247444</v>
          </cell>
          <cell r="G43">
            <v>-247444</v>
          </cell>
          <cell r="H43">
            <v>-247444</v>
          </cell>
          <cell r="I43">
            <v>-247444</v>
          </cell>
          <cell r="J43">
            <v>-247444</v>
          </cell>
          <cell r="K43">
            <v>-247444</v>
          </cell>
          <cell r="L43">
            <v>-247444</v>
          </cell>
          <cell r="M43">
            <v>-247444</v>
          </cell>
          <cell r="N43">
            <v>-247444</v>
          </cell>
          <cell r="O43">
            <v>-247444</v>
          </cell>
          <cell r="P43">
            <v>-247444</v>
          </cell>
          <cell r="Q43">
            <v>-247444</v>
          </cell>
          <cell r="R43">
            <v>-247444</v>
          </cell>
          <cell r="S43">
            <v>-247444</v>
          </cell>
          <cell r="T43">
            <v>-247444</v>
          </cell>
          <cell r="U43">
            <v>-247444</v>
          </cell>
          <cell r="V43">
            <v>-247444</v>
          </cell>
          <cell r="W43">
            <v>-272188.40000000002</v>
          </cell>
          <cell r="X43">
            <v>-272188.40000000002</v>
          </cell>
          <cell r="Y43">
            <v>-272188.40000000002</v>
          </cell>
          <cell r="Z43">
            <v>-272188.40000000002</v>
          </cell>
          <cell r="AA43">
            <v>-272188.40000000002</v>
          </cell>
          <cell r="AB43">
            <v>-272188.40000000002</v>
          </cell>
          <cell r="AC43">
            <v>-272188.40000000002</v>
          </cell>
          <cell r="AD43">
            <v>-272188.40000000002</v>
          </cell>
          <cell r="AE43">
            <v>-272188.40000000002</v>
          </cell>
          <cell r="AF43">
            <v>-272188.40000000002</v>
          </cell>
          <cell r="AG43">
            <v>-272188.40000000002</v>
          </cell>
          <cell r="AH43">
            <v>-272188.40000000002</v>
          </cell>
          <cell r="AI43">
            <v>-272188.40000000002</v>
          </cell>
          <cell r="AJ43">
            <v>-272188.40000000002</v>
          </cell>
          <cell r="AK43">
            <v>-272188.40000000002</v>
          </cell>
          <cell r="AL43">
            <v>-272188.40000000002</v>
          </cell>
          <cell r="AM43">
            <v>-272188.40000000002</v>
          </cell>
          <cell r="AN43">
            <v>-272188.40000000002</v>
          </cell>
          <cell r="AO43">
            <v>-272188.40000000002</v>
          </cell>
          <cell r="AP43">
            <v>-272188.40000000002</v>
          </cell>
          <cell r="AQ43">
            <v>-272188.40000000002</v>
          </cell>
          <cell r="AR43">
            <v>-272188.40000000002</v>
          </cell>
          <cell r="AS43">
            <v>-272188.40000000002</v>
          </cell>
          <cell r="AT43">
            <v>-272188.40000000002</v>
          </cell>
          <cell r="AU43">
            <v>-285797.82</v>
          </cell>
          <cell r="AV43">
            <v>-285797.82</v>
          </cell>
          <cell r="AW43">
            <v>-285797.82</v>
          </cell>
          <cell r="AX43">
            <v>-285797.82</v>
          </cell>
          <cell r="AY43">
            <v>-285797.82</v>
          </cell>
          <cell r="AZ43">
            <v>-285797.82</v>
          </cell>
          <cell r="BA43">
            <v>-285797.82</v>
          </cell>
          <cell r="BB43">
            <v>-285797.82</v>
          </cell>
          <cell r="BC43">
            <v>-285797.82</v>
          </cell>
          <cell r="BD43">
            <v>-285797.82</v>
          </cell>
          <cell r="BE43">
            <v>-285797.82</v>
          </cell>
          <cell r="BF43">
            <v>-285797.82</v>
          </cell>
          <cell r="BG43">
            <v>-285797.82</v>
          </cell>
          <cell r="BH43">
            <v>-285797.82</v>
          </cell>
          <cell r="BI43">
            <v>-285797.82</v>
          </cell>
          <cell r="BJ43">
            <v>-285797.82</v>
          </cell>
          <cell r="BK43">
            <v>-285797.82</v>
          </cell>
          <cell r="BL43">
            <v>-285797.82</v>
          </cell>
          <cell r="BM43">
            <v>-285797.82</v>
          </cell>
          <cell r="BN43">
            <v>-285797.82</v>
          </cell>
          <cell r="BO43">
            <v>-285797.82</v>
          </cell>
          <cell r="BP43">
            <v>-285797.82</v>
          </cell>
          <cell r="BQ43">
            <v>-285797.82</v>
          </cell>
          <cell r="BR43">
            <v>-285797.82</v>
          </cell>
          <cell r="BS43">
            <v>-300087.71100000007</v>
          </cell>
          <cell r="BT43">
            <v>-300087.71100000007</v>
          </cell>
          <cell r="BU43">
            <v>-300087.71100000007</v>
          </cell>
          <cell r="BV43">
            <v>-300087.71100000007</v>
          </cell>
          <cell r="BW43">
            <v>-300087.71100000007</v>
          </cell>
          <cell r="BX43">
            <v>-300087.71100000007</v>
          </cell>
          <cell r="BY43">
            <v>-300087.71100000007</v>
          </cell>
          <cell r="BZ43">
            <v>-300087.71100000007</v>
          </cell>
          <cell r="CA43">
            <v>-300087.71100000007</v>
          </cell>
          <cell r="CB43">
            <v>-300087.71100000007</v>
          </cell>
          <cell r="CC43">
            <v>-300087.71100000007</v>
          </cell>
          <cell r="CD43">
            <v>-300087.71100000007</v>
          </cell>
          <cell r="CE43">
            <v>-300087.71100000007</v>
          </cell>
          <cell r="CF43">
            <v>-300087.71100000007</v>
          </cell>
          <cell r="CG43">
            <v>-300087.71100000007</v>
          </cell>
          <cell r="CH43">
            <v>-300087.71100000007</v>
          </cell>
          <cell r="CI43">
            <v>-300087.71100000007</v>
          </cell>
          <cell r="CJ43">
            <v>-300087.71100000007</v>
          </cell>
          <cell r="CK43">
            <v>-300087.71100000007</v>
          </cell>
          <cell r="CL43">
            <v>-300087.71100000007</v>
          </cell>
          <cell r="CM43">
            <v>-300087.71100000007</v>
          </cell>
          <cell r="CN43">
            <v>-300087.71100000007</v>
          </cell>
          <cell r="CO43">
            <v>-300087.71100000007</v>
          </cell>
          <cell r="CP43">
            <v>-300087.71100000007</v>
          </cell>
          <cell r="CQ43">
            <v>-315092.09655000007</v>
          </cell>
          <cell r="CR43">
            <v>-315092.09655000007</v>
          </cell>
          <cell r="CS43">
            <v>-315092.09655000007</v>
          </cell>
          <cell r="CT43">
            <v>-315092.09655000007</v>
          </cell>
          <cell r="CU43">
            <v>-315092.09655000007</v>
          </cell>
          <cell r="CV43">
            <v>-315092.09655000007</v>
          </cell>
          <cell r="CW43">
            <v>-315092.09655000007</v>
          </cell>
          <cell r="CX43">
            <v>-315092.09655000007</v>
          </cell>
          <cell r="CY43">
            <v>-315092.09655000007</v>
          </cell>
          <cell r="CZ43">
            <v>-315092.09655000007</v>
          </cell>
          <cell r="DA43">
            <v>-315092.09655000007</v>
          </cell>
          <cell r="DB43">
            <v>-315092.09655000007</v>
          </cell>
          <cell r="DC43">
            <v>-315092.09655000007</v>
          </cell>
          <cell r="DD43">
            <v>-315092.09655000007</v>
          </cell>
          <cell r="DE43">
            <v>-315092.09655000007</v>
          </cell>
          <cell r="DF43">
            <v>-315092.09655000007</v>
          </cell>
          <cell r="DG43">
            <v>-315092.09655000007</v>
          </cell>
          <cell r="DH43">
            <v>-315092.09655000007</v>
          </cell>
          <cell r="DI43">
            <v>-315092.09655000007</v>
          </cell>
          <cell r="DJ43">
            <v>-315092.09655000007</v>
          </cell>
          <cell r="DK43">
            <v>-315092.09655000007</v>
          </cell>
          <cell r="DL43">
            <v>-315092.09655000007</v>
          </cell>
          <cell r="DM43">
            <v>-315092.09655000007</v>
          </cell>
          <cell r="DN43">
            <v>-315092.09655000007</v>
          </cell>
          <cell r="DO43">
            <v>-330846.70137750008</v>
          </cell>
          <cell r="DP43">
            <v>-330846.70137750008</v>
          </cell>
          <cell r="DQ43">
            <v>-330846.70137750008</v>
          </cell>
        </row>
        <row r="44">
          <cell r="A44">
            <v>205</v>
          </cell>
          <cell r="B44">
            <v>-398800</v>
          </cell>
          <cell r="C44">
            <v>-398800</v>
          </cell>
          <cell r="D44">
            <v>-398800</v>
          </cell>
          <cell r="E44">
            <v>-398000</v>
          </cell>
          <cell r="F44">
            <v>-398000</v>
          </cell>
          <cell r="G44">
            <v>-398000</v>
          </cell>
          <cell r="H44">
            <v>-398000</v>
          </cell>
          <cell r="I44">
            <v>-398000</v>
          </cell>
          <cell r="J44">
            <v>-398000</v>
          </cell>
          <cell r="K44">
            <v>-398000</v>
          </cell>
          <cell r="L44">
            <v>-398000</v>
          </cell>
          <cell r="M44">
            <v>-398000</v>
          </cell>
          <cell r="N44">
            <v>-398000</v>
          </cell>
          <cell r="O44">
            <v>-398000</v>
          </cell>
          <cell r="P44">
            <v>-398000</v>
          </cell>
          <cell r="Q44">
            <v>-398000</v>
          </cell>
          <cell r="R44">
            <v>-398000</v>
          </cell>
          <cell r="S44">
            <v>-398000</v>
          </cell>
          <cell r="T44">
            <v>-398000</v>
          </cell>
          <cell r="U44">
            <v>-398000</v>
          </cell>
          <cell r="V44">
            <v>-398000</v>
          </cell>
          <cell r="W44">
            <v>-437800</v>
          </cell>
          <cell r="X44">
            <v>-437800</v>
          </cell>
          <cell r="Y44">
            <v>-437800</v>
          </cell>
          <cell r="Z44">
            <v>-437800</v>
          </cell>
          <cell r="AA44">
            <v>-437800</v>
          </cell>
          <cell r="AB44">
            <v>-437800</v>
          </cell>
          <cell r="AC44">
            <v>-437800</v>
          </cell>
          <cell r="AD44">
            <v>-437800</v>
          </cell>
          <cell r="AE44">
            <v>-437800</v>
          </cell>
          <cell r="AF44">
            <v>-437800</v>
          </cell>
          <cell r="AG44">
            <v>-437800</v>
          </cell>
          <cell r="AH44">
            <v>-437800</v>
          </cell>
          <cell r="AI44">
            <v>-437800</v>
          </cell>
          <cell r="AJ44">
            <v>-437800</v>
          </cell>
          <cell r="AK44">
            <v>-437800</v>
          </cell>
          <cell r="AL44">
            <v>-437800</v>
          </cell>
          <cell r="AM44">
            <v>-437800</v>
          </cell>
          <cell r="AN44">
            <v>-437800</v>
          </cell>
          <cell r="AO44">
            <v>-437800</v>
          </cell>
          <cell r="AP44">
            <v>-437800</v>
          </cell>
          <cell r="AQ44">
            <v>-437800</v>
          </cell>
          <cell r="AR44">
            <v>-437800</v>
          </cell>
          <cell r="AS44">
            <v>-437800</v>
          </cell>
          <cell r="AT44">
            <v>-437800</v>
          </cell>
          <cell r="AU44">
            <v>-459690</v>
          </cell>
          <cell r="AV44">
            <v>-459690</v>
          </cell>
          <cell r="AW44">
            <v>-459690</v>
          </cell>
          <cell r="AX44">
            <v>-459690</v>
          </cell>
          <cell r="AY44">
            <v>-459690</v>
          </cell>
          <cell r="AZ44">
            <v>-459690</v>
          </cell>
          <cell r="BA44">
            <v>-459690</v>
          </cell>
          <cell r="BB44">
            <v>-459690</v>
          </cell>
          <cell r="BC44">
            <v>-459690</v>
          </cell>
          <cell r="BD44">
            <v>-459690</v>
          </cell>
          <cell r="BE44">
            <v>-459690</v>
          </cell>
          <cell r="BF44">
            <v>-459690</v>
          </cell>
          <cell r="BG44">
            <v>-459690</v>
          </cell>
          <cell r="BH44">
            <v>-459690</v>
          </cell>
          <cell r="BI44">
            <v>-459690</v>
          </cell>
          <cell r="BJ44">
            <v>-459690</v>
          </cell>
          <cell r="BK44">
            <v>-459690</v>
          </cell>
          <cell r="BL44">
            <v>-459690</v>
          </cell>
          <cell r="BM44">
            <v>-459690</v>
          </cell>
          <cell r="BN44">
            <v>-459690</v>
          </cell>
          <cell r="BO44">
            <v>-459690</v>
          </cell>
          <cell r="BP44">
            <v>-459690</v>
          </cell>
          <cell r="BQ44">
            <v>-459690</v>
          </cell>
          <cell r="BR44">
            <v>-459690</v>
          </cell>
          <cell r="BS44">
            <v>-482674.5</v>
          </cell>
          <cell r="BT44">
            <v>-482674.5</v>
          </cell>
          <cell r="BU44">
            <v>-482674.5</v>
          </cell>
          <cell r="BV44">
            <v>-482674.5</v>
          </cell>
          <cell r="BW44">
            <v>-482674.5</v>
          </cell>
          <cell r="BX44">
            <v>-482674.5</v>
          </cell>
          <cell r="BY44">
            <v>-482674.5</v>
          </cell>
          <cell r="BZ44">
            <v>-482674.5</v>
          </cell>
          <cell r="CA44">
            <v>-482674.5</v>
          </cell>
          <cell r="CB44">
            <v>-482674.5</v>
          </cell>
          <cell r="CC44">
            <v>-482674.5</v>
          </cell>
          <cell r="CD44">
            <v>-482674.5</v>
          </cell>
          <cell r="CE44">
            <v>-482674.5</v>
          </cell>
          <cell r="CF44">
            <v>-482674.5</v>
          </cell>
          <cell r="CG44">
            <v>-482674.5</v>
          </cell>
          <cell r="CH44">
            <v>-482674.5</v>
          </cell>
          <cell r="CI44">
            <v>-482674.5</v>
          </cell>
          <cell r="CJ44">
            <v>-482674.5</v>
          </cell>
          <cell r="CK44">
            <v>-482674.5</v>
          </cell>
          <cell r="CL44">
            <v>-482674.5</v>
          </cell>
          <cell r="CM44">
            <v>-482674.5</v>
          </cell>
          <cell r="CN44">
            <v>-482674.5</v>
          </cell>
          <cell r="CO44">
            <v>-482674.5</v>
          </cell>
          <cell r="CP44">
            <v>-482674.5</v>
          </cell>
          <cell r="CQ44">
            <v>-506808.22500000009</v>
          </cell>
          <cell r="CR44">
            <v>-506808.22500000009</v>
          </cell>
          <cell r="CS44">
            <v>-506808.22500000009</v>
          </cell>
          <cell r="CT44">
            <v>-506808.22500000009</v>
          </cell>
          <cell r="CU44">
            <v>-506808.22500000009</v>
          </cell>
          <cell r="CV44">
            <v>-506808.22500000009</v>
          </cell>
          <cell r="CW44">
            <v>-506808.22500000009</v>
          </cell>
          <cell r="CX44">
            <v>-506808.22500000009</v>
          </cell>
          <cell r="CY44">
            <v>-506808.22500000009</v>
          </cell>
          <cell r="CZ44">
            <v>-506808.22500000009</v>
          </cell>
          <cell r="DA44">
            <v>-506808.22500000009</v>
          </cell>
          <cell r="DB44">
            <v>-506808.22500000009</v>
          </cell>
          <cell r="DC44">
            <v>-506808.22500000009</v>
          </cell>
          <cell r="DD44">
            <v>-506808.22500000009</v>
          </cell>
          <cell r="DE44">
            <v>-506808.22500000009</v>
          </cell>
          <cell r="DF44">
            <v>-506808.22500000009</v>
          </cell>
          <cell r="DG44">
            <v>-506808.22500000009</v>
          </cell>
          <cell r="DH44">
            <v>-506808.22500000009</v>
          </cell>
          <cell r="DI44">
            <v>-506808.22500000009</v>
          </cell>
          <cell r="DJ44">
            <v>-506808.22500000009</v>
          </cell>
          <cell r="DK44">
            <v>-506808.22500000009</v>
          </cell>
          <cell r="DL44">
            <v>-506808.22500000009</v>
          </cell>
          <cell r="DM44">
            <v>-506808.22500000009</v>
          </cell>
          <cell r="DN44">
            <v>-506808.22500000009</v>
          </cell>
          <cell r="DO44">
            <v>-532148.6362500001</v>
          </cell>
          <cell r="DP44">
            <v>-532148.6362500001</v>
          </cell>
          <cell r="DQ44">
            <v>-532148.6362500001</v>
          </cell>
        </row>
        <row r="45">
          <cell r="A45">
            <v>207</v>
          </cell>
          <cell r="B45">
            <v>-609469</v>
          </cell>
          <cell r="C45">
            <v>-609469</v>
          </cell>
          <cell r="D45">
            <v>-609469</v>
          </cell>
          <cell r="E45">
            <v>-609469</v>
          </cell>
          <cell r="F45">
            <v>-609469</v>
          </cell>
          <cell r="G45">
            <v>-609469</v>
          </cell>
          <cell r="H45">
            <v>-609469</v>
          </cell>
          <cell r="I45">
            <v>-609469</v>
          </cell>
          <cell r="J45">
            <v>-609469</v>
          </cell>
          <cell r="K45">
            <v>-609469</v>
          </cell>
          <cell r="L45">
            <v>-609469</v>
          </cell>
          <cell r="M45">
            <v>-609469</v>
          </cell>
          <cell r="N45">
            <v>-660637.86245148955</v>
          </cell>
          <cell r="O45">
            <v>-660637.86245148955</v>
          </cell>
          <cell r="P45">
            <v>-660637.86245148955</v>
          </cell>
          <cell r="Q45">
            <v>-660637.86245148955</v>
          </cell>
          <cell r="R45">
            <v>-658918.32703404606</v>
          </cell>
          <cell r="S45">
            <v>-658918.32703404606</v>
          </cell>
          <cell r="T45">
            <v>-658918.32703404606</v>
          </cell>
          <cell r="U45">
            <v>-658918.32703404606</v>
          </cell>
          <cell r="V45">
            <v>-658918.32703404606</v>
          </cell>
          <cell r="W45">
            <v>-658918.32703404606</v>
          </cell>
          <cell r="X45">
            <v>-658918.32703404606</v>
          </cell>
          <cell r="Y45">
            <v>-658918.32703404606</v>
          </cell>
          <cell r="Z45">
            <v>-658918.32703404606</v>
          </cell>
          <cell r="AA45">
            <v>-658918.32703404606</v>
          </cell>
          <cell r="AB45">
            <v>-658918.32703404606</v>
          </cell>
          <cell r="AC45">
            <v>-658918.32703404606</v>
          </cell>
          <cell r="AD45">
            <v>-657291.64525158051</v>
          </cell>
          <cell r="AE45">
            <v>-657291.64525158051</v>
          </cell>
          <cell r="AF45">
            <v>-657291.64525158051</v>
          </cell>
          <cell r="AG45">
            <v>-657291.64525158051</v>
          </cell>
          <cell r="AH45">
            <v>-657291.64525158051</v>
          </cell>
          <cell r="AI45">
            <v>-657291.64525158051</v>
          </cell>
          <cell r="AJ45">
            <v>-657291.64525158051</v>
          </cell>
          <cell r="AK45">
            <v>-657291.64525158051</v>
          </cell>
          <cell r="AL45">
            <v>-657291.64525158051</v>
          </cell>
          <cell r="AM45">
            <v>-657291.64525158051</v>
          </cell>
          <cell r="AN45">
            <v>-657291.64525158051</v>
          </cell>
          <cell r="AO45">
            <v>-657291.64525158051</v>
          </cell>
          <cell r="AP45">
            <v>-655750.07930117811</v>
          </cell>
          <cell r="AQ45">
            <v>-655750.07930117811</v>
          </cell>
          <cell r="AR45">
            <v>-655750.07930117811</v>
          </cell>
          <cell r="AS45">
            <v>-655750.07930117811</v>
          </cell>
          <cell r="AT45">
            <v>-655750.07930117811</v>
          </cell>
          <cell r="AU45">
            <v>-655750.07930117811</v>
          </cell>
          <cell r="AV45">
            <v>-655750.07930117811</v>
          </cell>
          <cell r="AW45">
            <v>-655750.07930117811</v>
          </cell>
          <cell r="AX45">
            <v>-655750.07930117811</v>
          </cell>
          <cell r="AY45">
            <v>-655750.07930117811</v>
          </cell>
          <cell r="AZ45">
            <v>-655750.07930117811</v>
          </cell>
          <cell r="BA45">
            <v>-655750.07930117811</v>
          </cell>
          <cell r="BB45">
            <v>-654286.53619683359</v>
          </cell>
          <cell r="BC45">
            <v>-654286.53619683359</v>
          </cell>
          <cell r="BD45">
            <v>-654286.53619683359</v>
          </cell>
          <cell r="BE45">
            <v>-654286.53619683359</v>
          </cell>
          <cell r="BF45">
            <v>-654286.53619683359</v>
          </cell>
          <cell r="BG45">
            <v>-654286.53619683359</v>
          </cell>
          <cell r="BH45">
            <v>-654286.53619683359</v>
          </cell>
          <cell r="BI45">
            <v>-654286.53619683359</v>
          </cell>
          <cell r="BJ45">
            <v>-654286.53619683359</v>
          </cell>
          <cell r="BK45">
            <v>-654286.53619683359</v>
          </cell>
          <cell r="BL45">
            <v>-654286.53619683359</v>
          </cell>
          <cell r="BM45">
            <v>-654286.53619683359</v>
          </cell>
          <cell r="BN45">
            <v>-653091.19662581314</v>
          </cell>
          <cell r="BO45">
            <v>-653091.19662581314</v>
          </cell>
          <cell r="BP45">
            <v>-653091.19662581314</v>
          </cell>
          <cell r="BQ45">
            <v>-653091.19662581314</v>
          </cell>
          <cell r="BR45">
            <v>-653091.19662581314</v>
          </cell>
          <cell r="BS45">
            <v>-653091.19662581314</v>
          </cell>
          <cell r="BT45">
            <v>-653091.19662581314</v>
          </cell>
          <cell r="BU45">
            <v>-653091.19662581314</v>
          </cell>
          <cell r="BV45">
            <v>-653091.19662581314</v>
          </cell>
          <cell r="BW45">
            <v>-653091.19662581314</v>
          </cell>
          <cell r="BX45">
            <v>-653091.19662581314</v>
          </cell>
          <cell r="BY45">
            <v>-653091.19662581314</v>
          </cell>
          <cell r="BZ45">
            <v>-651895.85705479258</v>
          </cell>
          <cell r="CA45">
            <v>-651895.85705479258</v>
          </cell>
          <cell r="CB45">
            <v>-651895.85705479258</v>
          </cell>
          <cell r="CC45">
            <v>-651895.85705479258</v>
          </cell>
          <cell r="CD45">
            <v>-651895.85705479258</v>
          </cell>
          <cell r="CE45">
            <v>-651895.85705479258</v>
          </cell>
          <cell r="CF45">
            <v>-651895.85705479258</v>
          </cell>
          <cell r="CG45">
            <v>-651895.85705479258</v>
          </cell>
          <cell r="CH45">
            <v>-651895.85705479258</v>
          </cell>
          <cell r="CI45">
            <v>-651895.85705479258</v>
          </cell>
          <cell r="CJ45">
            <v>-651895.85705479258</v>
          </cell>
          <cell r="CK45">
            <v>-651895.85705479258</v>
          </cell>
          <cell r="CL45">
            <v>-650700.51748377201</v>
          </cell>
          <cell r="CM45">
            <v>-650700.51748377201</v>
          </cell>
          <cell r="CN45">
            <v>-650700.51748377201</v>
          </cell>
          <cell r="CO45">
            <v>-650700.51748377201</v>
          </cell>
          <cell r="CP45">
            <v>-650700.51748377201</v>
          </cell>
          <cell r="CQ45">
            <v>-650700.51748377201</v>
          </cell>
          <cell r="CR45">
            <v>-650700.51748377201</v>
          </cell>
          <cell r="CS45">
            <v>-650700.51748377201</v>
          </cell>
          <cell r="CT45">
            <v>-650700.51748377201</v>
          </cell>
          <cell r="CU45">
            <v>-650700.51748377201</v>
          </cell>
          <cell r="CV45">
            <v>-650700.51748377201</v>
          </cell>
          <cell r="CW45">
            <v>-650700.51748377201</v>
          </cell>
          <cell r="CX45">
            <v>-649505.17791275145</v>
          </cell>
          <cell r="CY45">
            <v>-649505.17791275145</v>
          </cell>
          <cell r="CZ45">
            <v>-649505.17791275145</v>
          </cell>
          <cell r="DA45">
            <v>-649505.17791275145</v>
          </cell>
          <cell r="DB45">
            <v>-649505.17791275145</v>
          </cell>
          <cell r="DC45">
            <v>-649505.17791275145</v>
          </cell>
          <cell r="DD45">
            <v>-649505.17791275145</v>
          </cell>
          <cell r="DE45">
            <v>-649505.17791275145</v>
          </cell>
          <cell r="DF45">
            <v>-649505.17791275145</v>
          </cell>
          <cell r="DG45">
            <v>-649505.17791275145</v>
          </cell>
          <cell r="DH45">
            <v>-649505.17791275145</v>
          </cell>
          <cell r="DI45">
            <v>-649505.17791275145</v>
          </cell>
          <cell r="DJ45">
            <v>-648309.838341731</v>
          </cell>
          <cell r="DK45">
            <v>-648309.838341731</v>
          </cell>
          <cell r="DL45">
            <v>-648309.838341731</v>
          </cell>
          <cell r="DM45">
            <v>-648309.838341731</v>
          </cell>
          <cell r="DN45">
            <v>-648309.838341731</v>
          </cell>
          <cell r="DO45">
            <v>-648309.838341731</v>
          </cell>
          <cell r="DP45">
            <v>-648309.838341731</v>
          </cell>
          <cell r="DQ45">
            <v>-648309.838341731</v>
          </cell>
        </row>
        <row r="46">
          <cell r="A46">
            <v>211</v>
          </cell>
          <cell r="B46">
            <v>-12957.94</v>
          </cell>
          <cell r="C46">
            <v>-12957.94</v>
          </cell>
          <cell r="D46">
            <v>-12957.94</v>
          </cell>
          <cell r="E46">
            <v>-12957.94</v>
          </cell>
          <cell r="F46">
            <v>-12957.94</v>
          </cell>
          <cell r="G46">
            <v>-12957.94</v>
          </cell>
          <cell r="H46">
            <v>-12957.94</v>
          </cell>
          <cell r="I46">
            <v>-12957.94</v>
          </cell>
          <cell r="J46">
            <v>-12957.94</v>
          </cell>
          <cell r="K46">
            <v>-12957.94</v>
          </cell>
          <cell r="L46">
            <v>-12957.94</v>
          </cell>
          <cell r="M46">
            <v>-12957.94</v>
          </cell>
          <cell r="N46">
            <v>-12957.94</v>
          </cell>
          <cell r="O46">
            <v>-12957.94</v>
          </cell>
          <cell r="P46">
            <v>-12957.94</v>
          </cell>
          <cell r="Q46">
            <v>-12957.94</v>
          </cell>
          <cell r="R46">
            <v>-12957.94</v>
          </cell>
          <cell r="S46">
            <v>-12957.94</v>
          </cell>
          <cell r="T46">
            <v>-12957.94</v>
          </cell>
          <cell r="U46">
            <v>-12957.94</v>
          </cell>
          <cell r="V46">
            <v>-12957.94</v>
          </cell>
          <cell r="W46">
            <v>-12957.94</v>
          </cell>
          <cell r="X46">
            <v>-12957.94</v>
          </cell>
          <cell r="Y46">
            <v>-12957.94</v>
          </cell>
          <cell r="Z46">
            <v>-12957.94</v>
          </cell>
          <cell r="AA46">
            <v>-12957.94</v>
          </cell>
          <cell r="AB46">
            <v>-12957.94</v>
          </cell>
          <cell r="AC46">
            <v>-12957.94</v>
          </cell>
          <cell r="AD46">
            <v>-12957.94</v>
          </cell>
          <cell r="AE46">
            <v>-12957.94</v>
          </cell>
          <cell r="AF46">
            <v>-12957.94</v>
          </cell>
          <cell r="AG46">
            <v>-12957.94</v>
          </cell>
          <cell r="AH46">
            <v>-12957.94</v>
          </cell>
          <cell r="AI46">
            <v>-12957.94</v>
          </cell>
          <cell r="AJ46">
            <v>-12957.94</v>
          </cell>
          <cell r="AK46">
            <v>-12957.94</v>
          </cell>
          <cell r="AL46">
            <v>-12957.94</v>
          </cell>
          <cell r="AM46">
            <v>-12957.94</v>
          </cell>
          <cell r="AN46">
            <v>-12957.94</v>
          </cell>
          <cell r="AO46">
            <v>-12957.94</v>
          </cell>
          <cell r="AP46">
            <v>-12957.94</v>
          </cell>
          <cell r="AQ46">
            <v>-12957.94</v>
          </cell>
          <cell r="AR46">
            <v>-12957.94</v>
          </cell>
          <cell r="AS46">
            <v>-12957.94</v>
          </cell>
          <cell r="AT46">
            <v>-12957.94</v>
          </cell>
          <cell r="AU46">
            <v>-12957.94</v>
          </cell>
          <cell r="AV46">
            <v>-12957.94</v>
          </cell>
          <cell r="AW46">
            <v>-12957.94</v>
          </cell>
          <cell r="AX46">
            <v>-12957.94</v>
          </cell>
          <cell r="AY46">
            <v>-12957.94</v>
          </cell>
          <cell r="AZ46">
            <v>-12957.94</v>
          </cell>
          <cell r="BA46">
            <v>-12957.94</v>
          </cell>
          <cell r="BB46">
            <v>-12957.94</v>
          </cell>
          <cell r="BC46">
            <v>-12957.94</v>
          </cell>
          <cell r="BD46">
            <v>-12957.94</v>
          </cell>
          <cell r="BE46">
            <v>-12957.94</v>
          </cell>
          <cell r="BF46">
            <v>-12957.94</v>
          </cell>
          <cell r="BG46">
            <v>-12957.94</v>
          </cell>
          <cell r="BH46">
            <v>-12957.94</v>
          </cell>
          <cell r="BI46">
            <v>-12957.94</v>
          </cell>
          <cell r="BJ46">
            <v>-12957.94</v>
          </cell>
          <cell r="BK46">
            <v>-12957.94</v>
          </cell>
          <cell r="BL46">
            <v>-12957.94</v>
          </cell>
          <cell r="BM46">
            <v>-12957.94</v>
          </cell>
          <cell r="BN46">
            <v>-12957.94</v>
          </cell>
          <cell r="BO46">
            <v>-12957.94</v>
          </cell>
          <cell r="BP46">
            <v>-12957.94</v>
          </cell>
          <cell r="BQ46">
            <v>-12957.94</v>
          </cell>
          <cell r="BR46">
            <v>-12957.94</v>
          </cell>
          <cell r="BS46">
            <v>-12957.94</v>
          </cell>
          <cell r="BT46">
            <v>-12957.94</v>
          </cell>
          <cell r="BU46">
            <v>-12957.94</v>
          </cell>
          <cell r="BV46">
            <v>-12957.94</v>
          </cell>
          <cell r="BW46">
            <v>-12957.94</v>
          </cell>
          <cell r="BX46">
            <v>-12957.94</v>
          </cell>
          <cell r="BY46">
            <v>-12957.94</v>
          </cell>
          <cell r="BZ46">
            <v>-12957.94</v>
          </cell>
          <cell r="CA46">
            <v>-12957.94</v>
          </cell>
          <cell r="CB46">
            <v>-12957.94</v>
          </cell>
          <cell r="CC46">
            <v>-12957.94</v>
          </cell>
          <cell r="CD46">
            <v>-12957.94</v>
          </cell>
          <cell r="CE46">
            <v>-12957.94</v>
          </cell>
          <cell r="CF46">
            <v>-12957.94</v>
          </cell>
          <cell r="CG46">
            <v>-12957.94</v>
          </cell>
          <cell r="CH46">
            <v>-12957.94</v>
          </cell>
          <cell r="CI46">
            <v>-12957.94</v>
          </cell>
          <cell r="CJ46">
            <v>-12957.94</v>
          </cell>
          <cell r="CK46">
            <v>-12957.94</v>
          </cell>
          <cell r="CL46">
            <v>-12957.94</v>
          </cell>
          <cell r="CM46">
            <v>-12957.94</v>
          </cell>
          <cell r="CN46">
            <v>-12957.94</v>
          </cell>
          <cell r="CO46">
            <v>-12957.94</v>
          </cell>
          <cell r="CP46">
            <v>-12957.94</v>
          </cell>
          <cell r="CQ46">
            <v>-12957.94</v>
          </cell>
          <cell r="CR46">
            <v>-12957.94</v>
          </cell>
          <cell r="CS46">
            <v>-12957.94</v>
          </cell>
          <cell r="CT46">
            <v>-12957.94</v>
          </cell>
          <cell r="CU46">
            <v>-12957.94</v>
          </cell>
          <cell r="CV46">
            <v>-12957.94</v>
          </cell>
          <cell r="CW46">
            <v>-12957.94</v>
          </cell>
          <cell r="CX46">
            <v>-12957.94</v>
          </cell>
          <cell r="CY46">
            <v>-12957.94</v>
          </cell>
          <cell r="CZ46">
            <v>-12957.94</v>
          </cell>
          <cell r="DA46">
            <v>-12957.94</v>
          </cell>
          <cell r="DB46">
            <v>-12957.94</v>
          </cell>
          <cell r="DC46">
            <v>-12957.94</v>
          </cell>
          <cell r="DD46">
            <v>-12957.94</v>
          </cell>
          <cell r="DE46">
            <v>-12957.94</v>
          </cell>
          <cell r="DF46">
            <v>-12957.94</v>
          </cell>
          <cell r="DG46">
            <v>-12957.94</v>
          </cell>
          <cell r="DH46">
            <v>-12957.94</v>
          </cell>
          <cell r="DI46">
            <v>-12957.94</v>
          </cell>
          <cell r="DJ46">
            <v>-12957.94</v>
          </cell>
          <cell r="DK46">
            <v>-12957.94</v>
          </cell>
          <cell r="DL46">
            <v>-12957.94</v>
          </cell>
          <cell r="DM46">
            <v>-12957.94</v>
          </cell>
          <cell r="DN46">
            <v>-12957.94</v>
          </cell>
          <cell r="DO46">
            <v>-12957.94</v>
          </cell>
          <cell r="DP46">
            <v>-12957.94</v>
          </cell>
          <cell r="DQ46">
            <v>-12957.94</v>
          </cell>
        </row>
        <row r="47">
          <cell r="A47">
            <v>216</v>
          </cell>
          <cell r="B47">
            <v>-295806.56</v>
          </cell>
          <cell r="C47">
            <v>-296162.52</v>
          </cell>
          <cell r="D47">
            <v>-295221.18</v>
          </cell>
          <cell r="E47">
            <v>-296000</v>
          </cell>
          <cell r="F47">
            <v>-296000</v>
          </cell>
          <cell r="G47">
            <v>-295838.05200000003</v>
          </cell>
          <cell r="H47">
            <v>-295838.05200000003</v>
          </cell>
          <cell r="I47">
            <v>-295838.05199999997</v>
          </cell>
          <cell r="J47">
            <v>-295838.05199999997</v>
          </cell>
          <cell r="K47">
            <v>-295838.05199999997</v>
          </cell>
          <cell r="L47">
            <v>-295838.05199999997</v>
          </cell>
          <cell r="M47">
            <v>-295838.05199999991</v>
          </cell>
          <cell r="N47">
            <v>-300243.65840000001</v>
          </cell>
          <cell r="O47">
            <v>-300604.95779999997</v>
          </cell>
          <cell r="P47">
            <v>-299649.49769999995</v>
          </cell>
          <cell r="Q47">
            <v>-300440</v>
          </cell>
          <cell r="R47">
            <v>-300440</v>
          </cell>
          <cell r="S47">
            <v>-300275.62277999998</v>
          </cell>
          <cell r="T47">
            <v>-300275.62277999998</v>
          </cell>
          <cell r="U47">
            <v>-300275.62277999992</v>
          </cell>
          <cell r="V47">
            <v>-300275.62277999992</v>
          </cell>
          <cell r="W47">
            <v>-300275.62277999992</v>
          </cell>
          <cell r="X47">
            <v>-300275.62277999992</v>
          </cell>
          <cell r="Y47">
            <v>-300275.62277999992</v>
          </cell>
          <cell r="Z47">
            <v>-304747.31327599997</v>
          </cell>
          <cell r="AA47">
            <v>-305114.03216699994</v>
          </cell>
          <cell r="AB47">
            <v>-304144.24016549991</v>
          </cell>
          <cell r="AC47">
            <v>-304946.59999999998</v>
          </cell>
          <cell r="AD47">
            <v>-304946.59999999998</v>
          </cell>
          <cell r="AE47">
            <v>-304779.75712169992</v>
          </cell>
          <cell r="AF47">
            <v>-304779.75712169992</v>
          </cell>
          <cell r="AG47">
            <v>-304779.75712169992</v>
          </cell>
          <cell r="AH47">
            <v>-304779.75712169992</v>
          </cell>
          <cell r="AI47">
            <v>-304779.75712169992</v>
          </cell>
          <cell r="AJ47">
            <v>-304779.75712169992</v>
          </cell>
          <cell r="AK47">
            <v>-304779.75712169986</v>
          </cell>
          <cell r="AL47">
            <v>-309318.5229751399</v>
          </cell>
          <cell r="AM47">
            <v>-309690.74264950491</v>
          </cell>
          <cell r="AN47">
            <v>-308706.40376798238</v>
          </cell>
          <cell r="AO47">
            <v>-309520.79899999988</v>
          </cell>
          <cell r="AP47">
            <v>-309520.79899999988</v>
          </cell>
          <cell r="AQ47">
            <v>-309351.45347852539</v>
          </cell>
          <cell r="AR47">
            <v>-309351.45347852539</v>
          </cell>
          <cell r="AS47">
            <v>-309351.45347852533</v>
          </cell>
          <cell r="AT47">
            <v>-309351.45347852533</v>
          </cell>
          <cell r="AU47">
            <v>-309351.45347852533</v>
          </cell>
          <cell r="AV47">
            <v>-309351.45347852533</v>
          </cell>
          <cell r="AW47">
            <v>-309351.45347852528</v>
          </cell>
          <cell r="AX47">
            <v>-313958.30081976694</v>
          </cell>
          <cell r="AY47">
            <v>-314336.10378924746</v>
          </cell>
          <cell r="AZ47">
            <v>-313336.9998245021</v>
          </cell>
          <cell r="BA47">
            <v>-314163.61098499986</v>
          </cell>
          <cell r="BB47">
            <v>-314163.61098499986</v>
          </cell>
          <cell r="BC47">
            <v>-313991.72528070322</v>
          </cell>
          <cell r="BD47">
            <v>-313991.72528070322</v>
          </cell>
          <cell r="BE47">
            <v>-313991.72528070316</v>
          </cell>
          <cell r="BF47">
            <v>-313991.72528070316</v>
          </cell>
          <cell r="BG47">
            <v>-313991.72528070316</v>
          </cell>
          <cell r="BH47">
            <v>-313991.72528070316</v>
          </cell>
          <cell r="BI47">
            <v>-313991.72528070316</v>
          </cell>
          <cell r="BJ47">
            <v>-318667.67533206346</v>
          </cell>
          <cell r="BK47">
            <v>-319051.14534608612</v>
          </cell>
          <cell r="BL47">
            <v>-318037.05482186959</v>
          </cell>
          <cell r="BM47">
            <v>-318876.06514977483</v>
          </cell>
          <cell r="BN47">
            <v>-318876.06514977483</v>
          </cell>
          <cell r="BO47">
            <v>-318701.60115991376</v>
          </cell>
          <cell r="BP47">
            <v>-318701.60115991376</v>
          </cell>
          <cell r="BQ47">
            <v>-318701.6011599137</v>
          </cell>
          <cell r="BR47">
            <v>-318701.6011599137</v>
          </cell>
          <cell r="BS47">
            <v>-318701.6011599137</v>
          </cell>
          <cell r="BT47">
            <v>-318701.6011599137</v>
          </cell>
          <cell r="BU47">
            <v>-318701.60115991364</v>
          </cell>
          <cell r="BV47">
            <v>-323447.69046204432</v>
          </cell>
          <cell r="BW47">
            <v>-323836.91252627736</v>
          </cell>
          <cell r="BX47">
            <v>-322807.61064419756</v>
          </cell>
          <cell r="BY47">
            <v>-323659.2061270214</v>
          </cell>
          <cell r="BZ47">
            <v>-323659.2061270214</v>
          </cell>
          <cell r="CA47">
            <v>-323482.12517731241</v>
          </cell>
          <cell r="CB47">
            <v>-323482.12517731241</v>
          </cell>
          <cell r="CC47">
            <v>-323482.12517731235</v>
          </cell>
          <cell r="CD47">
            <v>-323482.12517731235</v>
          </cell>
          <cell r="CE47">
            <v>-323482.12517731235</v>
          </cell>
          <cell r="CF47">
            <v>-323482.12517731235</v>
          </cell>
          <cell r="CG47">
            <v>-323482.12517731235</v>
          </cell>
          <cell r="CH47">
            <v>-328299.40581897495</v>
          </cell>
          <cell r="CI47">
            <v>-328694.46621417149</v>
          </cell>
          <cell r="CJ47">
            <v>-327649.72480386047</v>
          </cell>
          <cell r="CK47">
            <v>-328514.09421892668</v>
          </cell>
          <cell r="CL47">
            <v>-328514.09421892668</v>
          </cell>
          <cell r="CM47">
            <v>-328334.35705497209</v>
          </cell>
          <cell r="CN47">
            <v>-328334.35705497209</v>
          </cell>
          <cell r="CO47">
            <v>-328334.35705497203</v>
          </cell>
          <cell r="CP47">
            <v>-328334.35705497203</v>
          </cell>
          <cell r="CQ47">
            <v>-328334.35705497203</v>
          </cell>
          <cell r="CR47">
            <v>-328334.35705497203</v>
          </cell>
          <cell r="CS47">
            <v>-328334.35705497197</v>
          </cell>
          <cell r="CT47">
            <v>-333223.89690625953</v>
          </cell>
          <cell r="CU47">
            <v>-333624.88320738403</v>
          </cell>
          <cell r="CV47">
            <v>-332564.47067591833</v>
          </cell>
          <cell r="CW47">
            <v>-333441.80563221057</v>
          </cell>
          <cell r="CX47">
            <v>-333441.80563221057</v>
          </cell>
          <cell r="CY47">
            <v>-333259.37241079658</v>
          </cell>
          <cell r="CZ47">
            <v>-333259.37241079658</v>
          </cell>
          <cell r="DA47">
            <v>-333259.37241079652</v>
          </cell>
          <cell r="DB47">
            <v>-333259.37241079652</v>
          </cell>
          <cell r="DC47">
            <v>-333259.37241079652</v>
          </cell>
          <cell r="DD47">
            <v>-333259.37241079652</v>
          </cell>
          <cell r="DE47">
            <v>-333259.37241079652</v>
          </cell>
          <cell r="DF47">
            <v>-338222.25535985339</v>
          </cell>
          <cell r="DG47">
            <v>-338629.25645549473</v>
          </cell>
          <cell r="DH47">
            <v>-337552.93773605709</v>
          </cell>
          <cell r="DI47">
            <v>-338443.43271669367</v>
          </cell>
          <cell r="DJ47">
            <v>-338443.43271669367</v>
          </cell>
          <cell r="DK47">
            <v>-338258.26299695851</v>
          </cell>
          <cell r="DL47">
            <v>-338258.26299695851</v>
          </cell>
          <cell r="DM47">
            <v>-338258.26299695845</v>
          </cell>
          <cell r="DN47">
            <v>-338258.26299695845</v>
          </cell>
          <cell r="DO47">
            <v>-338258.26299695845</v>
          </cell>
          <cell r="DP47">
            <v>-338258.26299695845</v>
          </cell>
          <cell r="DQ47">
            <v>-338258.26299695839</v>
          </cell>
        </row>
        <row r="48">
          <cell r="A48">
            <v>218</v>
          </cell>
          <cell r="B48">
            <v>-18977.75</v>
          </cell>
          <cell r="C48">
            <v>-18977.75</v>
          </cell>
          <cell r="D48">
            <v>-18977.75</v>
          </cell>
          <cell r="E48">
            <v>-18977.75</v>
          </cell>
          <cell r="F48">
            <v>-18977.75</v>
          </cell>
          <cell r="G48">
            <v>-18977.75</v>
          </cell>
          <cell r="H48">
            <v>-18977.75</v>
          </cell>
          <cell r="I48">
            <v>-18977.75</v>
          </cell>
          <cell r="J48">
            <v>-18977.75</v>
          </cell>
          <cell r="K48">
            <v>-18977.75</v>
          </cell>
          <cell r="L48">
            <v>-18977.75</v>
          </cell>
          <cell r="M48">
            <v>-18977.75</v>
          </cell>
          <cell r="N48">
            <v>-18977.75</v>
          </cell>
          <cell r="O48">
            <v>-18977.75</v>
          </cell>
          <cell r="P48">
            <v>-18977.75</v>
          </cell>
          <cell r="Q48">
            <v>-18977.75</v>
          </cell>
          <cell r="R48">
            <v>-18977.75</v>
          </cell>
          <cell r="S48">
            <v>-18977.75</v>
          </cell>
          <cell r="T48">
            <v>-18977.75</v>
          </cell>
          <cell r="U48">
            <v>-18977.75</v>
          </cell>
          <cell r="V48">
            <v>-18977.75</v>
          </cell>
          <cell r="W48">
            <v>-18977.75</v>
          </cell>
          <cell r="X48">
            <v>-18977.75</v>
          </cell>
          <cell r="Y48">
            <v>-18977.75</v>
          </cell>
          <cell r="Z48">
            <v>-18977.75</v>
          </cell>
          <cell r="AA48">
            <v>-18977.75</v>
          </cell>
          <cell r="AB48">
            <v>-18977.75</v>
          </cell>
          <cell r="AC48">
            <v>-18977.75</v>
          </cell>
          <cell r="AD48">
            <v>-18977.75</v>
          </cell>
          <cell r="AE48">
            <v>-18977.75</v>
          </cell>
          <cell r="AF48">
            <v>-18977.75</v>
          </cell>
          <cell r="AG48">
            <v>-18977.75</v>
          </cell>
          <cell r="AH48">
            <v>-18977.75</v>
          </cell>
          <cell r="AI48">
            <v>-18977.75</v>
          </cell>
          <cell r="AJ48">
            <v>-18977.75</v>
          </cell>
          <cell r="AK48">
            <v>-18977.75</v>
          </cell>
          <cell r="AL48">
            <v>-18977.75</v>
          </cell>
          <cell r="AM48">
            <v>-18977.75</v>
          </cell>
          <cell r="AN48">
            <v>-18977.75</v>
          </cell>
          <cell r="AO48">
            <v>-18977.75</v>
          </cell>
          <cell r="AP48">
            <v>-18977.75</v>
          </cell>
          <cell r="AQ48">
            <v>-18977.75</v>
          </cell>
          <cell r="AR48">
            <v>-18977.75</v>
          </cell>
          <cell r="AS48">
            <v>-18977.75</v>
          </cell>
          <cell r="AT48">
            <v>-18977.75</v>
          </cell>
          <cell r="AU48">
            <v>-18977.75</v>
          </cell>
          <cell r="AV48">
            <v>-18977.75</v>
          </cell>
          <cell r="AW48">
            <v>-18977.75</v>
          </cell>
          <cell r="AX48">
            <v>-18977.75</v>
          </cell>
          <cell r="AY48">
            <v>-18977.75</v>
          </cell>
          <cell r="AZ48">
            <v>-18977.75</v>
          </cell>
          <cell r="BA48">
            <v>-18977.75</v>
          </cell>
          <cell r="BB48">
            <v>-18977.75</v>
          </cell>
          <cell r="BC48">
            <v>-18977.75</v>
          </cell>
          <cell r="BD48">
            <v>-18977.75</v>
          </cell>
          <cell r="BE48">
            <v>-18977.75</v>
          </cell>
          <cell r="BF48">
            <v>-18977.75</v>
          </cell>
          <cell r="BG48">
            <v>-18977.75</v>
          </cell>
          <cell r="BH48">
            <v>-18977.75</v>
          </cell>
          <cell r="BI48">
            <v>-18977.75</v>
          </cell>
          <cell r="BJ48">
            <v>-18977.75</v>
          </cell>
          <cell r="BK48">
            <v>-18977.75</v>
          </cell>
          <cell r="BL48">
            <v>-18977.75</v>
          </cell>
          <cell r="BM48">
            <v>-18977.75</v>
          </cell>
          <cell r="BN48">
            <v>-18977.75</v>
          </cell>
          <cell r="BO48">
            <v>-18977.75</v>
          </cell>
          <cell r="BP48">
            <v>-18977.75</v>
          </cell>
          <cell r="BQ48">
            <v>-18977.75</v>
          </cell>
          <cell r="BR48">
            <v>-18977.75</v>
          </cell>
          <cell r="BS48">
            <v>-18977.75</v>
          </cell>
          <cell r="BT48">
            <v>-18977.75</v>
          </cell>
          <cell r="BU48">
            <v>-18977.75</v>
          </cell>
          <cell r="BV48">
            <v>-18977.75</v>
          </cell>
          <cell r="BW48">
            <v>-18977.75</v>
          </cell>
          <cell r="BX48">
            <v>-18977.75</v>
          </cell>
          <cell r="BY48">
            <v>-18977.75</v>
          </cell>
          <cell r="BZ48">
            <v>-18977.75</v>
          </cell>
          <cell r="CA48">
            <v>-18977.75</v>
          </cell>
          <cell r="CB48">
            <v>-18977.75</v>
          </cell>
          <cell r="CC48">
            <v>-18977.75</v>
          </cell>
          <cell r="CD48">
            <v>-18977.75</v>
          </cell>
          <cell r="CE48">
            <v>-18977.75</v>
          </cell>
          <cell r="CF48">
            <v>-18977.75</v>
          </cell>
          <cell r="CG48">
            <v>-18977.75</v>
          </cell>
          <cell r="CH48">
            <v>-18977.75</v>
          </cell>
          <cell r="CI48">
            <v>-18977.75</v>
          </cell>
          <cell r="CJ48">
            <v>-18977.75</v>
          </cell>
          <cell r="CK48">
            <v>-18977.75</v>
          </cell>
          <cell r="CL48">
            <v>-18977.75</v>
          </cell>
          <cell r="CM48">
            <v>-18977.75</v>
          </cell>
          <cell r="CN48">
            <v>-18977.75</v>
          </cell>
          <cell r="CO48">
            <v>-18977.75</v>
          </cell>
          <cell r="CP48">
            <v>-18977.75</v>
          </cell>
          <cell r="CQ48">
            <v>-18977.75</v>
          </cell>
          <cell r="CR48">
            <v>-18977.75</v>
          </cell>
          <cell r="CS48">
            <v>-18977.75</v>
          </cell>
          <cell r="CT48">
            <v>-18977.75</v>
          </cell>
          <cell r="CU48">
            <v>-18977.75</v>
          </cell>
          <cell r="CV48">
            <v>-18977.75</v>
          </cell>
          <cell r="CW48">
            <v>-18977.75</v>
          </cell>
          <cell r="CX48">
            <v>-18977.75</v>
          </cell>
          <cell r="CY48">
            <v>-18977.75</v>
          </cell>
          <cell r="CZ48">
            <v>-18977.75</v>
          </cell>
          <cell r="DA48">
            <v>-18977.75</v>
          </cell>
          <cell r="DB48">
            <v>-18977.75</v>
          </cell>
          <cell r="DC48">
            <v>-18977.75</v>
          </cell>
          <cell r="DD48">
            <v>-18977.75</v>
          </cell>
          <cell r="DE48">
            <v>-18977.75</v>
          </cell>
          <cell r="DF48">
            <v>-18977.75</v>
          </cell>
          <cell r="DG48">
            <v>-18977.75</v>
          </cell>
          <cell r="DH48">
            <v>-18977.75</v>
          </cell>
          <cell r="DI48">
            <v>-18977.75</v>
          </cell>
          <cell r="DJ48">
            <v>-18977.75</v>
          </cell>
          <cell r="DK48">
            <v>-18977.75</v>
          </cell>
          <cell r="DL48">
            <v>-18977.75</v>
          </cell>
          <cell r="DM48">
            <v>-18977.75</v>
          </cell>
          <cell r="DN48">
            <v>-18977.75</v>
          </cell>
          <cell r="DO48">
            <v>-18977.75</v>
          </cell>
          <cell r="DP48">
            <v>-18977.75</v>
          </cell>
          <cell r="DQ48">
            <v>-18977.75</v>
          </cell>
        </row>
        <row r="49">
          <cell r="A49">
            <v>221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-444.77664877916663</v>
          </cell>
          <cell r="H49">
            <v>-444.77664877916663</v>
          </cell>
          <cell r="I49">
            <v>-444.77664877916663</v>
          </cell>
          <cell r="J49">
            <v>-444.77664877916663</v>
          </cell>
          <cell r="K49">
            <v>-444.77664877916663</v>
          </cell>
          <cell r="L49">
            <v>-444.77664877916663</v>
          </cell>
          <cell r="M49">
            <v>-444.77664877916663</v>
          </cell>
          <cell r="N49">
            <v>-444.77664877916663</v>
          </cell>
          <cell r="O49">
            <v>-444.77664877916663</v>
          </cell>
          <cell r="P49">
            <v>-444.77664877916663</v>
          </cell>
          <cell r="Q49">
            <v>-449.22441526695832</v>
          </cell>
          <cell r="R49">
            <v>-449.22441526695832</v>
          </cell>
          <cell r="S49">
            <v>-449.22441526695832</v>
          </cell>
          <cell r="T49">
            <v>-449.22441526695832</v>
          </cell>
          <cell r="U49">
            <v>-449.22441526695832</v>
          </cell>
          <cell r="V49">
            <v>-449.22441526695832</v>
          </cell>
          <cell r="W49">
            <v>-449.22441526695832</v>
          </cell>
          <cell r="X49">
            <v>-449.22441526695832</v>
          </cell>
          <cell r="Y49">
            <v>-449.22441526695832</v>
          </cell>
          <cell r="Z49">
            <v>-449.22441526695832</v>
          </cell>
          <cell r="AA49">
            <v>-449.22441526695832</v>
          </cell>
          <cell r="AB49">
            <v>-449.22441526695832</v>
          </cell>
          <cell r="AC49">
            <v>-453.71665941962789</v>
          </cell>
          <cell r="AD49">
            <v>-453.71665941962789</v>
          </cell>
          <cell r="AE49">
            <v>-453.71665941962789</v>
          </cell>
          <cell r="AF49">
            <v>-453.71665941962789</v>
          </cell>
          <cell r="AG49">
            <v>-453.71665941962789</v>
          </cell>
          <cell r="AH49">
            <v>-453.71665941962789</v>
          </cell>
          <cell r="AI49">
            <v>-453.71665941962789</v>
          </cell>
          <cell r="AJ49">
            <v>-453.71665941962789</v>
          </cell>
          <cell r="AK49">
            <v>-453.71665941962789</v>
          </cell>
          <cell r="AL49">
            <v>-453.71665941962789</v>
          </cell>
          <cell r="AM49">
            <v>-453.71665941962789</v>
          </cell>
          <cell r="AN49">
            <v>-453.71665941962789</v>
          </cell>
          <cell r="AO49">
            <v>-458.25382601382415</v>
          </cell>
          <cell r="AP49">
            <v>-458.25382601382415</v>
          </cell>
          <cell r="AQ49">
            <v>-458.25382601382415</v>
          </cell>
          <cell r="AR49">
            <v>-458.25382601382415</v>
          </cell>
          <cell r="AS49">
            <v>-458.25382601382415</v>
          </cell>
          <cell r="AT49">
            <v>-458.25382601382415</v>
          </cell>
          <cell r="AU49">
            <v>-458.25382601382415</v>
          </cell>
          <cell r="AV49">
            <v>-458.25382601382415</v>
          </cell>
          <cell r="AW49">
            <v>-458.25382601382415</v>
          </cell>
          <cell r="AX49">
            <v>-458.25382601382415</v>
          </cell>
          <cell r="AY49">
            <v>-458.25382601382415</v>
          </cell>
          <cell r="AZ49">
            <v>-458.25382601382415</v>
          </cell>
          <cell r="BA49">
            <v>-462.83636427396237</v>
          </cell>
          <cell r="BB49">
            <v>-462.83636427396237</v>
          </cell>
          <cell r="BC49">
            <v>-462.83636427396237</v>
          </cell>
          <cell r="BD49">
            <v>-462.83636427396237</v>
          </cell>
          <cell r="BE49">
            <v>-462.83636427396237</v>
          </cell>
          <cell r="BF49">
            <v>-462.83636427396237</v>
          </cell>
          <cell r="BG49">
            <v>-462.83636427396237</v>
          </cell>
          <cell r="BH49">
            <v>-462.83636427396237</v>
          </cell>
          <cell r="BI49">
            <v>-462.83636427396237</v>
          </cell>
          <cell r="BJ49">
            <v>-462.83636427396237</v>
          </cell>
          <cell r="BK49">
            <v>-462.83636427396237</v>
          </cell>
          <cell r="BL49">
            <v>-462.83636427396237</v>
          </cell>
          <cell r="BM49">
            <v>-467.46472791670197</v>
          </cell>
          <cell r="BN49">
            <v>-467.46472791670197</v>
          </cell>
          <cell r="BO49">
            <v>-467.46472791670197</v>
          </cell>
          <cell r="BP49">
            <v>-467.46472791670197</v>
          </cell>
          <cell r="BQ49">
            <v>-467.46472791670197</v>
          </cell>
          <cell r="BR49">
            <v>-467.46472791670197</v>
          </cell>
          <cell r="BS49">
            <v>-467.46472791670197</v>
          </cell>
          <cell r="BT49">
            <v>-467.46472791670197</v>
          </cell>
          <cell r="BU49">
            <v>-467.46472791670197</v>
          </cell>
          <cell r="BV49">
            <v>-467.46472791670197</v>
          </cell>
          <cell r="BW49">
            <v>-467.46472791670197</v>
          </cell>
          <cell r="BX49">
            <v>-467.46472791670197</v>
          </cell>
          <cell r="BY49">
            <v>-472.13937519586898</v>
          </cell>
          <cell r="BZ49">
            <v>-472.13937519586898</v>
          </cell>
          <cell r="CA49">
            <v>-472.13937519586898</v>
          </cell>
          <cell r="CB49">
            <v>-472.13937519586898</v>
          </cell>
          <cell r="CC49">
            <v>-472.13937519586898</v>
          </cell>
          <cell r="CD49">
            <v>-472.13937519586898</v>
          </cell>
          <cell r="CE49">
            <v>-472.13937519586898</v>
          </cell>
          <cell r="CF49">
            <v>-472.13937519586898</v>
          </cell>
          <cell r="CG49">
            <v>-472.13937519586898</v>
          </cell>
          <cell r="CH49">
            <v>-472.13937519586898</v>
          </cell>
          <cell r="CI49">
            <v>-472.13937519586898</v>
          </cell>
          <cell r="CJ49">
            <v>-472.13937519586898</v>
          </cell>
          <cell r="CK49">
            <v>-476.86076894782769</v>
          </cell>
          <cell r="CL49">
            <v>-476.86076894782769</v>
          </cell>
          <cell r="CM49">
            <v>-476.86076894782769</v>
          </cell>
          <cell r="CN49">
            <v>-476.86076894782769</v>
          </cell>
          <cell r="CO49">
            <v>-476.86076894782769</v>
          </cell>
          <cell r="CP49">
            <v>-476.86076894782769</v>
          </cell>
          <cell r="CQ49">
            <v>-476.86076894782769</v>
          </cell>
          <cell r="CR49">
            <v>-476.86076894782769</v>
          </cell>
          <cell r="CS49">
            <v>-476.86076894782769</v>
          </cell>
          <cell r="CT49">
            <v>-476.86076894782769</v>
          </cell>
          <cell r="CU49">
            <v>-476.86076894782769</v>
          </cell>
          <cell r="CV49">
            <v>-476.86076894782769</v>
          </cell>
          <cell r="CW49">
            <v>-481.629376637306</v>
          </cell>
          <cell r="CX49">
            <v>-481.629376637306</v>
          </cell>
          <cell r="CY49">
            <v>-481.629376637306</v>
          </cell>
          <cell r="CZ49">
            <v>-481.629376637306</v>
          </cell>
          <cell r="DA49">
            <v>-481.629376637306</v>
          </cell>
          <cell r="DB49">
            <v>-481.629376637306</v>
          </cell>
          <cell r="DC49">
            <v>-481.629376637306</v>
          </cell>
          <cell r="DD49">
            <v>-481.629376637306</v>
          </cell>
          <cell r="DE49">
            <v>-481.629376637306</v>
          </cell>
          <cell r="DF49">
            <v>-481.629376637306</v>
          </cell>
          <cell r="DG49">
            <v>-481.629376637306</v>
          </cell>
          <cell r="DH49">
            <v>-481.629376637306</v>
          </cell>
          <cell r="DI49">
            <v>-486.44567040367906</v>
          </cell>
          <cell r="DJ49">
            <v>-486.44567040367906</v>
          </cell>
          <cell r="DK49">
            <v>-486.44567040367906</v>
          </cell>
          <cell r="DL49">
            <v>-486.44567040367906</v>
          </cell>
          <cell r="DM49">
            <v>-486.44567040367906</v>
          </cell>
          <cell r="DN49">
            <v>-486.44567040367906</v>
          </cell>
          <cell r="DO49">
            <v>-486.44567040367906</v>
          </cell>
          <cell r="DP49">
            <v>-486.44567040367906</v>
          </cell>
          <cell r="DQ49">
            <v>-486.44567040367906</v>
          </cell>
        </row>
        <row r="50">
          <cell r="A50">
            <v>222</v>
          </cell>
          <cell r="B50">
            <v>-453</v>
          </cell>
          <cell r="C50">
            <v>-372</v>
          </cell>
          <cell r="D50">
            <v>-372</v>
          </cell>
          <cell r="E50">
            <v>-338</v>
          </cell>
          <cell r="F50">
            <v>-338</v>
          </cell>
          <cell r="G50">
            <v>-651.84389999999996</v>
          </cell>
          <cell r="H50">
            <v>-651.84389999999996</v>
          </cell>
          <cell r="I50">
            <v>-651.84389999999996</v>
          </cell>
          <cell r="J50">
            <v>-651.84389999999996</v>
          </cell>
          <cell r="K50">
            <v>-651.84389999999996</v>
          </cell>
          <cell r="L50">
            <v>-651.84389999999996</v>
          </cell>
          <cell r="M50">
            <v>-651.84389999999996</v>
          </cell>
          <cell r="N50">
            <v>-651.84389999999996</v>
          </cell>
          <cell r="O50">
            <v>-651.84389999999996</v>
          </cell>
          <cell r="P50">
            <v>-651.84389999999996</v>
          </cell>
          <cell r="Q50">
            <v>-658.36233900000002</v>
          </cell>
          <cell r="R50">
            <v>-658.36233900000002</v>
          </cell>
          <cell r="S50">
            <v>-658.36233900000002</v>
          </cell>
          <cell r="T50">
            <v>-658.36233900000002</v>
          </cell>
          <cell r="U50">
            <v>-658.36233900000002</v>
          </cell>
          <cell r="V50">
            <v>-658.36233900000002</v>
          </cell>
          <cell r="W50">
            <v>-658.36233900000002</v>
          </cell>
          <cell r="X50">
            <v>-658.36233900000002</v>
          </cell>
          <cell r="Y50">
            <v>-658.36233900000002</v>
          </cell>
          <cell r="Z50">
            <v>-658.36233900000002</v>
          </cell>
          <cell r="AA50">
            <v>-658.36233900000002</v>
          </cell>
          <cell r="AB50">
            <v>-658.36233900000002</v>
          </cell>
          <cell r="AC50">
            <v>-664.94596238999998</v>
          </cell>
          <cell r="AD50">
            <v>-664.94596238999998</v>
          </cell>
          <cell r="AE50">
            <v>-664.94596238999998</v>
          </cell>
          <cell r="AF50">
            <v>-664.94596238999998</v>
          </cell>
          <cell r="AG50">
            <v>-664.94596238999998</v>
          </cell>
          <cell r="AH50">
            <v>-664.94596238999998</v>
          </cell>
          <cell r="AI50">
            <v>-664.94596238999998</v>
          </cell>
          <cell r="AJ50">
            <v>-664.94596238999998</v>
          </cell>
          <cell r="AK50">
            <v>-664.94596238999998</v>
          </cell>
          <cell r="AL50">
            <v>-664.94596238999998</v>
          </cell>
          <cell r="AM50">
            <v>-664.94596238999998</v>
          </cell>
          <cell r="AN50">
            <v>-664.94596238999998</v>
          </cell>
          <cell r="AO50">
            <v>-671.59542201390002</v>
          </cell>
          <cell r="AP50">
            <v>-671.59542201390002</v>
          </cell>
          <cell r="AQ50">
            <v>-671.59542201390002</v>
          </cell>
          <cell r="AR50">
            <v>-671.59542201390002</v>
          </cell>
          <cell r="AS50">
            <v>-671.59542201390002</v>
          </cell>
          <cell r="AT50">
            <v>-671.59542201390002</v>
          </cell>
          <cell r="AU50">
            <v>-671.59542201390002</v>
          </cell>
          <cell r="AV50">
            <v>-671.59542201390002</v>
          </cell>
          <cell r="AW50">
            <v>-671.59542201390002</v>
          </cell>
          <cell r="AX50">
            <v>-671.59542201390002</v>
          </cell>
          <cell r="AY50">
            <v>-671.59542201390002</v>
          </cell>
          <cell r="AZ50">
            <v>-671.59542201390002</v>
          </cell>
          <cell r="BA50">
            <v>-678.31137623403902</v>
          </cell>
          <cell r="BB50">
            <v>-678.31137623403902</v>
          </cell>
          <cell r="BC50">
            <v>-678.31137623403902</v>
          </cell>
          <cell r="BD50">
            <v>-678.31137623403902</v>
          </cell>
          <cell r="BE50">
            <v>-678.31137623403902</v>
          </cell>
          <cell r="BF50">
            <v>-678.31137623403902</v>
          </cell>
          <cell r="BG50">
            <v>-678.31137623403902</v>
          </cell>
          <cell r="BH50">
            <v>-678.31137623403902</v>
          </cell>
          <cell r="BI50">
            <v>-678.31137623403902</v>
          </cell>
          <cell r="BJ50">
            <v>-678.31137623403902</v>
          </cell>
          <cell r="BK50">
            <v>-678.31137623403902</v>
          </cell>
          <cell r="BL50">
            <v>-678.31137623403902</v>
          </cell>
          <cell r="BM50">
            <v>-685.09448999637937</v>
          </cell>
          <cell r="BN50">
            <v>-685.09448999637937</v>
          </cell>
          <cell r="BO50">
            <v>-685.09448999637937</v>
          </cell>
          <cell r="BP50">
            <v>-685.09448999637937</v>
          </cell>
          <cell r="BQ50">
            <v>-685.09448999637937</v>
          </cell>
          <cell r="BR50">
            <v>-685.09448999637937</v>
          </cell>
          <cell r="BS50">
            <v>-685.09448999637937</v>
          </cell>
          <cell r="BT50">
            <v>-685.09448999637937</v>
          </cell>
          <cell r="BU50">
            <v>-685.09448999637937</v>
          </cell>
          <cell r="BV50">
            <v>-685.09448999637937</v>
          </cell>
          <cell r="BW50">
            <v>-685.09448999637937</v>
          </cell>
          <cell r="BX50">
            <v>-685.09448999637937</v>
          </cell>
          <cell r="BY50">
            <v>-691.94543489634316</v>
          </cell>
          <cell r="BZ50">
            <v>-691.94543489634316</v>
          </cell>
          <cell r="CA50">
            <v>-691.94543489634316</v>
          </cell>
          <cell r="CB50">
            <v>-691.94543489634316</v>
          </cell>
          <cell r="CC50">
            <v>-691.94543489634316</v>
          </cell>
          <cell r="CD50">
            <v>-691.94543489634316</v>
          </cell>
          <cell r="CE50">
            <v>-691.94543489634316</v>
          </cell>
          <cell r="CF50">
            <v>-691.94543489634316</v>
          </cell>
          <cell r="CG50">
            <v>-691.94543489634316</v>
          </cell>
          <cell r="CH50">
            <v>-691.94543489634316</v>
          </cell>
          <cell r="CI50">
            <v>-691.94543489634316</v>
          </cell>
          <cell r="CJ50">
            <v>-691.94543489634316</v>
          </cell>
          <cell r="CK50">
            <v>-698.86488924530659</v>
          </cell>
          <cell r="CL50">
            <v>-698.86488924530659</v>
          </cell>
          <cell r="CM50">
            <v>-698.86488924530659</v>
          </cell>
          <cell r="CN50">
            <v>-698.86488924530659</v>
          </cell>
          <cell r="CO50">
            <v>-698.86488924530659</v>
          </cell>
          <cell r="CP50">
            <v>-698.86488924530659</v>
          </cell>
          <cell r="CQ50">
            <v>-698.86488924530659</v>
          </cell>
          <cell r="CR50">
            <v>-698.86488924530659</v>
          </cell>
          <cell r="CS50">
            <v>-698.86488924530659</v>
          </cell>
          <cell r="CT50">
            <v>-698.86488924530659</v>
          </cell>
          <cell r="CU50">
            <v>-698.86488924530659</v>
          </cell>
          <cell r="CV50">
            <v>-698.86488924530659</v>
          </cell>
          <cell r="CW50">
            <v>-705.85353813775964</v>
          </cell>
          <cell r="CX50">
            <v>-705.85353813775964</v>
          </cell>
          <cell r="CY50">
            <v>-705.85353813775964</v>
          </cell>
          <cell r="CZ50">
            <v>-705.85353813775964</v>
          </cell>
          <cell r="DA50">
            <v>-705.85353813775964</v>
          </cell>
          <cell r="DB50">
            <v>-705.85353813775964</v>
          </cell>
          <cell r="DC50">
            <v>-705.85353813775964</v>
          </cell>
          <cell r="DD50">
            <v>-705.85353813775964</v>
          </cell>
          <cell r="DE50">
            <v>-705.85353813775964</v>
          </cell>
          <cell r="DF50">
            <v>-705.85353813775964</v>
          </cell>
          <cell r="DG50">
            <v>-705.85353813775964</v>
          </cell>
          <cell r="DH50">
            <v>-705.85353813775964</v>
          </cell>
          <cell r="DI50">
            <v>-712.91207351913727</v>
          </cell>
          <cell r="DJ50">
            <v>-712.91207351913727</v>
          </cell>
          <cell r="DK50">
            <v>-712.91207351913727</v>
          </cell>
          <cell r="DL50">
            <v>-712.91207351913727</v>
          </cell>
          <cell r="DM50">
            <v>-712.91207351913727</v>
          </cell>
          <cell r="DN50">
            <v>-712.91207351913727</v>
          </cell>
          <cell r="DO50">
            <v>-712.91207351913727</v>
          </cell>
          <cell r="DP50">
            <v>-712.91207351913727</v>
          </cell>
          <cell r="DQ50">
            <v>-712.91207351913727</v>
          </cell>
        </row>
        <row r="51">
          <cell r="A51">
            <v>223</v>
          </cell>
          <cell r="B51">
            <v>-64.89</v>
          </cell>
          <cell r="C51">
            <v>-67.98</v>
          </cell>
          <cell r="D51">
            <v>-67.98</v>
          </cell>
          <cell r="E51">
            <v>-67.98</v>
          </cell>
          <cell r="F51">
            <v>-67.98</v>
          </cell>
          <cell r="G51">
            <v>-76.701318999999998</v>
          </cell>
          <cell r="H51">
            <v>-76.701318999999998</v>
          </cell>
          <cell r="I51">
            <v>-76.701318999999998</v>
          </cell>
          <cell r="J51">
            <v>-76.701318999999998</v>
          </cell>
          <cell r="K51">
            <v>-76.701318999999998</v>
          </cell>
          <cell r="L51">
            <v>-76.701318999999998</v>
          </cell>
          <cell r="M51">
            <v>-76.701318999999998</v>
          </cell>
          <cell r="N51">
            <v>-76.701318999999998</v>
          </cell>
          <cell r="O51">
            <v>-76.701318999999998</v>
          </cell>
          <cell r="P51">
            <v>-76.701318999999998</v>
          </cell>
          <cell r="Q51">
            <v>-77.468332189999998</v>
          </cell>
          <cell r="R51">
            <v>-77.468332189999998</v>
          </cell>
          <cell r="S51">
            <v>-77.468332189999998</v>
          </cell>
          <cell r="T51">
            <v>-77.468332189999998</v>
          </cell>
          <cell r="U51">
            <v>-77.468332189999998</v>
          </cell>
          <cell r="V51">
            <v>-77.468332189999998</v>
          </cell>
          <cell r="W51">
            <v>-77.468332189999998</v>
          </cell>
          <cell r="X51">
            <v>-77.468332189999998</v>
          </cell>
          <cell r="Y51">
            <v>-77.468332189999998</v>
          </cell>
          <cell r="Z51">
            <v>-77.468332189999998</v>
          </cell>
          <cell r="AA51">
            <v>-77.468332189999998</v>
          </cell>
          <cell r="AB51">
            <v>-77.468332189999998</v>
          </cell>
          <cell r="AC51">
            <v>-78.243015511899998</v>
          </cell>
          <cell r="AD51">
            <v>-78.243015511899998</v>
          </cell>
          <cell r="AE51">
            <v>-78.243015511899998</v>
          </cell>
          <cell r="AF51">
            <v>-78.243015511899998</v>
          </cell>
          <cell r="AG51">
            <v>-78.243015511899998</v>
          </cell>
          <cell r="AH51">
            <v>-78.243015511899998</v>
          </cell>
          <cell r="AI51">
            <v>-78.243015511899998</v>
          </cell>
          <cell r="AJ51">
            <v>-78.243015511899998</v>
          </cell>
          <cell r="AK51">
            <v>-78.243015511899998</v>
          </cell>
          <cell r="AL51">
            <v>-78.243015511899998</v>
          </cell>
          <cell r="AM51">
            <v>-78.243015511899998</v>
          </cell>
          <cell r="AN51">
            <v>-78.243015511899998</v>
          </cell>
          <cell r="AO51">
            <v>-79.025445667019</v>
          </cell>
          <cell r="AP51">
            <v>-79.025445667019</v>
          </cell>
          <cell r="AQ51">
            <v>-79.025445667019</v>
          </cell>
          <cell r="AR51">
            <v>-79.025445667019</v>
          </cell>
          <cell r="AS51">
            <v>-79.025445667019</v>
          </cell>
          <cell r="AT51">
            <v>-79.025445667019</v>
          </cell>
          <cell r="AU51">
            <v>-79.025445667019</v>
          </cell>
          <cell r="AV51">
            <v>-79.025445667019</v>
          </cell>
          <cell r="AW51">
            <v>-79.025445667019</v>
          </cell>
          <cell r="AX51">
            <v>-79.025445667019</v>
          </cell>
          <cell r="AY51">
            <v>-79.025445667019</v>
          </cell>
          <cell r="AZ51">
            <v>-79.025445667019</v>
          </cell>
          <cell r="BA51">
            <v>-79.815700123689197</v>
          </cell>
          <cell r="BB51">
            <v>-79.815700123689197</v>
          </cell>
          <cell r="BC51">
            <v>-79.815700123689197</v>
          </cell>
          <cell r="BD51">
            <v>-79.815700123689197</v>
          </cell>
          <cell r="BE51">
            <v>-79.815700123689197</v>
          </cell>
          <cell r="BF51">
            <v>-79.815700123689197</v>
          </cell>
          <cell r="BG51">
            <v>-79.815700123689197</v>
          </cell>
          <cell r="BH51">
            <v>-79.815700123689197</v>
          </cell>
          <cell r="BI51">
            <v>-79.815700123689197</v>
          </cell>
          <cell r="BJ51">
            <v>-79.815700123689197</v>
          </cell>
          <cell r="BK51">
            <v>-79.815700123689197</v>
          </cell>
          <cell r="BL51">
            <v>-79.815700123689197</v>
          </cell>
          <cell r="BM51">
            <v>-80.613857124926085</v>
          </cell>
          <cell r="BN51">
            <v>-80.613857124926085</v>
          </cell>
          <cell r="BO51">
            <v>-80.613857124926085</v>
          </cell>
          <cell r="BP51">
            <v>-80.613857124926085</v>
          </cell>
          <cell r="BQ51">
            <v>-80.613857124926085</v>
          </cell>
          <cell r="BR51">
            <v>-80.613857124926085</v>
          </cell>
          <cell r="BS51">
            <v>-80.613857124926085</v>
          </cell>
          <cell r="BT51">
            <v>-80.613857124926085</v>
          </cell>
          <cell r="BU51">
            <v>-80.613857124926085</v>
          </cell>
          <cell r="BV51">
            <v>-80.613857124926085</v>
          </cell>
          <cell r="BW51">
            <v>-80.613857124926085</v>
          </cell>
          <cell r="BX51">
            <v>-80.613857124926085</v>
          </cell>
          <cell r="BY51">
            <v>-81.419995696175349</v>
          </cell>
          <cell r="BZ51">
            <v>-81.419995696175349</v>
          </cell>
          <cell r="CA51">
            <v>-81.419995696175349</v>
          </cell>
          <cell r="CB51">
            <v>-81.419995696175349</v>
          </cell>
          <cell r="CC51">
            <v>-81.419995696175349</v>
          </cell>
          <cell r="CD51">
            <v>-81.419995696175349</v>
          </cell>
          <cell r="CE51">
            <v>-81.419995696175349</v>
          </cell>
          <cell r="CF51">
            <v>-81.419995696175349</v>
          </cell>
          <cell r="CG51">
            <v>-81.419995696175349</v>
          </cell>
          <cell r="CH51">
            <v>-81.419995696175349</v>
          </cell>
          <cell r="CI51">
            <v>-81.419995696175349</v>
          </cell>
          <cell r="CJ51">
            <v>-81.419995696175349</v>
          </cell>
          <cell r="CK51">
            <v>-82.234195653137107</v>
          </cell>
          <cell r="CL51">
            <v>-82.234195653137107</v>
          </cell>
          <cell r="CM51">
            <v>-82.234195653137107</v>
          </cell>
          <cell r="CN51">
            <v>-82.234195653137107</v>
          </cell>
          <cell r="CO51">
            <v>-82.234195653137107</v>
          </cell>
          <cell r="CP51">
            <v>-82.234195653137107</v>
          </cell>
          <cell r="CQ51">
            <v>-82.234195653137107</v>
          </cell>
          <cell r="CR51">
            <v>-82.234195653137107</v>
          </cell>
          <cell r="CS51">
            <v>-82.234195653137107</v>
          </cell>
          <cell r="CT51">
            <v>-82.234195653137107</v>
          </cell>
          <cell r="CU51">
            <v>-82.234195653137107</v>
          </cell>
          <cell r="CV51">
            <v>-82.234195653137107</v>
          </cell>
          <cell r="CW51">
            <v>-83.056537609668482</v>
          </cell>
          <cell r="CX51">
            <v>-83.056537609668482</v>
          </cell>
          <cell r="CY51">
            <v>-83.056537609668482</v>
          </cell>
          <cell r="CZ51">
            <v>-83.056537609668482</v>
          </cell>
          <cell r="DA51">
            <v>-83.056537609668482</v>
          </cell>
          <cell r="DB51">
            <v>-83.056537609668482</v>
          </cell>
          <cell r="DC51">
            <v>-83.056537609668482</v>
          </cell>
          <cell r="DD51">
            <v>-83.056537609668482</v>
          </cell>
          <cell r="DE51">
            <v>-83.056537609668482</v>
          </cell>
          <cell r="DF51">
            <v>-83.056537609668482</v>
          </cell>
          <cell r="DG51">
            <v>-83.056537609668482</v>
          </cell>
          <cell r="DH51">
            <v>-83.056537609668482</v>
          </cell>
          <cell r="DI51">
            <v>-83.887102985765182</v>
          </cell>
          <cell r="DJ51">
            <v>-83.887102985765182</v>
          </cell>
          <cell r="DK51">
            <v>-83.887102985765182</v>
          </cell>
          <cell r="DL51">
            <v>-83.887102985765182</v>
          </cell>
          <cell r="DM51">
            <v>-83.887102985765182</v>
          </cell>
          <cell r="DN51">
            <v>-83.887102985765182</v>
          </cell>
          <cell r="DO51">
            <v>-83.887102985765182</v>
          </cell>
          <cell r="DP51">
            <v>-83.887102985765182</v>
          </cell>
          <cell r="DQ51">
            <v>-83.887102985765182</v>
          </cell>
        </row>
        <row r="52">
          <cell r="A52">
            <v>224</v>
          </cell>
          <cell r="B52">
            <v>-31480</v>
          </cell>
          <cell r="C52">
            <v>-31480</v>
          </cell>
          <cell r="D52">
            <v>-31480</v>
          </cell>
          <cell r="E52">
            <v>-31480</v>
          </cell>
          <cell r="F52">
            <v>-31480</v>
          </cell>
          <cell r="G52">
            <v>-31480</v>
          </cell>
          <cell r="H52">
            <v>-31480</v>
          </cell>
          <cell r="I52">
            <v>-31480</v>
          </cell>
          <cell r="J52">
            <v>-31480</v>
          </cell>
          <cell r="K52">
            <v>-31480</v>
          </cell>
          <cell r="L52">
            <v>-31480</v>
          </cell>
          <cell r="M52">
            <v>-31480</v>
          </cell>
          <cell r="N52">
            <v>-31480</v>
          </cell>
          <cell r="O52">
            <v>-31480</v>
          </cell>
          <cell r="P52">
            <v>-31480</v>
          </cell>
          <cell r="Q52">
            <v>-31480</v>
          </cell>
          <cell r="R52">
            <v>-31480</v>
          </cell>
          <cell r="S52">
            <v>-31480</v>
          </cell>
          <cell r="T52">
            <v>-31480</v>
          </cell>
          <cell r="U52">
            <v>-31480</v>
          </cell>
          <cell r="V52">
            <v>-31480</v>
          </cell>
          <cell r="W52">
            <v>-31480</v>
          </cell>
          <cell r="X52">
            <v>-31480</v>
          </cell>
          <cell r="Y52">
            <v>-31480</v>
          </cell>
          <cell r="Z52">
            <v>-31480</v>
          </cell>
          <cell r="AA52">
            <v>-31480</v>
          </cell>
          <cell r="AB52">
            <v>-31480</v>
          </cell>
          <cell r="AC52">
            <v>-31480</v>
          </cell>
          <cell r="AD52">
            <v>-31480</v>
          </cell>
          <cell r="AE52">
            <v>-31480</v>
          </cell>
          <cell r="AF52">
            <v>-31480</v>
          </cell>
          <cell r="AG52">
            <v>-31480</v>
          </cell>
          <cell r="AH52">
            <v>-31480</v>
          </cell>
          <cell r="AI52">
            <v>-31480</v>
          </cell>
          <cell r="AJ52">
            <v>-31480</v>
          </cell>
          <cell r="AK52">
            <v>-31480</v>
          </cell>
          <cell r="AL52">
            <v>-31480</v>
          </cell>
          <cell r="AM52">
            <v>-31480</v>
          </cell>
          <cell r="AN52">
            <v>-31480</v>
          </cell>
          <cell r="AO52">
            <v>-31480</v>
          </cell>
          <cell r="AP52">
            <v>-31480</v>
          </cell>
          <cell r="AQ52">
            <v>-31480</v>
          </cell>
          <cell r="AR52">
            <v>-31480</v>
          </cell>
          <cell r="AS52">
            <v>-31480</v>
          </cell>
          <cell r="AT52">
            <v>-31480</v>
          </cell>
          <cell r="AU52">
            <v>-31480</v>
          </cell>
          <cell r="AV52">
            <v>-31480</v>
          </cell>
          <cell r="AW52">
            <v>-31480</v>
          </cell>
          <cell r="AX52">
            <v>-31480</v>
          </cell>
          <cell r="AY52">
            <v>-31480</v>
          </cell>
          <cell r="AZ52">
            <v>-31480</v>
          </cell>
          <cell r="BA52">
            <v>-31480</v>
          </cell>
          <cell r="BB52">
            <v>-31480</v>
          </cell>
          <cell r="BC52">
            <v>-31480</v>
          </cell>
          <cell r="BD52">
            <v>-31480</v>
          </cell>
          <cell r="BE52">
            <v>-31480</v>
          </cell>
          <cell r="BF52">
            <v>-31480</v>
          </cell>
          <cell r="BG52">
            <v>-31480</v>
          </cell>
          <cell r="BH52">
            <v>-31480</v>
          </cell>
          <cell r="BI52">
            <v>-31480</v>
          </cell>
          <cell r="BJ52">
            <v>-31480</v>
          </cell>
          <cell r="BK52">
            <v>-31480</v>
          </cell>
          <cell r="BL52">
            <v>-31480</v>
          </cell>
          <cell r="BM52">
            <v>-31480</v>
          </cell>
          <cell r="BN52">
            <v>-31480</v>
          </cell>
          <cell r="BO52">
            <v>-31480</v>
          </cell>
          <cell r="BP52">
            <v>-31480</v>
          </cell>
          <cell r="BQ52">
            <v>-31480</v>
          </cell>
          <cell r="BR52">
            <v>-31480</v>
          </cell>
          <cell r="BS52">
            <v>-31480</v>
          </cell>
          <cell r="BT52">
            <v>-31480</v>
          </cell>
          <cell r="BU52">
            <v>-31480</v>
          </cell>
          <cell r="BV52">
            <v>-31480</v>
          </cell>
          <cell r="BW52">
            <v>-31480</v>
          </cell>
          <cell r="BX52">
            <v>-31480</v>
          </cell>
          <cell r="BY52">
            <v>-31480</v>
          </cell>
          <cell r="BZ52">
            <v>-31480</v>
          </cell>
          <cell r="CA52">
            <v>-31480</v>
          </cell>
          <cell r="CB52">
            <v>-31480</v>
          </cell>
          <cell r="CC52">
            <v>-31480</v>
          </cell>
          <cell r="CD52">
            <v>-31480</v>
          </cell>
          <cell r="CE52">
            <v>-31480</v>
          </cell>
          <cell r="CF52">
            <v>-31480</v>
          </cell>
          <cell r="CG52">
            <v>-31480</v>
          </cell>
          <cell r="CH52">
            <v>-31480</v>
          </cell>
          <cell r="CI52">
            <v>-31480</v>
          </cell>
          <cell r="CJ52">
            <v>-31480</v>
          </cell>
          <cell r="CK52">
            <v>-31480</v>
          </cell>
          <cell r="CL52">
            <v>-31480</v>
          </cell>
          <cell r="CM52">
            <v>-31480</v>
          </cell>
          <cell r="CN52">
            <v>-31480</v>
          </cell>
          <cell r="CO52">
            <v>-31480</v>
          </cell>
          <cell r="CP52">
            <v>-31480</v>
          </cell>
          <cell r="CQ52">
            <v>-31480</v>
          </cell>
          <cell r="CR52">
            <v>-31480</v>
          </cell>
          <cell r="CS52">
            <v>-31480</v>
          </cell>
          <cell r="CT52">
            <v>-31480</v>
          </cell>
          <cell r="CU52">
            <v>-31480</v>
          </cell>
          <cell r="CV52">
            <v>-31480</v>
          </cell>
          <cell r="CW52">
            <v>-31480</v>
          </cell>
          <cell r="CX52">
            <v>-31480</v>
          </cell>
          <cell r="CY52">
            <v>-31480</v>
          </cell>
          <cell r="CZ52">
            <v>-31480</v>
          </cell>
          <cell r="DA52">
            <v>-31480</v>
          </cell>
          <cell r="DB52">
            <v>-31480</v>
          </cell>
          <cell r="DC52">
            <v>-31480</v>
          </cell>
          <cell r="DD52">
            <v>-31480</v>
          </cell>
          <cell r="DE52">
            <v>-31480</v>
          </cell>
          <cell r="DF52">
            <v>-31480</v>
          </cell>
          <cell r="DG52">
            <v>-31480</v>
          </cell>
          <cell r="DH52">
            <v>-31480</v>
          </cell>
          <cell r="DI52">
            <v>-31480</v>
          </cell>
          <cell r="DJ52">
            <v>-31480</v>
          </cell>
          <cell r="DK52">
            <v>-31480</v>
          </cell>
          <cell r="DL52">
            <v>-31480</v>
          </cell>
          <cell r="DM52">
            <v>-31480</v>
          </cell>
          <cell r="DN52">
            <v>-31480</v>
          </cell>
          <cell r="DO52">
            <v>-31480</v>
          </cell>
          <cell r="DP52">
            <v>-31480</v>
          </cell>
          <cell r="DQ52">
            <v>-31480</v>
          </cell>
        </row>
        <row r="53">
          <cell r="A53">
            <v>225</v>
          </cell>
          <cell r="B53">
            <v>-552500</v>
          </cell>
          <cell r="C53">
            <v>-552500</v>
          </cell>
          <cell r="D53">
            <v>-552500</v>
          </cell>
          <cell r="E53">
            <v>-552500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-552500</v>
          </cell>
          <cell r="M53">
            <v>-552500</v>
          </cell>
          <cell r="N53">
            <v>-571837.5</v>
          </cell>
          <cell r="O53">
            <v>-571837.5</v>
          </cell>
          <cell r="P53">
            <v>-571837.5</v>
          </cell>
          <cell r="Q53">
            <v>-571837.5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-571837.5</v>
          </cell>
          <cell r="Y53">
            <v>-571837.5</v>
          </cell>
          <cell r="Z53">
            <v>-591851.8125</v>
          </cell>
          <cell r="AA53">
            <v>-591851.8125</v>
          </cell>
          <cell r="AB53">
            <v>-591851.8125</v>
          </cell>
          <cell r="AC53">
            <v>-591851.8125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-591851.8125</v>
          </cell>
          <cell r="AK53">
            <v>-591851.8125</v>
          </cell>
          <cell r="AL53">
            <v>-612566.62593749992</v>
          </cell>
          <cell r="AM53">
            <v>-612566.62593749992</v>
          </cell>
          <cell r="AN53">
            <v>-612566.62593749992</v>
          </cell>
          <cell r="AO53">
            <v>-612566.62593749992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-612566.62593749992</v>
          </cell>
          <cell r="AW53">
            <v>-612566.62593749992</v>
          </cell>
          <cell r="AX53">
            <v>-634006.45784531231</v>
          </cell>
          <cell r="AY53">
            <v>-634006.45784531231</v>
          </cell>
          <cell r="AZ53">
            <v>-634006.45784531231</v>
          </cell>
          <cell r="BA53">
            <v>-634006.45784531231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-634006.45784531231</v>
          </cell>
          <cell r="BI53">
            <v>-634006.45784531231</v>
          </cell>
          <cell r="BJ53">
            <v>-656196.6838698982</v>
          </cell>
          <cell r="BK53">
            <v>-656196.6838698982</v>
          </cell>
          <cell r="BL53">
            <v>-656196.6838698982</v>
          </cell>
          <cell r="BM53">
            <v>-656196.6838698982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-656196.6838698982</v>
          </cell>
          <cell r="BU53">
            <v>-656196.6838698982</v>
          </cell>
          <cell r="BV53">
            <v>-679163.56780534459</v>
          </cell>
          <cell r="BW53">
            <v>-679163.56780534459</v>
          </cell>
          <cell r="BX53">
            <v>-679163.56780534459</v>
          </cell>
          <cell r="BY53">
            <v>-679163.56780534459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-679163.56780534459</v>
          </cell>
          <cell r="CG53">
            <v>-679163.56780534459</v>
          </cell>
          <cell r="CH53">
            <v>-702934.29267853161</v>
          </cell>
          <cell r="CI53">
            <v>-702934.29267853161</v>
          </cell>
          <cell r="CJ53">
            <v>-702934.29267853161</v>
          </cell>
          <cell r="CK53">
            <v>-702934.29267853161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-702934.29267853161</v>
          </cell>
          <cell r="CS53">
            <v>-702934.29267853161</v>
          </cell>
          <cell r="CT53">
            <v>-727536.9929222801</v>
          </cell>
          <cell r="CU53">
            <v>-727536.9929222801</v>
          </cell>
          <cell r="CV53">
            <v>-727536.9929222801</v>
          </cell>
          <cell r="CW53">
            <v>-727536.9929222801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-727536.9929222801</v>
          </cell>
          <cell r="DE53">
            <v>-727536.9929222801</v>
          </cell>
          <cell r="DF53">
            <v>-753000.78767455986</v>
          </cell>
          <cell r="DG53">
            <v>-753000.78767455986</v>
          </cell>
          <cell r="DH53">
            <v>-753000.78767455986</v>
          </cell>
          <cell r="DI53">
            <v>-753000.78767455986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-753000.78767455986</v>
          </cell>
          <cell r="DQ53">
            <v>-753000.78767455986</v>
          </cell>
        </row>
        <row r="54">
          <cell r="A54">
            <v>226</v>
          </cell>
          <cell r="B54">
            <v>-21793</v>
          </cell>
          <cell r="C54">
            <v>-21793</v>
          </cell>
          <cell r="D54">
            <v>-21793</v>
          </cell>
          <cell r="E54">
            <v>-21793</v>
          </cell>
          <cell r="F54">
            <v>-21793</v>
          </cell>
          <cell r="G54">
            <v>-21793</v>
          </cell>
          <cell r="H54">
            <v>-21793</v>
          </cell>
          <cell r="I54">
            <v>-21793</v>
          </cell>
          <cell r="J54">
            <v>-21793</v>
          </cell>
          <cell r="K54">
            <v>-21793</v>
          </cell>
          <cell r="L54">
            <v>-21793</v>
          </cell>
          <cell r="M54">
            <v>-21793</v>
          </cell>
          <cell r="N54">
            <v>-22119.894999999997</v>
          </cell>
          <cell r="O54">
            <v>-22119.894999999997</v>
          </cell>
          <cell r="P54">
            <v>-22119.894999999997</v>
          </cell>
          <cell r="Q54">
            <v>-22119.894999999997</v>
          </cell>
          <cell r="R54">
            <v>-22119.894999999997</v>
          </cell>
          <cell r="S54">
            <v>-22119.894999999997</v>
          </cell>
          <cell r="T54">
            <v>-22119.894999999997</v>
          </cell>
          <cell r="U54">
            <v>-22119.894999999997</v>
          </cell>
          <cell r="V54">
            <v>-22119.894999999997</v>
          </cell>
          <cell r="W54">
            <v>-22119.894999999997</v>
          </cell>
          <cell r="X54">
            <v>-22119.894999999997</v>
          </cell>
          <cell r="Y54">
            <v>-22119.894999999997</v>
          </cell>
          <cell r="Z54">
            <v>-22451.693424999994</v>
          </cell>
          <cell r="AA54">
            <v>-22451.693424999994</v>
          </cell>
          <cell r="AB54">
            <v>-22451.693424999994</v>
          </cell>
          <cell r="AC54">
            <v>-22451.693424999994</v>
          </cell>
          <cell r="AD54">
            <v>-22451.693424999994</v>
          </cell>
          <cell r="AE54">
            <v>-22451.693424999994</v>
          </cell>
          <cell r="AF54">
            <v>-22451.693424999994</v>
          </cell>
          <cell r="AG54">
            <v>-22451.693424999994</v>
          </cell>
          <cell r="AH54">
            <v>-22451.693424999994</v>
          </cell>
          <cell r="AI54">
            <v>-22451.693424999994</v>
          </cell>
          <cell r="AJ54">
            <v>-22451.693424999994</v>
          </cell>
          <cell r="AK54">
            <v>-22451.693424999994</v>
          </cell>
          <cell r="AL54">
            <v>-22788.468826374992</v>
          </cell>
          <cell r="AM54">
            <v>-22788.468826374992</v>
          </cell>
          <cell r="AN54">
            <v>-22788.468826374992</v>
          </cell>
          <cell r="AO54">
            <v>-22788.468826374992</v>
          </cell>
          <cell r="AP54">
            <v>-22788.468826374992</v>
          </cell>
          <cell r="AQ54">
            <v>-22788.468826374992</v>
          </cell>
          <cell r="AR54">
            <v>-22788.468826374992</v>
          </cell>
          <cell r="AS54">
            <v>-22788.468826374992</v>
          </cell>
          <cell r="AT54">
            <v>-22788.468826374992</v>
          </cell>
          <cell r="AU54">
            <v>-22788.468826374992</v>
          </cell>
          <cell r="AV54">
            <v>-22788.468826374992</v>
          </cell>
          <cell r="AW54">
            <v>-22788.468826374992</v>
          </cell>
          <cell r="AX54">
            <v>-23130.295858770616</v>
          </cell>
          <cell r="AY54">
            <v>-23130.295858770616</v>
          </cell>
          <cell r="AZ54">
            <v>-23130.295858770616</v>
          </cell>
          <cell r="BA54">
            <v>-23130.295858770616</v>
          </cell>
          <cell r="BB54">
            <v>-23130.295858770616</v>
          </cell>
          <cell r="BC54">
            <v>-23130.295858770616</v>
          </cell>
          <cell r="BD54">
            <v>-23130.295858770616</v>
          </cell>
          <cell r="BE54">
            <v>-23130.295858770616</v>
          </cell>
          <cell r="BF54">
            <v>-23130.295858770616</v>
          </cell>
          <cell r="BG54">
            <v>-23130.295858770616</v>
          </cell>
          <cell r="BH54">
            <v>-23130.295858770616</v>
          </cell>
          <cell r="BI54">
            <v>-23130.295858770616</v>
          </cell>
          <cell r="BJ54">
            <v>-23477.250296652172</v>
          </cell>
          <cell r="BK54">
            <v>-23477.250296652172</v>
          </cell>
          <cell r="BL54">
            <v>-23477.250296652172</v>
          </cell>
          <cell r="BM54">
            <v>-23477.250296652172</v>
          </cell>
          <cell r="BN54">
            <v>-23477.250296652172</v>
          </cell>
          <cell r="BO54">
            <v>-23477.250296652172</v>
          </cell>
          <cell r="BP54">
            <v>-23477.250296652172</v>
          </cell>
          <cell r="BQ54">
            <v>-23477.250296652172</v>
          </cell>
          <cell r="BR54">
            <v>-23477.250296652172</v>
          </cell>
          <cell r="BS54">
            <v>-23477.250296652172</v>
          </cell>
          <cell r="BT54">
            <v>-23477.250296652172</v>
          </cell>
          <cell r="BU54">
            <v>-23477.250296652172</v>
          </cell>
          <cell r="BV54">
            <v>-23829.409051101953</v>
          </cell>
          <cell r="BW54">
            <v>-23829.409051101953</v>
          </cell>
          <cell r="BX54">
            <v>-23829.409051101953</v>
          </cell>
          <cell r="BY54">
            <v>-23829.409051101953</v>
          </cell>
          <cell r="BZ54">
            <v>-23829.409051101953</v>
          </cell>
          <cell r="CA54">
            <v>-23829.409051101953</v>
          </cell>
          <cell r="CB54">
            <v>-23829.409051101953</v>
          </cell>
          <cell r="CC54">
            <v>-23829.409051101953</v>
          </cell>
          <cell r="CD54">
            <v>-23829.409051101953</v>
          </cell>
          <cell r="CE54">
            <v>-23829.409051101953</v>
          </cell>
          <cell r="CF54">
            <v>-23829.409051101953</v>
          </cell>
          <cell r="CG54">
            <v>-23829.409051101953</v>
          </cell>
          <cell r="CH54">
            <v>-24186.850186868483</v>
          </cell>
          <cell r="CI54">
            <v>-24186.850186868483</v>
          </cell>
          <cell r="CJ54">
            <v>-24186.850186868483</v>
          </cell>
          <cell r="CK54">
            <v>-24186.850186868483</v>
          </cell>
          <cell r="CL54">
            <v>-24186.850186868483</v>
          </cell>
          <cell r="CM54">
            <v>-24186.850186868483</v>
          </cell>
          <cell r="CN54">
            <v>-24186.850186868483</v>
          </cell>
          <cell r="CO54">
            <v>-24186.850186868483</v>
          </cell>
          <cell r="CP54">
            <v>-24186.850186868483</v>
          </cell>
          <cell r="CQ54">
            <v>-24186.850186868483</v>
          </cell>
          <cell r="CR54">
            <v>-24186.850186868483</v>
          </cell>
          <cell r="CS54">
            <v>-24186.850186868483</v>
          </cell>
          <cell r="CT54">
            <v>-24549.652939671505</v>
          </cell>
          <cell r="CU54">
            <v>-24549.652939671505</v>
          </cell>
          <cell r="CV54">
            <v>-24549.652939671505</v>
          </cell>
          <cell r="CW54">
            <v>-24549.652939671505</v>
          </cell>
          <cell r="CX54">
            <v>-24549.652939671505</v>
          </cell>
          <cell r="CY54">
            <v>-24549.652939671505</v>
          </cell>
          <cell r="CZ54">
            <v>-24549.652939671505</v>
          </cell>
          <cell r="DA54">
            <v>-24549.652939671505</v>
          </cell>
          <cell r="DB54">
            <v>-24549.652939671505</v>
          </cell>
          <cell r="DC54">
            <v>-24549.652939671505</v>
          </cell>
          <cell r="DD54">
            <v>-24549.652939671505</v>
          </cell>
          <cell r="DE54">
            <v>-24549.652939671505</v>
          </cell>
          <cell r="DF54">
            <v>-24917.897733766575</v>
          </cell>
          <cell r="DG54">
            <v>-24917.897733766575</v>
          </cell>
          <cell r="DH54">
            <v>-24917.897733766575</v>
          </cell>
          <cell r="DI54">
            <v>-24917.897733766575</v>
          </cell>
          <cell r="DJ54">
            <v>-24917.897733766575</v>
          </cell>
          <cell r="DK54">
            <v>-24917.897733766575</v>
          </cell>
          <cell r="DL54">
            <v>-24917.897733766575</v>
          </cell>
          <cell r="DM54">
            <v>-24917.897733766575</v>
          </cell>
          <cell r="DN54">
            <v>-24917.897733766575</v>
          </cell>
          <cell r="DO54">
            <v>-24917.897733766575</v>
          </cell>
          <cell r="DP54">
            <v>-24917.897733766575</v>
          </cell>
          <cell r="DQ54">
            <v>-24917.897733766575</v>
          </cell>
        </row>
        <row r="55">
          <cell r="A55">
            <v>227</v>
          </cell>
          <cell r="B55">
            <v>-746.93</v>
          </cell>
          <cell r="C55">
            <v>-746.93</v>
          </cell>
          <cell r="D55">
            <v>-746.93</v>
          </cell>
          <cell r="E55">
            <v>-746.93</v>
          </cell>
          <cell r="F55">
            <v>-746.93</v>
          </cell>
          <cell r="G55">
            <v>-746.93</v>
          </cell>
          <cell r="H55">
            <v>-746.93</v>
          </cell>
          <cell r="I55">
            <v>-746.93</v>
          </cell>
          <cell r="J55">
            <v>-746.93</v>
          </cell>
          <cell r="K55">
            <v>-746.93</v>
          </cell>
          <cell r="L55">
            <v>-746.93</v>
          </cell>
          <cell r="M55">
            <v>-746.93</v>
          </cell>
          <cell r="N55">
            <v>-746.93</v>
          </cell>
          <cell r="O55">
            <v>-746.93</v>
          </cell>
          <cell r="P55">
            <v>-746.93</v>
          </cell>
          <cell r="Q55">
            <v>-746.93</v>
          </cell>
          <cell r="R55">
            <v>-746.93</v>
          </cell>
          <cell r="S55">
            <v>-746.93</v>
          </cell>
          <cell r="T55">
            <v>-746.93</v>
          </cell>
          <cell r="U55">
            <v>-746.93</v>
          </cell>
          <cell r="V55">
            <v>-746.93</v>
          </cell>
          <cell r="W55">
            <v>-746.93</v>
          </cell>
          <cell r="X55">
            <v>-746.93</v>
          </cell>
          <cell r="Y55">
            <v>-746.93</v>
          </cell>
          <cell r="Z55">
            <v>-746.93</v>
          </cell>
          <cell r="AA55">
            <v>-746.93</v>
          </cell>
          <cell r="AB55">
            <v>-746.93</v>
          </cell>
          <cell r="AC55">
            <v>-746.93</v>
          </cell>
          <cell r="AD55">
            <v>-746.93</v>
          </cell>
          <cell r="AE55">
            <v>-746.93</v>
          </cell>
          <cell r="AF55">
            <v>-746.93</v>
          </cell>
          <cell r="AG55">
            <v>-746.93</v>
          </cell>
          <cell r="AH55">
            <v>-746.93</v>
          </cell>
          <cell r="AI55">
            <v>-746.93</v>
          </cell>
          <cell r="AJ55">
            <v>-746.93</v>
          </cell>
          <cell r="AK55">
            <v>-746.93</v>
          </cell>
          <cell r="AL55">
            <v>-746.93</v>
          </cell>
          <cell r="AM55">
            <v>-746.93</v>
          </cell>
          <cell r="AN55">
            <v>-746.93</v>
          </cell>
          <cell r="AO55">
            <v>-746.93</v>
          </cell>
          <cell r="AP55">
            <v>-746.93</v>
          </cell>
          <cell r="AQ55">
            <v>-746.93</v>
          </cell>
          <cell r="AR55">
            <v>-746.93</v>
          </cell>
          <cell r="AS55">
            <v>-746.93</v>
          </cell>
          <cell r="AT55">
            <v>-746.93</v>
          </cell>
          <cell r="AU55">
            <v>-746.93</v>
          </cell>
          <cell r="AV55">
            <v>-746.93</v>
          </cell>
          <cell r="AW55">
            <v>-746.93</v>
          </cell>
          <cell r="AX55">
            <v>-746.93</v>
          </cell>
          <cell r="AY55">
            <v>-746.93</v>
          </cell>
          <cell r="AZ55">
            <v>-746.93</v>
          </cell>
          <cell r="BA55">
            <v>-746.93</v>
          </cell>
          <cell r="BB55">
            <v>-746.93</v>
          </cell>
          <cell r="BC55">
            <v>-746.93</v>
          </cell>
          <cell r="BD55">
            <v>-746.93</v>
          </cell>
          <cell r="BE55">
            <v>-746.93</v>
          </cell>
          <cell r="BF55">
            <v>-746.93</v>
          </cell>
          <cell r="BG55">
            <v>-746.93</v>
          </cell>
          <cell r="BH55">
            <v>-746.93</v>
          </cell>
          <cell r="BI55">
            <v>-746.93</v>
          </cell>
          <cell r="BJ55">
            <v>-746.93</v>
          </cell>
          <cell r="BK55">
            <v>-746.93</v>
          </cell>
          <cell r="BL55">
            <v>-746.93</v>
          </cell>
          <cell r="BM55">
            <v>-746.93</v>
          </cell>
          <cell r="BN55">
            <v>-746.93</v>
          </cell>
          <cell r="BO55">
            <v>-746.93</v>
          </cell>
          <cell r="BP55">
            <v>-746.93</v>
          </cell>
          <cell r="BQ55">
            <v>-746.93</v>
          </cell>
          <cell r="BR55">
            <v>-746.93</v>
          </cell>
          <cell r="BS55">
            <v>-746.93</v>
          </cell>
          <cell r="BT55">
            <v>-746.93</v>
          </cell>
          <cell r="BU55">
            <v>-746.93</v>
          </cell>
          <cell r="BV55">
            <v>-746.93</v>
          </cell>
          <cell r="BW55">
            <v>-746.93</v>
          </cell>
          <cell r="BX55">
            <v>-746.93</v>
          </cell>
          <cell r="BY55">
            <v>-746.93</v>
          </cell>
          <cell r="BZ55">
            <v>-746.93</v>
          </cell>
          <cell r="CA55">
            <v>-746.93</v>
          </cell>
          <cell r="CB55">
            <v>-746.93</v>
          </cell>
          <cell r="CC55">
            <v>-746.93</v>
          </cell>
          <cell r="CD55">
            <v>-746.93</v>
          </cell>
          <cell r="CE55">
            <v>-746.93</v>
          </cell>
          <cell r="CF55">
            <v>-746.93</v>
          </cell>
          <cell r="CG55">
            <v>-746.93</v>
          </cell>
          <cell r="CH55">
            <v>-746.93</v>
          </cell>
          <cell r="CI55">
            <v>-746.93</v>
          </cell>
          <cell r="CJ55">
            <v>-746.93</v>
          </cell>
          <cell r="CK55">
            <v>-746.93</v>
          </cell>
          <cell r="CL55">
            <v>-746.93</v>
          </cell>
          <cell r="CM55">
            <v>-746.93</v>
          </cell>
          <cell r="CN55">
            <v>-746.93</v>
          </cell>
          <cell r="CO55">
            <v>-746.93</v>
          </cell>
          <cell r="CP55">
            <v>-746.93</v>
          </cell>
          <cell r="CQ55">
            <v>-746.93</v>
          </cell>
          <cell r="CR55">
            <v>-746.93</v>
          </cell>
          <cell r="CS55">
            <v>-746.93</v>
          </cell>
          <cell r="CT55">
            <v>-746.93</v>
          </cell>
          <cell r="CU55">
            <v>-746.93</v>
          </cell>
          <cell r="CV55">
            <v>-746.93</v>
          </cell>
          <cell r="CW55">
            <v>-746.93</v>
          </cell>
          <cell r="CX55">
            <v>-746.93</v>
          </cell>
          <cell r="CY55">
            <v>-746.93</v>
          </cell>
          <cell r="CZ55">
            <v>-746.93</v>
          </cell>
          <cell r="DA55">
            <v>-746.93</v>
          </cell>
          <cell r="DB55">
            <v>-746.93</v>
          </cell>
          <cell r="DC55">
            <v>-746.93</v>
          </cell>
          <cell r="DD55">
            <v>-746.93</v>
          </cell>
          <cell r="DE55">
            <v>-746.93</v>
          </cell>
          <cell r="DF55">
            <v>-746.93</v>
          </cell>
          <cell r="DG55">
            <v>-746.93</v>
          </cell>
          <cell r="DH55">
            <v>-746.93</v>
          </cell>
          <cell r="DI55">
            <v>-746.93</v>
          </cell>
          <cell r="DJ55">
            <v>-746.93</v>
          </cell>
          <cell r="DK55">
            <v>-746.93</v>
          </cell>
          <cell r="DL55">
            <v>-746.93</v>
          </cell>
          <cell r="DM55">
            <v>-746.93</v>
          </cell>
          <cell r="DN55">
            <v>-746.93</v>
          </cell>
          <cell r="DO55">
            <v>-746.93</v>
          </cell>
          <cell r="DP55">
            <v>-746.93</v>
          </cell>
          <cell r="DQ55">
            <v>-746.93</v>
          </cell>
        </row>
        <row r="56">
          <cell r="A56">
            <v>228</v>
          </cell>
          <cell r="B56">
            <v>-448918.29</v>
          </cell>
          <cell r="C56">
            <v>-537846.09</v>
          </cell>
          <cell r="D56">
            <v>-565589.31999999995</v>
          </cell>
          <cell r="E56">
            <v>-462090.32</v>
          </cell>
          <cell r="F56">
            <v>-1057652.8500000001</v>
          </cell>
          <cell r="G56">
            <v>-468180</v>
          </cell>
          <cell r="H56">
            <v>-468180</v>
          </cell>
          <cell r="I56">
            <v>-468180</v>
          </cell>
          <cell r="J56">
            <v>-468180</v>
          </cell>
          <cell r="K56">
            <v>-468180</v>
          </cell>
          <cell r="L56">
            <v>-468180</v>
          </cell>
          <cell r="M56">
            <v>-468180</v>
          </cell>
          <cell r="N56">
            <v>-468180</v>
          </cell>
          <cell r="O56">
            <v>-468180</v>
          </cell>
          <cell r="P56">
            <v>-468180</v>
          </cell>
          <cell r="Q56">
            <v>-477543.6</v>
          </cell>
          <cell r="R56">
            <v>-477543.6</v>
          </cell>
          <cell r="S56">
            <v>-477543.6</v>
          </cell>
          <cell r="T56">
            <v>-477543.6</v>
          </cell>
          <cell r="U56">
            <v>-477543.6</v>
          </cell>
          <cell r="V56">
            <v>-477543.6</v>
          </cell>
          <cell r="W56">
            <v>-477543.6</v>
          </cell>
          <cell r="X56">
            <v>-477543.6</v>
          </cell>
          <cell r="Y56">
            <v>-477543.6</v>
          </cell>
          <cell r="Z56">
            <v>-477543.6</v>
          </cell>
          <cell r="AA56">
            <v>-477543.6</v>
          </cell>
          <cell r="AB56">
            <v>-477543.6</v>
          </cell>
          <cell r="AC56">
            <v>-487094.47200000007</v>
          </cell>
          <cell r="AD56">
            <v>-487094.47200000007</v>
          </cell>
          <cell r="AE56">
            <v>-487094.47200000007</v>
          </cell>
          <cell r="AF56">
            <v>-487094.47200000007</v>
          </cell>
          <cell r="AG56">
            <v>-487094.47200000007</v>
          </cell>
          <cell r="AH56">
            <v>-487094.47200000007</v>
          </cell>
          <cell r="AI56">
            <v>-487094.47200000007</v>
          </cell>
          <cell r="AJ56">
            <v>-487094.47200000007</v>
          </cell>
          <cell r="AK56">
            <v>-487094.47200000007</v>
          </cell>
          <cell r="AL56">
            <v>-487094.47200000007</v>
          </cell>
          <cell r="AM56">
            <v>-487094.47200000007</v>
          </cell>
          <cell r="AN56">
            <v>-487094.47200000007</v>
          </cell>
          <cell r="AO56">
            <v>-496836.36144000007</v>
          </cell>
          <cell r="AP56">
            <v>-496836.36144000007</v>
          </cell>
          <cell r="AQ56">
            <v>-496836.36144000007</v>
          </cell>
          <cell r="AR56">
            <v>-496836.36144000007</v>
          </cell>
          <cell r="AS56">
            <v>-496836.36144000007</v>
          </cell>
          <cell r="AT56">
            <v>-496836.36144000007</v>
          </cell>
          <cell r="AU56">
            <v>-496836.36144000007</v>
          </cell>
          <cell r="AV56">
            <v>-496836.36144000007</v>
          </cell>
          <cell r="AW56">
            <v>-496836.36144000007</v>
          </cell>
          <cell r="AX56">
            <v>-496836.36144000007</v>
          </cell>
          <cell r="AY56">
            <v>-496836.36144000007</v>
          </cell>
          <cell r="AZ56">
            <v>-496836.36144000007</v>
          </cell>
          <cell r="BA56">
            <v>-506773.08866880008</v>
          </cell>
          <cell r="BB56">
            <v>-506773.08866880008</v>
          </cell>
          <cell r="BC56">
            <v>-506773.08866880008</v>
          </cell>
          <cell r="BD56">
            <v>-506773.08866880008</v>
          </cell>
          <cell r="BE56">
            <v>-506773.08866880008</v>
          </cell>
          <cell r="BF56">
            <v>-506773.08866880008</v>
          </cell>
          <cell r="BG56">
            <v>-506773.08866880008</v>
          </cell>
          <cell r="BH56">
            <v>-506773.08866880008</v>
          </cell>
          <cell r="BI56">
            <v>-506773.08866880008</v>
          </cell>
          <cell r="BJ56">
            <v>-506773.08866880008</v>
          </cell>
          <cell r="BK56">
            <v>-506773.08866880008</v>
          </cell>
          <cell r="BL56">
            <v>-506773.08866880008</v>
          </cell>
          <cell r="BM56">
            <v>-516908.55044217611</v>
          </cell>
          <cell r="BN56">
            <v>-516908.55044217611</v>
          </cell>
          <cell r="BO56">
            <v>-516908.55044217611</v>
          </cell>
          <cell r="BP56">
            <v>-516908.55044217611</v>
          </cell>
          <cell r="BQ56">
            <v>-516908.55044217611</v>
          </cell>
          <cell r="BR56">
            <v>-516908.55044217611</v>
          </cell>
          <cell r="BS56">
            <v>-516908.55044217611</v>
          </cell>
          <cell r="BT56">
            <v>-516908.55044217611</v>
          </cell>
          <cell r="BU56">
            <v>-516908.55044217611</v>
          </cell>
          <cell r="BV56">
            <v>-516908.55044217611</v>
          </cell>
          <cell r="BW56">
            <v>-516908.55044217611</v>
          </cell>
          <cell r="BX56">
            <v>-516908.55044217611</v>
          </cell>
          <cell r="BY56">
            <v>-527246.72145101964</v>
          </cell>
          <cell r="BZ56">
            <v>-527246.72145101964</v>
          </cell>
          <cell r="CA56">
            <v>-527246.72145101964</v>
          </cell>
          <cell r="CB56">
            <v>-527246.72145101964</v>
          </cell>
          <cell r="CC56">
            <v>-527246.72145101964</v>
          </cell>
          <cell r="CD56">
            <v>-527246.72145101964</v>
          </cell>
          <cell r="CE56">
            <v>-527246.72145101964</v>
          </cell>
          <cell r="CF56">
            <v>-527246.72145101964</v>
          </cell>
          <cell r="CG56">
            <v>-527246.72145101964</v>
          </cell>
          <cell r="CH56">
            <v>-527246.72145101964</v>
          </cell>
          <cell r="CI56">
            <v>-527246.72145101964</v>
          </cell>
          <cell r="CJ56">
            <v>-527246.72145101964</v>
          </cell>
          <cell r="CK56">
            <v>-537791.65588004002</v>
          </cell>
          <cell r="CL56">
            <v>-537791.65588004002</v>
          </cell>
          <cell r="CM56">
            <v>-537791.65588004002</v>
          </cell>
          <cell r="CN56">
            <v>-537791.65588004002</v>
          </cell>
          <cell r="CO56">
            <v>-537791.65588004002</v>
          </cell>
          <cell r="CP56">
            <v>-537791.65588004002</v>
          </cell>
          <cell r="CQ56">
            <v>-537791.65588004002</v>
          </cell>
          <cell r="CR56">
            <v>-537791.65588004002</v>
          </cell>
          <cell r="CS56">
            <v>-537791.65588004002</v>
          </cell>
          <cell r="CT56">
            <v>-537791.65588004002</v>
          </cell>
          <cell r="CU56">
            <v>-537791.65588004002</v>
          </cell>
          <cell r="CV56">
            <v>-537791.65588004002</v>
          </cell>
          <cell r="CW56">
            <v>-548547.48899764079</v>
          </cell>
          <cell r="CX56">
            <v>-548547.48899764079</v>
          </cell>
          <cell r="CY56">
            <v>-548547.48899764079</v>
          </cell>
          <cell r="CZ56">
            <v>-548547.48899764079</v>
          </cell>
          <cell r="DA56">
            <v>-548547.48899764079</v>
          </cell>
          <cell r="DB56">
            <v>-548547.48899764079</v>
          </cell>
          <cell r="DC56">
            <v>-548547.48899764079</v>
          </cell>
          <cell r="DD56">
            <v>-548547.48899764079</v>
          </cell>
          <cell r="DE56">
            <v>-548547.48899764079</v>
          </cell>
          <cell r="DF56">
            <v>-548547.48899764079</v>
          </cell>
          <cell r="DG56">
            <v>-548547.48899764079</v>
          </cell>
          <cell r="DH56">
            <v>-548547.48899764079</v>
          </cell>
          <cell r="DI56">
            <v>-559518.43877759366</v>
          </cell>
          <cell r="DJ56">
            <v>-559518.43877759366</v>
          </cell>
          <cell r="DK56">
            <v>-559518.43877759366</v>
          </cell>
          <cell r="DL56">
            <v>-559518.43877759366</v>
          </cell>
          <cell r="DM56">
            <v>-559518.43877759366</v>
          </cell>
          <cell r="DN56">
            <v>-559518.43877759366</v>
          </cell>
          <cell r="DO56">
            <v>-559518.43877759366</v>
          </cell>
          <cell r="DP56">
            <v>-559518.43877759366</v>
          </cell>
          <cell r="DQ56">
            <v>-559518.43877759366</v>
          </cell>
        </row>
        <row r="57">
          <cell r="A57">
            <v>229</v>
          </cell>
          <cell r="B57">
            <v>-11092</v>
          </cell>
          <cell r="C57">
            <v>-11092</v>
          </cell>
          <cell r="D57">
            <v>-11092</v>
          </cell>
          <cell r="E57">
            <v>-11092</v>
          </cell>
          <cell r="F57">
            <v>-11092</v>
          </cell>
          <cell r="G57">
            <v>-11092</v>
          </cell>
          <cell r="H57">
            <v>-11092</v>
          </cell>
          <cell r="I57">
            <v>-11092</v>
          </cell>
          <cell r="J57">
            <v>-11092</v>
          </cell>
          <cell r="K57">
            <v>-11092</v>
          </cell>
          <cell r="L57">
            <v>-11092</v>
          </cell>
          <cell r="M57">
            <v>-11092</v>
          </cell>
          <cell r="N57">
            <v>-11092</v>
          </cell>
          <cell r="O57">
            <v>-11092</v>
          </cell>
          <cell r="P57">
            <v>-11092</v>
          </cell>
          <cell r="Q57">
            <v>-11092</v>
          </cell>
          <cell r="R57">
            <v>-11092</v>
          </cell>
          <cell r="S57">
            <v>-11092</v>
          </cell>
          <cell r="T57">
            <v>-11092</v>
          </cell>
          <cell r="U57">
            <v>-11092</v>
          </cell>
          <cell r="V57">
            <v>-11092</v>
          </cell>
          <cell r="W57">
            <v>-11092</v>
          </cell>
          <cell r="X57">
            <v>-11092</v>
          </cell>
          <cell r="Y57">
            <v>-11092</v>
          </cell>
          <cell r="Z57">
            <v>-11092</v>
          </cell>
          <cell r="AA57">
            <v>-11092</v>
          </cell>
          <cell r="AB57">
            <v>-11092</v>
          </cell>
          <cell r="AC57">
            <v>-11092</v>
          </cell>
          <cell r="AD57">
            <v>-11092</v>
          </cell>
          <cell r="AE57">
            <v>-11092</v>
          </cell>
          <cell r="AF57">
            <v>-11092</v>
          </cell>
          <cell r="AG57">
            <v>-11092</v>
          </cell>
          <cell r="AH57">
            <v>-11092</v>
          </cell>
          <cell r="AI57">
            <v>-11092</v>
          </cell>
          <cell r="AJ57">
            <v>-11092</v>
          </cell>
          <cell r="AK57">
            <v>-11092</v>
          </cell>
          <cell r="AL57">
            <v>-11092</v>
          </cell>
          <cell r="AM57">
            <v>-11092</v>
          </cell>
          <cell r="AN57">
            <v>-11092</v>
          </cell>
          <cell r="AO57">
            <v>-11092</v>
          </cell>
          <cell r="AP57">
            <v>-11092</v>
          </cell>
          <cell r="AQ57">
            <v>-11092</v>
          </cell>
          <cell r="AR57">
            <v>-11092</v>
          </cell>
          <cell r="AS57">
            <v>-11092</v>
          </cell>
          <cell r="AT57">
            <v>-11092</v>
          </cell>
          <cell r="AU57">
            <v>-11092</v>
          </cell>
          <cell r="AV57">
            <v>-11092</v>
          </cell>
          <cell r="AW57">
            <v>-11092</v>
          </cell>
          <cell r="AX57">
            <v>-11092</v>
          </cell>
          <cell r="AY57">
            <v>-11092</v>
          </cell>
          <cell r="AZ57">
            <v>-11092</v>
          </cell>
          <cell r="BA57">
            <v>-11092</v>
          </cell>
          <cell r="BB57">
            <v>-11092</v>
          </cell>
          <cell r="BC57">
            <v>-11092</v>
          </cell>
          <cell r="BD57">
            <v>-11092</v>
          </cell>
          <cell r="BE57">
            <v>-11092</v>
          </cell>
          <cell r="BF57">
            <v>-11092</v>
          </cell>
          <cell r="BG57">
            <v>-11092</v>
          </cell>
          <cell r="BH57">
            <v>-11092</v>
          </cell>
          <cell r="BI57">
            <v>-11092</v>
          </cell>
          <cell r="BJ57">
            <v>-11092</v>
          </cell>
          <cell r="BK57">
            <v>-11092</v>
          </cell>
          <cell r="BL57">
            <v>-11092</v>
          </cell>
          <cell r="BM57">
            <v>-11092</v>
          </cell>
          <cell r="BN57">
            <v>-11092</v>
          </cell>
          <cell r="BO57">
            <v>-11092</v>
          </cell>
          <cell r="BP57">
            <v>-11092</v>
          </cell>
          <cell r="BQ57">
            <v>-11092</v>
          </cell>
          <cell r="BR57">
            <v>-11092</v>
          </cell>
          <cell r="BS57">
            <v>-11092</v>
          </cell>
          <cell r="BT57">
            <v>-11092</v>
          </cell>
          <cell r="BU57">
            <v>-11092</v>
          </cell>
          <cell r="BV57">
            <v>-11092</v>
          </cell>
          <cell r="BW57">
            <v>-11092</v>
          </cell>
          <cell r="BX57">
            <v>-11092</v>
          </cell>
          <cell r="BY57">
            <v>-11092</v>
          </cell>
          <cell r="BZ57">
            <v>-11092</v>
          </cell>
          <cell r="CA57">
            <v>-11092</v>
          </cell>
          <cell r="CB57">
            <v>-11092</v>
          </cell>
          <cell r="CC57">
            <v>-11092</v>
          </cell>
          <cell r="CD57">
            <v>-11092</v>
          </cell>
          <cell r="CE57">
            <v>-11092</v>
          </cell>
          <cell r="CF57">
            <v>-11092</v>
          </cell>
          <cell r="CG57">
            <v>-11092</v>
          </cell>
          <cell r="CH57">
            <v>-11092</v>
          </cell>
          <cell r="CI57">
            <v>-11092</v>
          </cell>
          <cell r="CJ57">
            <v>-11092</v>
          </cell>
          <cell r="CK57">
            <v>-11092</v>
          </cell>
          <cell r="CL57">
            <v>-11092</v>
          </cell>
          <cell r="CM57">
            <v>-11092</v>
          </cell>
          <cell r="CN57">
            <v>-11092</v>
          </cell>
          <cell r="CO57">
            <v>-11092</v>
          </cell>
          <cell r="CP57">
            <v>-11092</v>
          </cell>
          <cell r="CQ57">
            <v>-11092</v>
          </cell>
          <cell r="CR57">
            <v>-11092</v>
          </cell>
          <cell r="CS57">
            <v>-11092</v>
          </cell>
          <cell r="CT57">
            <v>-11092</v>
          </cell>
          <cell r="CU57">
            <v>-11092</v>
          </cell>
          <cell r="CV57">
            <v>-11092</v>
          </cell>
          <cell r="CW57">
            <v>-11092</v>
          </cell>
          <cell r="CX57">
            <v>-11092</v>
          </cell>
          <cell r="CY57">
            <v>-11092</v>
          </cell>
          <cell r="CZ57">
            <v>-11092</v>
          </cell>
          <cell r="DA57">
            <v>-11092</v>
          </cell>
          <cell r="DB57">
            <v>-11092</v>
          </cell>
          <cell r="DC57">
            <v>-11092</v>
          </cell>
          <cell r="DD57">
            <v>-11092</v>
          </cell>
          <cell r="DE57">
            <v>-11092</v>
          </cell>
          <cell r="DF57">
            <v>-11092</v>
          </cell>
          <cell r="DG57">
            <v>-11092</v>
          </cell>
          <cell r="DH57">
            <v>-11092</v>
          </cell>
          <cell r="DI57">
            <v>-11092</v>
          </cell>
          <cell r="DJ57">
            <v>-11092</v>
          </cell>
          <cell r="DK57">
            <v>-11092</v>
          </cell>
          <cell r="DL57">
            <v>-11092</v>
          </cell>
          <cell r="DM57">
            <v>-11092</v>
          </cell>
          <cell r="DN57">
            <v>-11092</v>
          </cell>
          <cell r="DO57">
            <v>-11092</v>
          </cell>
          <cell r="DP57">
            <v>-11092</v>
          </cell>
          <cell r="DQ57">
            <v>-11092</v>
          </cell>
        </row>
        <row r="58">
          <cell r="A58">
            <v>230</v>
          </cell>
          <cell r="B58">
            <v>-72236.75</v>
          </cell>
          <cell r="C58">
            <v>-72236.75</v>
          </cell>
          <cell r="D58">
            <v>-72236.75</v>
          </cell>
          <cell r="E58">
            <v>-72236.75</v>
          </cell>
          <cell r="F58">
            <v>-72236.75</v>
          </cell>
          <cell r="G58">
            <v>-72236.786555522514</v>
          </cell>
          <cell r="H58">
            <v>-72236.786555522514</v>
          </cell>
          <cell r="I58">
            <v>-72236.786555522514</v>
          </cell>
          <cell r="J58">
            <v>-72236.786555522514</v>
          </cell>
          <cell r="K58">
            <v>-72236.786555522514</v>
          </cell>
          <cell r="L58">
            <v>-72236.786555522514</v>
          </cell>
          <cell r="M58">
            <v>-72236.786555522514</v>
          </cell>
          <cell r="N58">
            <v>-73681.531625267118</v>
          </cell>
          <cell r="O58">
            <v>-73681.531625267118</v>
          </cell>
          <cell r="P58">
            <v>-73681.531625267118</v>
          </cell>
          <cell r="Q58">
            <v>-73681.531625267118</v>
          </cell>
          <cell r="R58">
            <v>-73681.531625267118</v>
          </cell>
          <cell r="S58">
            <v>-73681.531625267118</v>
          </cell>
          <cell r="T58">
            <v>-73681.531625267118</v>
          </cell>
          <cell r="U58">
            <v>-73681.531625267118</v>
          </cell>
          <cell r="V58">
            <v>-73681.531625267118</v>
          </cell>
          <cell r="W58">
            <v>-73681.531625267118</v>
          </cell>
          <cell r="X58">
            <v>-73681.531625267118</v>
          </cell>
          <cell r="Y58">
            <v>-73681.531625267118</v>
          </cell>
          <cell r="Z58">
            <v>-75155.1717831805</v>
          </cell>
          <cell r="AA58">
            <v>-75155.1717831805</v>
          </cell>
          <cell r="AB58">
            <v>-75155.1717831805</v>
          </cell>
          <cell r="AC58">
            <v>-75155.1717831805</v>
          </cell>
          <cell r="AD58">
            <v>-75155.1717831805</v>
          </cell>
          <cell r="AE58">
            <v>-75155.1717831805</v>
          </cell>
          <cell r="AF58">
            <v>-75155.1717831805</v>
          </cell>
          <cell r="AG58">
            <v>-75155.1717831805</v>
          </cell>
          <cell r="AH58">
            <v>-75155.1717831805</v>
          </cell>
          <cell r="AI58">
            <v>-75155.1717831805</v>
          </cell>
          <cell r="AJ58">
            <v>-75155.1717831805</v>
          </cell>
          <cell r="AK58">
            <v>-75155.1717831805</v>
          </cell>
          <cell r="AL58">
            <v>-76658.284934761541</v>
          </cell>
          <cell r="AM58">
            <v>-76658.284934761541</v>
          </cell>
          <cell r="AN58">
            <v>-76658.284934761541</v>
          </cell>
          <cell r="AO58">
            <v>-76658.284934761541</v>
          </cell>
          <cell r="AP58">
            <v>-76658.284934761541</v>
          </cell>
          <cell r="AQ58">
            <v>-76658.284934761541</v>
          </cell>
          <cell r="AR58">
            <v>-76658.284934761541</v>
          </cell>
          <cell r="AS58">
            <v>-76658.284934761541</v>
          </cell>
          <cell r="AT58">
            <v>-76658.284934761541</v>
          </cell>
          <cell r="AU58">
            <v>-76658.284934761541</v>
          </cell>
          <cell r="AV58">
            <v>-76658.284934761541</v>
          </cell>
          <cell r="AW58">
            <v>-76658.284934761541</v>
          </cell>
          <cell r="AX58">
            <v>-78574.742058130578</v>
          </cell>
          <cell r="AY58">
            <v>-78574.742058130578</v>
          </cell>
          <cell r="AZ58">
            <v>-78574.742058130578</v>
          </cell>
          <cell r="BA58">
            <v>-78574.742058130578</v>
          </cell>
          <cell r="BB58">
            <v>-78574.742058130578</v>
          </cell>
          <cell r="BC58">
            <v>-78574.742058130578</v>
          </cell>
          <cell r="BD58">
            <v>-78574.742058130578</v>
          </cell>
          <cell r="BE58">
            <v>-78574.742058130578</v>
          </cell>
          <cell r="BF58">
            <v>-78574.742058130578</v>
          </cell>
          <cell r="BG58">
            <v>-78574.742058130578</v>
          </cell>
          <cell r="BH58">
            <v>-78574.742058130578</v>
          </cell>
          <cell r="BI58">
            <v>-78574.742058130578</v>
          </cell>
          <cell r="BJ58">
            <v>-80539.110609583833</v>
          </cell>
          <cell r="BK58">
            <v>-80539.110609583833</v>
          </cell>
          <cell r="BL58">
            <v>-80539.110609583833</v>
          </cell>
          <cell r="BM58">
            <v>-80539.110609583833</v>
          </cell>
          <cell r="BN58">
            <v>-80539.110609583833</v>
          </cell>
          <cell r="BO58">
            <v>-80539.110609583833</v>
          </cell>
          <cell r="BP58">
            <v>-80539.110609583833</v>
          </cell>
          <cell r="BQ58">
            <v>-80539.110609583833</v>
          </cell>
          <cell r="BR58">
            <v>-80539.110609583833</v>
          </cell>
          <cell r="BS58">
            <v>-80539.110609583833</v>
          </cell>
          <cell r="BT58">
            <v>-80539.110609583833</v>
          </cell>
          <cell r="BU58">
            <v>-80539.110609583833</v>
          </cell>
          <cell r="BV58">
            <v>-82552.588374823419</v>
          </cell>
          <cell r="BW58">
            <v>-82552.588374823419</v>
          </cell>
          <cell r="BX58">
            <v>-82552.588374823419</v>
          </cell>
          <cell r="BY58">
            <v>-82552.588374823419</v>
          </cell>
          <cell r="BZ58">
            <v>-82552.588374823419</v>
          </cell>
          <cell r="CA58">
            <v>-82552.588374823419</v>
          </cell>
          <cell r="CB58">
            <v>-82552.588374823419</v>
          </cell>
          <cell r="CC58">
            <v>-82552.588374823419</v>
          </cell>
          <cell r="CD58">
            <v>-82552.588374823419</v>
          </cell>
          <cell r="CE58">
            <v>-82552.588374823419</v>
          </cell>
          <cell r="CF58">
            <v>-82552.588374823419</v>
          </cell>
          <cell r="CG58">
            <v>-82552.588374823419</v>
          </cell>
          <cell r="CH58">
            <v>-84616.403084193997</v>
          </cell>
          <cell r="CI58">
            <v>-84616.403084193997</v>
          </cell>
          <cell r="CJ58">
            <v>-84616.403084193997</v>
          </cell>
          <cell r="CK58">
            <v>-84616.403084193997</v>
          </cell>
          <cell r="CL58">
            <v>-84616.403084193997</v>
          </cell>
          <cell r="CM58">
            <v>-84616.403084193997</v>
          </cell>
          <cell r="CN58">
            <v>-84616.403084193997</v>
          </cell>
          <cell r="CO58">
            <v>-84616.403084193997</v>
          </cell>
          <cell r="CP58">
            <v>-84616.403084193997</v>
          </cell>
          <cell r="CQ58">
            <v>-84616.403084193997</v>
          </cell>
          <cell r="CR58">
            <v>-84616.403084193997</v>
          </cell>
          <cell r="CS58">
            <v>-84616.403084193997</v>
          </cell>
          <cell r="CT58">
            <v>-86731.813161298836</v>
          </cell>
          <cell r="CU58">
            <v>-86731.813161298836</v>
          </cell>
          <cell r="CV58">
            <v>-86731.813161298836</v>
          </cell>
          <cell r="CW58">
            <v>-86731.813161298836</v>
          </cell>
          <cell r="CX58">
            <v>-86731.813161298836</v>
          </cell>
          <cell r="CY58">
            <v>-86731.813161298836</v>
          </cell>
          <cell r="CZ58">
            <v>-86731.813161298836</v>
          </cell>
          <cell r="DA58">
            <v>-86731.813161298836</v>
          </cell>
          <cell r="DB58">
            <v>-86731.813161298836</v>
          </cell>
          <cell r="DC58">
            <v>-86731.813161298836</v>
          </cell>
          <cell r="DD58">
            <v>-86731.813161298836</v>
          </cell>
          <cell r="DE58">
            <v>-86731.813161298836</v>
          </cell>
          <cell r="DF58">
            <v>-88900.108490331302</v>
          </cell>
          <cell r="DG58">
            <v>-88900.108490331302</v>
          </cell>
          <cell r="DH58">
            <v>-88900.108490331302</v>
          </cell>
          <cell r="DI58">
            <v>-88900.108490331302</v>
          </cell>
          <cell r="DJ58">
            <v>-88900.108490331302</v>
          </cell>
          <cell r="DK58">
            <v>-88900.108490331302</v>
          </cell>
          <cell r="DL58">
            <v>-88900.108490331302</v>
          </cell>
          <cell r="DM58">
            <v>-88900.108490331302</v>
          </cell>
          <cell r="DN58">
            <v>-88900.108490331302</v>
          </cell>
          <cell r="DO58">
            <v>-88900.108490331302</v>
          </cell>
          <cell r="DP58">
            <v>-88900.108490331302</v>
          </cell>
          <cell r="DQ58">
            <v>-88900.108490331302</v>
          </cell>
        </row>
        <row r="59">
          <cell r="A59">
            <v>232</v>
          </cell>
          <cell r="B59">
            <v>-72236.75</v>
          </cell>
          <cell r="C59">
            <v>-72236.75</v>
          </cell>
          <cell r="D59">
            <v>-72236.75</v>
          </cell>
          <cell r="E59">
            <v>-72236.75</v>
          </cell>
          <cell r="F59">
            <v>-72236.75</v>
          </cell>
          <cell r="G59">
            <v>-72236.786555522514</v>
          </cell>
          <cell r="H59">
            <v>-72236.786555522514</v>
          </cell>
          <cell r="I59">
            <v>-72236.786555522514</v>
          </cell>
          <cell r="J59">
            <v>-72236.786555522514</v>
          </cell>
          <cell r="K59">
            <v>-72236.786555522514</v>
          </cell>
          <cell r="L59">
            <v>-72236.786555522514</v>
          </cell>
          <cell r="M59">
            <v>-72236.786555522514</v>
          </cell>
          <cell r="N59">
            <v>-73681.531625267118</v>
          </cell>
          <cell r="O59">
            <v>-73681.531625267118</v>
          </cell>
          <cell r="P59">
            <v>-73681.531625267118</v>
          </cell>
          <cell r="Q59">
            <v>-73681.531625267118</v>
          </cell>
          <cell r="R59">
            <v>-73681.531625267118</v>
          </cell>
          <cell r="S59">
            <v>-73681.531625267118</v>
          </cell>
          <cell r="T59">
            <v>-73681.531625267118</v>
          </cell>
          <cell r="U59">
            <v>-73681.531625267118</v>
          </cell>
          <cell r="V59">
            <v>-73681.531625267118</v>
          </cell>
          <cell r="W59">
            <v>-73681.531625267118</v>
          </cell>
          <cell r="X59">
            <v>-73681.531625267118</v>
          </cell>
          <cell r="Y59">
            <v>-73681.531625267118</v>
          </cell>
          <cell r="Z59">
            <v>-75155.1717831805</v>
          </cell>
          <cell r="AA59">
            <v>-75155.1717831805</v>
          </cell>
          <cell r="AB59">
            <v>-75155.1717831805</v>
          </cell>
          <cell r="AC59">
            <v>-75155.1717831805</v>
          </cell>
          <cell r="AD59">
            <v>-75155.1717831805</v>
          </cell>
          <cell r="AE59">
            <v>-75155.1717831805</v>
          </cell>
          <cell r="AF59">
            <v>-75155.1717831805</v>
          </cell>
          <cell r="AG59">
            <v>-75155.1717831805</v>
          </cell>
          <cell r="AH59">
            <v>-75155.1717831805</v>
          </cell>
          <cell r="AI59">
            <v>-75155.1717831805</v>
          </cell>
          <cell r="AJ59">
            <v>-75155.1717831805</v>
          </cell>
          <cell r="AK59">
            <v>-75155.1717831805</v>
          </cell>
          <cell r="AL59">
            <v>-76658.284934761541</v>
          </cell>
          <cell r="AM59">
            <v>-76658.284934761541</v>
          </cell>
          <cell r="AN59">
            <v>-76658.284934761541</v>
          </cell>
          <cell r="AO59">
            <v>-76658.284934761541</v>
          </cell>
          <cell r="AP59">
            <v>-76658.284934761541</v>
          </cell>
          <cell r="AQ59">
            <v>-76658.284934761541</v>
          </cell>
          <cell r="AR59">
            <v>-76658.284934761541</v>
          </cell>
          <cell r="AS59">
            <v>-76658.284934761541</v>
          </cell>
          <cell r="AT59">
            <v>-76658.284934761541</v>
          </cell>
          <cell r="AU59">
            <v>-76658.284934761541</v>
          </cell>
          <cell r="AV59">
            <v>-76658.284934761541</v>
          </cell>
          <cell r="AW59">
            <v>-76658.284934761541</v>
          </cell>
          <cell r="AX59">
            <v>-78574.742058130578</v>
          </cell>
          <cell r="AY59">
            <v>-78574.742058130578</v>
          </cell>
          <cell r="AZ59">
            <v>-78574.742058130578</v>
          </cell>
          <cell r="BA59">
            <v>-78574.742058130578</v>
          </cell>
          <cell r="BB59">
            <v>-78574.742058130578</v>
          </cell>
          <cell r="BC59">
            <v>-78574.742058130578</v>
          </cell>
          <cell r="BD59">
            <v>-78574.742058130578</v>
          </cell>
          <cell r="BE59">
            <v>-78574.742058130578</v>
          </cell>
          <cell r="BF59">
            <v>-78574.742058130578</v>
          </cell>
          <cell r="BG59">
            <v>-78574.742058130578</v>
          </cell>
          <cell r="BH59">
            <v>-78574.742058130578</v>
          </cell>
          <cell r="BI59">
            <v>-78574.742058130578</v>
          </cell>
          <cell r="BJ59">
            <v>-80539.110609583833</v>
          </cell>
          <cell r="BK59">
            <v>-80539.110609583833</v>
          </cell>
          <cell r="BL59">
            <v>-80539.110609583833</v>
          </cell>
          <cell r="BM59">
            <v>-80539.110609583833</v>
          </cell>
          <cell r="BN59">
            <v>-80539.110609583833</v>
          </cell>
          <cell r="BO59">
            <v>-80539.110609583833</v>
          </cell>
          <cell r="BP59">
            <v>-80539.110609583833</v>
          </cell>
          <cell r="BQ59">
            <v>-80539.110609583833</v>
          </cell>
          <cell r="BR59">
            <v>-80539.110609583833</v>
          </cell>
          <cell r="BS59">
            <v>-80539.110609583833</v>
          </cell>
          <cell r="BT59">
            <v>-80539.110609583833</v>
          </cell>
          <cell r="BU59">
            <v>-80539.110609583833</v>
          </cell>
          <cell r="BV59">
            <v>-82552.588374823419</v>
          </cell>
          <cell r="BW59">
            <v>-82552.588374823419</v>
          </cell>
          <cell r="BX59">
            <v>-82552.588374823419</v>
          </cell>
          <cell r="BY59">
            <v>-82552.588374823419</v>
          </cell>
          <cell r="BZ59">
            <v>-82552.588374823419</v>
          </cell>
          <cell r="CA59">
            <v>-82552.588374823419</v>
          </cell>
          <cell r="CB59">
            <v>-82552.588374823419</v>
          </cell>
          <cell r="CC59">
            <v>-82552.588374823419</v>
          </cell>
          <cell r="CD59">
            <v>-82552.588374823419</v>
          </cell>
          <cell r="CE59">
            <v>-82552.588374823419</v>
          </cell>
          <cell r="CF59">
            <v>-82552.588374823419</v>
          </cell>
          <cell r="CG59">
            <v>-82552.588374823419</v>
          </cell>
          <cell r="CH59">
            <v>-84616.403084193997</v>
          </cell>
          <cell r="CI59">
            <v>-84616.403084193997</v>
          </cell>
          <cell r="CJ59">
            <v>-84616.403084193997</v>
          </cell>
          <cell r="CK59">
            <v>-84616.403084193997</v>
          </cell>
          <cell r="CL59">
            <v>-84616.403084193997</v>
          </cell>
          <cell r="CM59">
            <v>-84616.403084193997</v>
          </cell>
          <cell r="CN59">
            <v>-84616.403084193997</v>
          </cell>
          <cell r="CO59">
            <v>-84616.403084193997</v>
          </cell>
          <cell r="CP59">
            <v>-84616.403084193997</v>
          </cell>
          <cell r="CQ59">
            <v>-84616.403084193997</v>
          </cell>
          <cell r="CR59">
            <v>-84616.403084193997</v>
          </cell>
          <cell r="CS59">
            <v>-84616.403084193997</v>
          </cell>
          <cell r="CT59">
            <v>-86731.813161298836</v>
          </cell>
          <cell r="CU59">
            <v>-86731.813161298836</v>
          </cell>
          <cell r="CV59">
            <v>-86731.813161298836</v>
          </cell>
          <cell r="CW59">
            <v>-86731.813161298836</v>
          </cell>
          <cell r="CX59">
            <v>-86731.813161298836</v>
          </cell>
          <cell r="CY59">
            <v>-86731.813161298836</v>
          </cell>
          <cell r="CZ59">
            <v>-86731.813161298836</v>
          </cell>
          <cell r="DA59">
            <v>-86731.813161298836</v>
          </cell>
          <cell r="DB59">
            <v>-86731.813161298836</v>
          </cell>
          <cell r="DC59">
            <v>-86731.813161298836</v>
          </cell>
          <cell r="DD59">
            <v>-86731.813161298836</v>
          </cell>
          <cell r="DE59">
            <v>-86731.813161298836</v>
          </cell>
          <cell r="DF59">
            <v>-88900.108490331302</v>
          </cell>
          <cell r="DG59">
            <v>-88900.108490331302</v>
          </cell>
          <cell r="DH59">
            <v>-88900.108490331302</v>
          </cell>
          <cell r="DI59">
            <v>-88900.108490331302</v>
          </cell>
          <cell r="DJ59">
            <v>-88900.108490331302</v>
          </cell>
          <cell r="DK59">
            <v>-88900.108490331302</v>
          </cell>
          <cell r="DL59">
            <v>-88900.108490331302</v>
          </cell>
          <cell r="DM59">
            <v>-88900.108490331302</v>
          </cell>
          <cell r="DN59">
            <v>-88900.108490331302</v>
          </cell>
          <cell r="DO59">
            <v>-88900.108490331302</v>
          </cell>
          <cell r="DP59">
            <v>-88900.108490331302</v>
          </cell>
          <cell r="DQ59">
            <v>-88900.108490331302</v>
          </cell>
        </row>
        <row r="60">
          <cell r="A60">
            <v>236</v>
          </cell>
          <cell r="B60">
            <v>-45600</v>
          </cell>
          <cell r="C60">
            <v>-45600</v>
          </cell>
          <cell r="D60">
            <v>-45600</v>
          </cell>
          <cell r="E60">
            <v>-45600</v>
          </cell>
          <cell r="F60">
            <v>-45600</v>
          </cell>
          <cell r="G60">
            <v>-45600</v>
          </cell>
          <cell r="H60">
            <v>-45600</v>
          </cell>
          <cell r="I60">
            <v>-45600</v>
          </cell>
          <cell r="J60">
            <v>-45600</v>
          </cell>
          <cell r="K60">
            <v>-45600</v>
          </cell>
          <cell r="L60">
            <v>-45600</v>
          </cell>
          <cell r="M60">
            <v>-45600</v>
          </cell>
          <cell r="N60">
            <v>-45600</v>
          </cell>
          <cell r="O60">
            <v>-45600</v>
          </cell>
          <cell r="P60">
            <v>-45600</v>
          </cell>
          <cell r="Q60">
            <v>-45600</v>
          </cell>
          <cell r="R60">
            <v>-45600</v>
          </cell>
          <cell r="S60">
            <v>-45600</v>
          </cell>
          <cell r="T60">
            <v>-45600</v>
          </cell>
          <cell r="U60">
            <v>-45600</v>
          </cell>
          <cell r="V60">
            <v>-45600</v>
          </cell>
          <cell r="W60">
            <v>-45600</v>
          </cell>
          <cell r="X60">
            <v>-45600</v>
          </cell>
          <cell r="Y60">
            <v>-45600</v>
          </cell>
          <cell r="Z60">
            <v>-45600</v>
          </cell>
          <cell r="AA60">
            <v>-45600</v>
          </cell>
          <cell r="AB60">
            <v>-45600</v>
          </cell>
          <cell r="AC60">
            <v>-45600</v>
          </cell>
          <cell r="AD60">
            <v>-45600</v>
          </cell>
          <cell r="AE60">
            <v>-45600</v>
          </cell>
          <cell r="AF60">
            <v>-45600</v>
          </cell>
          <cell r="AG60">
            <v>-45600</v>
          </cell>
          <cell r="AH60">
            <v>-45600</v>
          </cell>
          <cell r="AI60">
            <v>-45600</v>
          </cell>
          <cell r="AJ60">
            <v>-45600</v>
          </cell>
          <cell r="AK60">
            <v>-45600</v>
          </cell>
          <cell r="AL60">
            <v>-45600</v>
          </cell>
          <cell r="AM60">
            <v>-45600</v>
          </cell>
          <cell r="AN60">
            <v>-45600</v>
          </cell>
          <cell r="AO60">
            <v>-45600</v>
          </cell>
          <cell r="AP60">
            <v>-45600</v>
          </cell>
          <cell r="AQ60">
            <v>-45600</v>
          </cell>
          <cell r="AR60">
            <v>-45600</v>
          </cell>
          <cell r="AS60">
            <v>-45600</v>
          </cell>
          <cell r="AT60">
            <v>-45600</v>
          </cell>
          <cell r="AU60">
            <v>-45600</v>
          </cell>
          <cell r="AV60">
            <v>-45600</v>
          </cell>
          <cell r="AW60">
            <v>-45600</v>
          </cell>
          <cell r="AX60">
            <v>-45600</v>
          </cell>
          <cell r="AY60">
            <v>-45600</v>
          </cell>
          <cell r="AZ60">
            <v>-45600</v>
          </cell>
          <cell r="BA60">
            <v>-45600</v>
          </cell>
          <cell r="BB60">
            <v>-45600</v>
          </cell>
          <cell r="BC60">
            <v>-45600</v>
          </cell>
          <cell r="BD60">
            <v>-45600</v>
          </cell>
          <cell r="BE60">
            <v>-45600</v>
          </cell>
          <cell r="BF60">
            <v>-45600</v>
          </cell>
          <cell r="BG60">
            <v>-45600</v>
          </cell>
          <cell r="BH60">
            <v>-45600</v>
          </cell>
          <cell r="BI60">
            <v>-45600</v>
          </cell>
          <cell r="BJ60">
            <v>-45600</v>
          </cell>
          <cell r="BK60">
            <v>-45600</v>
          </cell>
          <cell r="BL60">
            <v>-45600</v>
          </cell>
          <cell r="BM60">
            <v>-45600</v>
          </cell>
          <cell r="BN60">
            <v>-45600</v>
          </cell>
          <cell r="BO60">
            <v>-45600</v>
          </cell>
          <cell r="BP60">
            <v>-45600</v>
          </cell>
          <cell r="BQ60">
            <v>-45600</v>
          </cell>
          <cell r="BR60">
            <v>-45600</v>
          </cell>
          <cell r="BS60">
            <v>-45600</v>
          </cell>
          <cell r="BT60">
            <v>-45600</v>
          </cell>
          <cell r="BU60">
            <v>-45600</v>
          </cell>
          <cell r="BV60">
            <v>-45600</v>
          </cell>
          <cell r="BW60">
            <v>-45600</v>
          </cell>
          <cell r="BX60">
            <v>-45600</v>
          </cell>
          <cell r="BY60">
            <v>-45600</v>
          </cell>
          <cell r="BZ60">
            <v>-45600</v>
          </cell>
          <cell r="CA60">
            <v>-45600</v>
          </cell>
          <cell r="CB60">
            <v>-45600</v>
          </cell>
          <cell r="CC60">
            <v>-45600</v>
          </cell>
          <cell r="CD60">
            <v>-45600</v>
          </cell>
          <cell r="CE60">
            <v>-45600</v>
          </cell>
          <cell r="CF60">
            <v>-45600</v>
          </cell>
          <cell r="CG60">
            <v>-45600</v>
          </cell>
          <cell r="CH60">
            <v>-45600</v>
          </cell>
          <cell r="CI60">
            <v>-45600</v>
          </cell>
          <cell r="CJ60">
            <v>-45600</v>
          </cell>
          <cell r="CK60">
            <v>-45600</v>
          </cell>
          <cell r="CL60">
            <v>-45600</v>
          </cell>
          <cell r="CM60">
            <v>-45600</v>
          </cell>
          <cell r="CN60">
            <v>-45600</v>
          </cell>
          <cell r="CO60">
            <v>-45600</v>
          </cell>
          <cell r="CP60">
            <v>-45600</v>
          </cell>
          <cell r="CQ60">
            <v>-45600</v>
          </cell>
          <cell r="CR60">
            <v>-45600</v>
          </cell>
          <cell r="CS60">
            <v>-45600</v>
          </cell>
          <cell r="CT60">
            <v>-45600</v>
          </cell>
          <cell r="CU60">
            <v>-45600</v>
          </cell>
          <cell r="CV60">
            <v>-45600</v>
          </cell>
          <cell r="CW60">
            <v>-45600</v>
          </cell>
          <cell r="CX60">
            <v>-45600</v>
          </cell>
          <cell r="CY60">
            <v>-45600</v>
          </cell>
          <cell r="CZ60">
            <v>-45600</v>
          </cell>
          <cell r="DA60">
            <v>-45600</v>
          </cell>
          <cell r="DB60">
            <v>-45600</v>
          </cell>
          <cell r="DC60">
            <v>-45600</v>
          </cell>
          <cell r="DD60">
            <v>-45600</v>
          </cell>
          <cell r="DE60">
            <v>-45600</v>
          </cell>
          <cell r="DF60">
            <v>-45600</v>
          </cell>
          <cell r="DG60">
            <v>-45600</v>
          </cell>
          <cell r="DH60">
            <v>-45600</v>
          </cell>
          <cell r="DI60">
            <v>-45600</v>
          </cell>
          <cell r="DJ60">
            <v>-45600</v>
          </cell>
          <cell r="DK60">
            <v>-45600</v>
          </cell>
          <cell r="DL60">
            <v>-45600</v>
          </cell>
          <cell r="DM60">
            <v>-45600</v>
          </cell>
          <cell r="DN60">
            <v>-45600</v>
          </cell>
          <cell r="DO60">
            <v>-45600</v>
          </cell>
          <cell r="DP60">
            <v>-45600</v>
          </cell>
          <cell r="DQ60">
            <v>-45600</v>
          </cell>
        </row>
        <row r="61">
          <cell r="A61">
            <v>239</v>
          </cell>
          <cell r="B61">
            <v>0</v>
          </cell>
          <cell r="C61">
            <v>-170064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-169992.25650000002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-173392.10163000002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-176859.94366260001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-180397.14253585201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-184005.08538656906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-187685.18709430043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-191438.89083618645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-195267.66865291019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-199173.02202596838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</row>
        <row r="62">
          <cell r="A62">
            <v>244</v>
          </cell>
          <cell r="B62">
            <v>-216066.67</v>
          </cell>
          <cell r="C62">
            <v>-207153.94</v>
          </cell>
          <cell r="D62">
            <v>-629970.9</v>
          </cell>
          <cell r="E62">
            <v>-601048.82999999996</v>
          </cell>
          <cell r="F62">
            <v>-803146.11</v>
          </cell>
          <cell r="G62">
            <v>-680000</v>
          </cell>
          <cell r="H62">
            <v>-1010000</v>
          </cell>
          <cell r="I62">
            <v>-780000</v>
          </cell>
          <cell r="J62">
            <v>-420000</v>
          </cell>
          <cell r="K62">
            <v>-500000</v>
          </cell>
          <cell r="L62">
            <v>-340000</v>
          </cell>
          <cell r="M62">
            <v>-330000</v>
          </cell>
          <cell r="N62">
            <v>-438600</v>
          </cell>
          <cell r="O62">
            <v>-377400</v>
          </cell>
          <cell r="P62">
            <v>-459000</v>
          </cell>
          <cell r="Q62">
            <v>-612000</v>
          </cell>
          <cell r="R62">
            <v>-642600</v>
          </cell>
          <cell r="S62">
            <v>-693600</v>
          </cell>
          <cell r="T62">
            <v>-1030200</v>
          </cell>
          <cell r="U62">
            <v>-795600</v>
          </cell>
          <cell r="V62">
            <v>-428400</v>
          </cell>
          <cell r="W62">
            <v>-510000</v>
          </cell>
          <cell r="X62">
            <v>-346800</v>
          </cell>
          <cell r="Y62">
            <v>-336600</v>
          </cell>
          <cell r="Z62">
            <v>-447372</v>
          </cell>
          <cell r="AA62">
            <v>-384948</v>
          </cell>
          <cell r="AB62">
            <v>-468180</v>
          </cell>
          <cell r="AC62">
            <v>-624240</v>
          </cell>
          <cell r="AD62">
            <v>-655452</v>
          </cell>
          <cell r="AE62">
            <v>-707472</v>
          </cell>
          <cell r="AF62">
            <v>-1050804</v>
          </cell>
          <cell r="AG62">
            <v>-811512</v>
          </cell>
          <cell r="AH62">
            <v>-436968</v>
          </cell>
          <cell r="AI62">
            <v>-520200</v>
          </cell>
          <cell r="AJ62">
            <v>-353736</v>
          </cell>
          <cell r="AK62">
            <v>-343332</v>
          </cell>
          <cell r="AL62">
            <v>-456319.44</v>
          </cell>
          <cell r="AM62">
            <v>-392646.96</v>
          </cell>
          <cell r="AN62">
            <v>-477543.6</v>
          </cell>
          <cell r="AO62">
            <v>-636724.80000000005</v>
          </cell>
          <cell r="AP62">
            <v>-668561.04</v>
          </cell>
          <cell r="AQ62">
            <v>-721621.44</v>
          </cell>
          <cell r="AR62">
            <v>-1071820.08</v>
          </cell>
          <cell r="AS62">
            <v>-827742.24</v>
          </cell>
          <cell r="AT62">
            <v>-445707.36</v>
          </cell>
          <cell r="AU62">
            <v>-530604</v>
          </cell>
          <cell r="AV62">
            <v>-360810.72</v>
          </cell>
          <cell r="AW62">
            <v>-350198.64</v>
          </cell>
          <cell r="AX62">
            <v>-465445.82880000002</v>
          </cell>
          <cell r="AY62">
            <v>-400499.89920000004</v>
          </cell>
          <cell r="AZ62">
            <v>-487094.47200000007</v>
          </cell>
          <cell r="BA62">
            <v>-649459.29600000009</v>
          </cell>
          <cell r="BB62">
            <v>-681932.26080000005</v>
          </cell>
          <cell r="BC62">
            <v>-736053.86880000005</v>
          </cell>
          <cell r="BD62">
            <v>-1093256.4816000001</v>
          </cell>
          <cell r="BE62">
            <v>-844297.08479999995</v>
          </cell>
          <cell r="BF62">
            <v>-454621.50719999999</v>
          </cell>
          <cell r="BG62">
            <v>-541216.07999999996</v>
          </cell>
          <cell r="BH62">
            <v>-368026.93440000003</v>
          </cell>
          <cell r="BI62">
            <v>-280757.53080000001</v>
          </cell>
          <cell r="BJ62">
            <v>-719341.42385599995</v>
          </cell>
          <cell r="BK62">
            <v>-588480.80926400004</v>
          </cell>
          <cell r="BL62">
            <v>-749695.03464000009</v>
          </cell>
          <cell r="BM62">
            <v>-882596.99072000012</v>
          </cell>
          <cell r="BN62">
            <v>-730070.22424800007</v>
          </cell>
          <cell r="BO62">
            <v>-759912.57443440007</v>
          </cell>
          <cell r="BP62">
            <v>-1133401.3722320001</v>
          </cell>
          <cell r="BQ62">
            <v>-918009.25511999999</v>
          </cell>
          <cell r="BR62">
            <v>-779235.58658399992</v>
          </cell>
          <cell r="BS62">
            <v>-779662.34904</v>
          </cell>
          <cell r="BT62">
            <v>-486095.49024800002</v>
          </cell>
          <cell r="BU62">
            <v>-484053.937424</v>
          </cell>
          <cell r="BV62">
            <v>-779610.88230752002</v>
          </cell>
          <cell r="BW62">
            <v>-638608.01872767997</v>
          </cell>
          <cell r="BX62">
            <v>-601322.77952480013</v>
          </cell>
          <cell r="BY62">
            <v>-930064.76967040007</v>
          </cell>
          <cell r="BZ62">
            <v>-790227.07737632014</v>
          </cell>
          <cell r="CA62">
            <v>-780110.57088352006</v>
          </cell>
          <cell r="CB62">
            <v>-1146113.7218566402</v>
          </cell>
          <cell r="CC62">
            <v>-920037.10410592007</v>
          </cell>
          <cell r="CD62">
            <v>-758506.24529087998</v>
          </cell>
          <cell r="CE62">
            <v>-660725.61079199996</v>
          </cell>
          <cell r="CF62">
            <v>-484173.85356976005</v>
          </cell>
          <cell r="CG62">
            <v>-466327.03071711998</v>
          </cell>
          <cell r="CH62">
            <v>-751119.99468919053</v>
          </cell>
          <cell r="CI62">
            <v>-556101.40516223363</v>
          </cell>
          <cell r="CJ62">
            <v>-801044.65696217609</v>
          </cell>
          <cell r="CK62">
            <v>-1123985.4301895681</v>
          </cell>
          <cell r="CL62">
            <v>-830570.35441904666</v>
          </cell>
          <cell r="CM62">
            <v>-821325.42136151041</v>
          </cell>
          <cell r="CN62">
            <v>-1167782.3174937728</v>
          </cell>
          <cell r="CO62">
            <v>-958483.63900643843</v>
          </cell>
          <cell r="CP62">
            <v>-708770.56057269755</v>
          </cell>
          <cell r="CQ62">
            <v>-676150.95273343986</v>
          </cell>
          <cell r="CR62">
            <v>-478153.39022075525</v>
          </cell>
          <cell r="CS62">
            <v>-460970.69120426237</v>
          </cell>
          <cell r="CT62">
            <v>-728092.12351097423</v>
          </cell>
          <cell r="CU62">
            <v>-527783.43145083846</v>
          </cell>
          <cell r="CV62">
            <v>-670182.78285101964</v>
          </cell>
          <cell r="CW62">
            <v>-764888.50398135942</v>
          </cell>
          <cell r="CX62">
            <v>-815874.20203142753</v>
          </cell>
          <cell r="CY62">
            <v>-880961.63641754061</v>
          </cell>
          <cell r="CZ62">
            <v>-1209039.3118922883</v>
          </cell>
          <cell r="DA62">
            <v>-1076361.7233792872</v>
          </cell>
          <cell r="DB62">
            <v>-886607.74122095155</v>
          </cell>
          <cell r="DC62">
            <v>-989071.03770113271</v>
          </cell>
          <cell r="DD62">
            <v>-696935.70114077022</v>
          </cell>
          <cell r="DE62">
            <v>-599565.63845074759</v>
          </cell>
          <cell r="DF62">
            <v>-836098.72810759372</v>
          </cell>
          <cell r="DG62">
            <v>-657072.28733425518</v>
          </cell>
          <cell r="DH62">
            <v>-924377.54868004005</v>
          </cell>
          <cell r="DI62">
            <v>-1226645.9039733864</v>
          </cell>
          <cell r="DJ62">
            <v>-952161.36067205598</v>
          </cell>
          <cell r="DK62">
            <v>-890006.15424317145</v>
          </cell>
          <cell r="DL62">
            <v>-1228733.407668534</v>
          </cell>
          <cell r="DM62">
            <v>-1040666.1296214026</v>
          </cell>
          <cell r="DN62">
            <v>-914075.22578137065</v>
          </cell>
          <cell r="DO62">
            <v>-898907.80833915551</v>
          </cell>
          <cell r="DP62">
            <v>-648888.48353158566</v>
          </cell>
          <cell r="DQ62">
            <v>-574790.36184536258</v>
          </cell>
        </row>
        <row r="63">
          <cell r="A63">
            <v>259</v>
          </cell>
          <cell r="B63">
            <v>3222</v>
          </cell>
          <cell r="C63">
            <v>3222</v>
          </cell>
          <cell r="D63">
            <v>3222</v>
          </cell>
          <cell r="E63">
            <v>3222</v>
          </cell>
          <cell r="F63">
            <v>3222</v>
          </cell>
          <cell r="G63">
            <v>3222</v>
          </cell>
          <cell r="H63">
            <v>3222</v>
          </cell>
          <cell r="I63">
            <v>3222</v>
          </cell>
          <cell r="J63">
            <v>3222</v>
          </cell>
          <cell r="K63">
            <v>3222</v>
          </cell>
          <cell r="L63">
            <v>3222</v>
          </cell>
          <cell r="M63">
            <v>3222</v>
          </cell>
          <cell r="N63">
            <v>3222</v>
          </cell>
          <cell r="O63">
            <v>3222</v>
          </cell>
          <cell r="P63">
            <v>3222</v>
          </cell>
          <cell r="Q63">
            <v>3222</v>
          </cell>
          <cell r="R63">
            <v>3222</v>
          </cell>
          <cell r="S63">
            <v>3222</v>
          </cell>
          <cell r="T63">
            <v>3222</v>
          </cell>
          <cell r="U63">
            <v>3222</v>
          </cell>
          <cell r="V63">
            <v>3222</v>
          </cell>
          <cell r="W63">
            <v>3222</v>
          </cell>
          <cell r="X63">
            <v>3222</v>
          </cell>
          <cell r="Y63">
            <v>3222</v>
          </cell>
          <cell r="Z63">
            <v>3222</v>
          </cell>
          <cell r="AA63">
            <v>3222</v>
          </cell>
          <cell r="AB63">
            <v>3222</v>
          </cell>
          <cell r="AC63">
            <v>3222</v>
          </cell>
          <cell r="AD63">
            <v>3222</v>
          </cell>
          <cell r="AE63">
            <v>3222</v>
          </cell>
          <cell r="AF63">
            <v>3222</v>
          </cell>
          <cell r="AG63">
            <v>3222</v>
          </cell>
          <cell r="AH63">
            <v>3222</v>
          </cell>
          <cell r="AI63">
            <v>3222</v>
          </cell>
          <cell r="AJ63">
            <v>3222</v>
          </cell>
          <cell r="AK63">
            <v>3222</v>
          </cell>
          <cell r="AL63">
            <v>3222</v>
          </cell>
          <cell r="AM63">
            <v>3222</v>
          </cell>
          <cell r="AN63">
            <v>3222</v>
          </cell>
          <cell r="AO63">
            <v>3222</v>
          </cell>
          <cell r="AP63">
            <v>3222</v>
          </cell>
          <cell r="AQ63">
            <v>3222</v>
          </cell>
          <cell r="AR63">
            <v>3222</v>
          </cell>
          <cell r="AS63">
            <v>3222</v>
          </cell>
          <cell r="AT63">
            <v>3222</v>
          </cell>
          <cell r="AU63">
            <v>3222</v>
          </cell>
          <cell r="AV63">
            <v>3222</v>
          </cell>
          <cell r="AW63">
            <v>3222</v>
          </cell>
          <cell r="AX63">
            <v>3222</v>
          </cell>
          <cell r="AY63">
            <v>3222</v>
          </cell>
          <cell r="AZ63">
            <v>3222</v>
          </cell>
          <cell r="BA63">
            <v>3222</v>
          </cell>
          <cell r="BB63">
            <v>3222</v>
          </cell>
          <cell r="BC63">
            <v>3222</v>
          </cell>
          <cell r="BD63">
            <v>3222</v>
          </cell>
          <cell r="BE63">
            <v>3222</v>
          </cell>
          <cell r="BF63">
            <v>3222</v>
          </cell>
          <cell r="BG63">
            <v>3222</v>
          </cell>
          <cell r="BH63">
            <v>3222</v>
          </cell>
          <cell r="BI63">
            <v>3222</v>
          </cell>
          <cell r="BJ63">
            <v>3222</v>
          </cell>
          <cell r="BK63">
            <v>3222</v>
          </cell>
          <cell r="BL63">
            <v>3222</v>
          </cell>
          <cell r="BM63">
            <v>3222</v>
          </cell>
          <cell r="BN63">
            <v>3222</v>
          </cell>
          <cell r="BO63">
            <v>3222</v>
          </cell>
          <cell r="BP63">
            <v>3222</v>
          </cell>
          <cell r="BQ63">
            <v>3222</v>
          </cell>
          <cell r="BR63">
            <v>3222</v>
          </cell>
          <cell r="BS63">
            <v>3222</v>
          </cell>
          <cell r="BT63">
            <v>3222</v>
          </cell>
          <cell r="BU63">
            <v>3222</v>
          </cell>
          <cell r="BV63">
            <v>3222</v>
          </cell>
          <cell r="BW63">
            <v>3222</v>
          </cell>
          <cell r="BX63">
            <v>3222</v>
          </cell>
          <cell r="BY63">
            <v>3222</v>
          </cell>
          <cell r="BZ63">
            <v>3222</v>
          </cell>
          <cell r="CA63">
            <v>3222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</row>
        <row r="64">
          <cell r="A64">
            <v>287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</row>
        <row r="65">
          <cell r="A65">
            <v>288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</row>
        <row r="66">
          <cell r="A66">
            <v>289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</row>
        <row r="67">
          <cell r="A67">
            <v>359</v>
          </cell>
          <cell r="B67">
            <v>-49400</v>
          </cell>
          <cell r="C67">
            <v>-49400</v>
          </cell>
          <cell r="D67">
            <v>-49400</v>
          </cell>
          <cell r="E67">
            <v>-49400</v>
          </cell>
          <cell r="F67">
            <v>-49400</v>
          </cell>
          <cell r="G67">
            <v>-49400</v>
          </cell>
          <cell r="H67">
            <v>-49400</v>
          </cell>
          <cell r="I67">
            <v>-49400</v>
          </cell>
          <cell r="J67">
            <v>-49400</v>
          </cell>
          <cell r="K67">
            <v>-49400</v>
          </cell>
          <cell r="L67">
            <v>-49400</v>
          </cell>
          <cell r="M67">
            <v>-49400</v>
          </cell>
          <cell r="N67">
            <v>-49400</v>
          </cell>
          <cell r="O67">
            <v>-49400</v>
          </cell>
          <cell r="P67">
            <v>-49400</v>
          </cell>
          <cell r="Q67">
            <v>-49400</v>
          </cell>
          <cell r="R67">
            <v>-49400</v>
          </cell>
          <cell r="S67">
            <v>-49400</v>
          </cell>
          <cell r="T67">
            <v>-49400</v>
          </cell>
          <cell r="U67">
            <v>-49400</v>
          </cell>
          <cell r="V67">
            <v>-49400</v>
          </cell>
          <cell r="W67">
            <v>-49400</v>
          </cell>
          <cell r="X67">
            <v>-49400</v>
          </cell>
          <cell r="Y67">
            <v>-49400</v>
          </cell>
          <cell r="Z67">
            <v>-49400</v>
          </cell>
          <cell r="AA67">
            <v>-49400</v>
          </cell>
          <cell r="AB67">
            <v>-49400</v>
          </cell>
          <cell r="AC67">
            <v>-49400</v>
          </cell>
          <cell r="AD67">
            <v>-49400</v>
          </cell>
          <cell r="AE67">
            <v>-49400</v>
          </cell>
          <cell r="AF67">
            <v>-49400</v>
          </cell>
          <cell r="AG67">
            <v>-49400</v>
          </cell>
          <cell r="AH67">
            <v>-49400</v>
          </cell>
          <cell r="AI67">
            <v>-49400</v>
          </cell>
          <cell r="AJ67">
            <v>-49400</v>
          </cell>
          <cell r="AK67">
            <v>-49400</v>
          </cell>
          <cell r="AL67">
            <v>-49400</v>
          </cell>
          <cell r="AM67">
            <v>-49400</v>
          </cell>
          <cell r="AN67">
            <v>-49400</v>
          </cell>
          <cell r="AO67">
            <v>-49400</v>
          </cell>
          <cell r="AP67">
            <v>-49400</v>
          </cell>
          <cell r="AQ67">
            <v>-49400</v>
          </cell>
          <cell r="AR67">
            <v>-49400</v>
          </cell>
          <cell r="AS67">
            <v>-49400</v>
          </cell>
          <cell r="AT67">
            <v>-49400</v>
          </cell>
          <cell r="AU67">
            <v>-49400</v>
          </cell>
          <cell r="AV67">
            <v>-49400</v>
          </cell>
          <cell r="AW67">
            <v>-49400</v>
          </cell>
          <cell r="AX67">
            <v>-49400</v>
          </cell>
          <cell r="AY67">
            <v>-49400</v>
          </cell>
          <cell r="AZ67">
            <v>-49400</v>
          </cell>
          <cell r="BA67">
            <v>-49400</v>
          </cell>
          <cell r="BB67">
            <v>-49400</v>
          </cell>
          <cell r="BC67">
            <v>-49400</v>
          </cell>
          <cell r="BD67">
            <v>-49400</v>
          </cell>
          <cell r="BE67">
            <v>-49400</v>
          </cell>
          <cell r="BF67">
            <v>-49400</v>
          </cell>
          <cell r="BG67">
            <v>-49400</v>
          </cell>
          <cell r="BH67">
            <v>-49400</v>
          </cell>
          <cell r="BI67">
            <v>-49400</v>
          </cell>
          <cell r="BJ67">
            <v>-49400</v>
          </cell>
          <cell r="BK67">
            <v>-49400</v>
          </cell>
          <cell r="BL67">
            <v>-49400</v>
          </cell>
          <cell r="BM67">
            <v>-49400</v>
          </cell>
          <cell r="BN67">
            <v>-49400</v>
          </cell>
          <cell r="BO67">
            <v>-49400</v>
          </cell>
          <cell r="BP67">
            <v>-49400</v>
          </cell>
          <cell r="BQ67">
            <v>-49400</v>
          </cell>
          <cell r="BR67">
            <v>-49400</v>
          </cell>
          <cell r="BS67">
            <v>-49400</v>
          </cell>
          <cell r="BT67">
            <v>-49400</v>
          </cell>
          <cell r="BU67">
            <v>-49400</v>
          </cell>
          <cell r="BV67">
            <v>-75100.009999999995</v>
          </cell>
          <cell r="BW67">
            <v>-75100.009999999995</v>
          </cell>
          <cell r="BX67">
            <v>-75100.009999999995</v>
          </cell>
          <cell r="BY67">
            <v>-75100.009999999995</v>
          </cell>
          <cell r="BZ67">
            <v>-75100.009999999995</v>
          </cell>
          <cell r="CA67">
            <v>-75100.009999999995</v>
          </cell>
          <cell r="CB67">
            <v>-75100.009999999995</v>
          </cell>
          <cell r="CC67">
            <v>-75100.009999999995</v>
          </cell>
          <cell r="CD67">
            <v>-75100.009999999995</v>
          </cell>
          <cell r="CE67">
            <v>-75100.009999999995</v>
          </cell>
          <cell r="CF67">
            <v>-75100.009999999995</v>
          </cell>
          <cell r="CG67">
            <v>-75100.009999999995</v>
          </cell>
          <cell r="CH67">
            <v>-77300</v>
          </cell>
          <cell r="CI67">
            <v>-77300</v>
          </cell>
          <cell r="CJ67">
            <v>-77300</v>
          </cell>
          <cell r="CK67">
            <v>-77300</v>
          </cell>
          <cell r="CL67">
            <v>-77300</v>
          </cell>
          <cell r="CM67">
            <v>-77300</v>
          </cell>
          <cell r="CN67">
            <v>-77300</v>
          </cell>
          <cell r="CO67">
            <v>-77300</v>
          </cell>
          <cell r="CP67">
            <v>-77300</v>
          </cell>
          <cell r="CQ67">
            <v>-77300</v>
          </cell>
          <cell r="CR67">
            <v>-77300</v>
          </cell>
          <cell r="CS67">
            <v>-77300</v>
          </cell>
          <cell r="CT67">
            <v>-79600</v>
          </cell>
          <cell r="CU67">
            <v>-79600</v>
          </cell>
          <cell r="CV67">
            <v>-79600</v>
          </cell>
          <cell r="CW67">
            <v>-79600</v>
          </cell>
          <cell r="CX67">
            <v>-79600</v>
          </cell>
          <cell r="CY67">
            <v>-79600</v>
          </cell>
          <cell r="CZ67">
            <v>-79600</v>
          </cell>
          <cell r="DA67">
            <v>-79600</v>
          </cell>
          <cell r="DB67">
            <v>-79600</v>
          </cell>
          <cell r="DC67">
            <v>-79600</v>
          </cell>
          <cell r="DD67">
            <v>-79600</v>
          </cell>
          <cell r="DE67">
            <v>-79600</v>
          </cell>
          <cell r="DF67">
            <v>-81899.990000000005</v>
          </cell>
          <cell r="DG67">
            <v>-81899.990000000005</v>
          </cell>
          <cell r="DH67">
            <v>-81899.990000000005</v>
          </cell>
          <cell r="DI67">
            <v>-81899.990000000005</v>
          </cell>
          <cell r="DJ67">
            <v>-81899.990000000005</v>
          </cell>
          <cell r="DK67">
            <v>-81899.990000000005</v>
          </cell>
          <cell r="DL67">
            <v>-81899.990000000005</v>
          </cell>
          <cell r="DM67">
            <v>-81899.990000000005</v>
          </cell>
          <cell r="DN67">
            <v>-81899.990000000005</v>
          </cell>
          <cell r="DO67">
            <v>-81899.990000000005</v>
          </cell>
          <cell r="DP67">
            <v>-81899.990000000005</v>
          </cell>
          <cell r="DQ67">
            <v>-81899.990000000005</v>
          </cell>
        </row>
        <row r="68">
          <cell r="A68">
            <v>365</v>
          </cell>
          <cell r="B68">
            <v>30071.998</v>
          </cell>
          <cell r="C68">
            <v>30071.998</v>
          </cell>
          <cell r="D68">
            <v>30071.998</v>
          </cell>
          <cell r="E68">
            <v>30071.998</v>
          </cell>
          <cell r="F68">
            <v>30071.998</v>
          </cell>
          <cell r="G68">
            <v>30071.998</v>
          </cell>
          <cell r="H68">
            <v>30071.998</v>
          </cell>
          <cell r="I68">
            <v>30071.998</v>
          </cell>
          <cell r="J68">
            <v>30071.998</v>
          </cell>
          <cell r="K68">
            <v>30071.998</v>
          </cell>
          <cell r="L68">
            <v>30071.998</v>
          </cell>
          <cell r="M68">
            <v>30071.998</v>
          </cell>
          <cell r="N68">
            <v>30071.998</v>
          </cell>
          <cell r="O68">
            <v>30071.998</v>
          </cell>
          <cell r="P68">
            <v>30071.998</v>
          </cell>
          <cell r="Q68">
            <v>30071.998</v>
          </cell>
          <cell r="R68">
            <v>30071.998</v>
          </cell>
          <cell r="S68">
            <v>30071.998</v>
          </cell>
          <cell r="T68">
            <v>30071.998</v>
          </cell>
          <cell r="U68">
            <v>30071.998</v>
          </cell>
          <cell r="V68">
            <v>30071.998</v>
          </cell>
          <cell r="W68">
            <v>30071.998</v>
          </cell>
          <cell r="X68">
            <v>30071.998</v>
          </cell>
          <cell r="Y68">
            <v>30071.998</v>
          </cell>
          <cell r="Z68">
            <v>30071.998</v>
          </cell>
          <cell r="AA68">
            <v>30071.998</v>
          </cell>
          <cell r="AB68">
            <v>30071.998</v>
          </cell>
          <cell r="AC68">
            <v>30071.998</v>
          </cell>
          <cell r="AD68">
            <v>30071.998</v>
          </cell>
          <cell r="AE68">
            <v>30071.998</v>
          </cell>
          <cell r="AF68">
            <v>30071.998</v>
          </cell>
          <cell r="AG68">
            <v>30071.998</v>
          </cell>
          <cell r="AH68">
            <v>30071.998</v>
          </cell>
          <cell r="AI68">
            <v>30071.998</v>
          </cell>
          <cell r="AJ68">
            <v>30071.998</v>
          </cell>
          <cell r="AK68">
            <v>30071.998</v>
          </cell>
          <cell r="AL68">
            <v>30071.998</v>
          </cell>
          <cell r="AM68">
            <v>30071.998</v>
          </cell>
          <cell r="AN68">
            <v>30071.998</v>
          </cell>
          <cell r="AO68">
            <v>30071.998</v>
          </cell>
          <cell r="AP68">
            <v>30071.998</v>
          </cell>
          <cell r="AQ68">
            <v>30071.998</v>
          </cell>
          <cell r="AR68">
            <v>30071.998</v>
          </cell>
          <cell r="AS68">
            <v>30071.998</v>
          </cell>
          <cell r="AT68">
            <v>30071.998</v>
          </cell>
          <cell r="AU68">
            <v>30071.998</v>
          </cell>
          <cell r="AV68">
            <v>30071.998</v>
          </cell>
          <cell r="AW68">
            <v>30071.998</v>
          </cell>
          <cell r="AX68">
            <v>30071.998</v>
          </cell>
          <cell r="AY68">
            <v>30071.998</v>
          </cell>
          <cell r="AZ68">
            <v>30071.998</v>
          </cell>
          <cell r="BA68">
            <v>30071.998</v>
          </cell>
          <cell r="BB68">
            <v>30071.998</v>
          </cell>
          <cell r="BC68">
            <v>30071.998</v>
          </cell>
          <cell r="BD68">
            <v>30071.998</v>
          </cell>
          <cell r="BE68">
            <v>30071.998</v>
          </cell>
          <cell r="BF68">
            <v>30071.998</v>
          </cell>
          <cell r="BG68">
            <v>30071.998</v>
          </cell>
          <cell r="BH68">
            <v>30071.998</v>
          </cell>
          <cell r="BI68">
            <v>30071.998</v>
          </cell>
          <cell r="BJ68">
            <v>30071.998</v>
          </cell>
          <cell r="BK68">
            <v>30071.998</v>
          </cell>
          <cell r="BL68">
            <v>30071.998</v>
          </cell>
          <cell r="BM68">
            <v>30071.998</v>
          </cell>
          <cell r="BN68">
            <v>30071.998</v>
          </cell>
          <cell r="BO68">
            <v>30071.998</v>
          </cell>
          <cell r="BP68">
            <v>30071.998</v>
          </cell>
          <cell r="BQ68">
            <v>30071.998</v>
          </cell>
          <cell r="BR68">
            <v>30071.998</v>
          </cell>
          <cell r="BS68">
            <v>30071.998</v>
          </cell>
          <cell r="BT68">
            <v>30071.998</v>
          </cell>
          <cell r="BU68">
            <v>30071.998</v>
          </cell>
          <cell r="BV68">
            <v>30071.998</v>
          </cell>
          <cell r="BW68">
            <v>30071.998</v>
          </cell>
          <cell r="BX68">
            <v>30071.998</v>
          </cell>
          <cell r="BY68">
            <v>30071.998</v>
          </cell>
          <cell r="BZ68">
            <v>30071.998</v>
          </cell>
          <cell r="CA68">
            <v>30071.998</v>
          </cell>
          <cell r="CB68">
            <v>30071.998</v>
          </cell>
          <cell r="CC68">
            <v>30071.998</v>
          </cell>
          <cell r="CD68">
            <v>30071.998</v>
          </cell>
          <cell r="CE68">
            <v>30071.998</v>
          </cell>
          <cell r="CF68">
            <v>30071.998</v>
          </cell>
          <cell r="CG68">
            <v>30071.998</v>
          </cell>
          <cell r="CH68">
            <v>30071.998</v>
          </cell>
          <cell r="CI68">
            <v>30071.998</v>
          </cell>
          <cell r="CJ68">
            <v>30071.998</v>
          </cell>
          <cell r="CK68">
            <v>30071.998</v>
          </cell>
          <cell r="CL68">
            <v>30071.998</v>
          </cell>
          <cell r="CM68">
            <v>30071.998</v>
          </cell>
          <cell r="CN68">
            <v>30071.998</v>
          </cell>
          <cell r="CO68">
            <v>30071.998</v>
          </cell>
          <cell r="CP68">
            <v>30071.998</v>
          </cell>
          <cell r="CQ68">
            <v>30071.998</v>
          </cell>
          <cell r="CR68">
            <v>30071.998</v>
          </cell>
          <cell r="CS68">
            <v>30071.998</v>
          </cell>
          <cell r="CT68">
            <v>30071.998</v>
          </cell>
          <cell r="CU68">
            <v>30071.998</v>
          </cell>
          <cell r="CV68">
            <v>30071.998</v>
          </cell>
          <cell r="CW68">
            <v>30071.998</v>
          </cell>
          <cell r="CX68">
            <v>30071.998</v>
          </cell>
          <cell r="CY68">
            <v>30071.998</v>
          </cell>
          <cell r="CZ68">
            <v>30071.998</v>
          </cell>
          <cell r="DA68">
            <v>30071.998</v>
          </cell>
          <cell r="DB68">
            <v>30071.998</v>
          </cell>
          <cell r="DC68">
            <v>30071.998</v>
          </cell>
          <cell r="DD68">
            <v>30071.998</v>
          </cell>
          <cell r="DE68">
            <v>30071.998</v>
          </cell>
          <cell r="DF68">
            <v>30071.998</v>
          </cell>
          <cell r="DG68">
            <v>30071.998</v>
          </cell>
          <cell r="DH68">
            <v>30071.998</v>
          </cell>
          <cell r="DI68">
            <v>30071.998</v>
          </cell>
          <cell r="DJ68">
            <v>30071.998</v>
          </cell>
          <cell r="DK68">
            <v>30071.998</v>
          </cell>
          <cell r="DL68">
            <v>30071.998</v>
          </cell>
          <cell r="DM68">
            <v>30071.998</v>
          </cell>
          <cell r="DN68">
            <v>30071.998</v>
          </cell>
          <cell r="DO68">
            <v>30071.998</v>
          </cell>
          <cell r="DP68">
            <v>30071.998</v>
          </cell>
          <cell r="DQ68">
            <v>30071.998</v>
          </cell>
        </row>
        <row r="69">
          <cell r="A69">
            <v>372</v>
          </cell>
          <cell r="B69">
            <v>161250</v>
          </cell>
          <cell r="C69">
            <v>161250</v>
          </cell>
          <cell r="D69">
            <v>161250</v>
          </cell>
          <cell r="E69">
            <v>161250</v>
          </cell>
          <cell r="F69">
            <v>161250</v>
          </cell>
          <cell r="G69">
            <v>161250</v>
          </cell>
          <cell r="H69">
            <v>161250</v>
          </cell>
          <cell r="I69">
            <v>161250</v>
          </cell>
          <cell r="J69">
            <v>161250</v>
          </cell>
          <cell r="K69">
            <v>161250</v>
          </cell>
          <cell r="L69">
            <v>161250</v>
          </cell>
          <cell r="M69">
            <v>161250</v>
          </cell>
          <cell r="N69">
            <v>161250</v>
          </cell>
          <cell r="O69">
            <v>161250</v>
          </cell>
          <cell r="P69">
            <v>161250</v>
          </cell>
          <cell r="Q69">
            <v>161250</v>
          </cell>
          <cell r="R69">
            <v>161250</v>
          </cell>
          <cell r="S69">
            <v>161250</v>
          </cell>
          <cell r="T69">
            <v>161250</v>
          </cell>
          <cell r="U69">
            <v>161250</v>
          </cell>
          <cell r="V69">
            <v>161250</v>
          </cell>
          <cell r="W69">
            <v>161250</v>
          </cell>
          <cell r="X69">
            <v>161250</v>
          </cell>
          <cell r="Y69">
            <v>161250</v>
          </cell>
          <cell r="Z69">
            <v>161250</v>
          </cell>
          <cell r="AA69">
            <v>161250</v>
          </cell>
          <cell r="AB69">
            <v>161250</v>
          </cell>
          <cell r="AC69">
            <v>161250</v>
          </cell>
          <cell r="AD69">
            <v>161250</v>
          </cell>
          <cell r="AE69">
            <v>161250</v>
          </cell>
          <cell r="AF69">
            <v>161250</v>
          </cell>
          <cell r="AG69">
            <v>161250</v>
          </cell>
          <cell r="AH69">
            <v>161250</v>
          </cell>
          <cell r="AI69">
            <v>161250</v>
          </cell>
          <cell r="AJ69">
            <v>161250</v>
          </cell>
          <cell r="AK69">
            <v>161250</v>
          </cell>
          <cell r="AL69">
            <v>161250</v>
          </cell>
          <cell r="AM69">
            <v>161250</v>
          </cell>
          <cell r="AN69">
            <v>161250</v>
          </cell>
          <cell r="AO69">
            <v>161250</v>
          </cell>
          <cell r="AP69">
            <v>161250</v>
          </cell>
          <cell r="AQ69">
            <v>161250</v>
          </cell>
          <cell r="AR69">
            <v>161250</v>
          </cell>
          <cell r="AS69">
            <v>161250</v>
          </cell>
          <cell r="AT69">
            <v>161250</v>
          </cell>
          <cell r="AU69">
            <v>161250</v>
          </cell>
          <cell r="AV69">
            <v>161250</v>
          </cell>
          <cell r="AW69">
            <v>161250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</row>
        <row r="70">
          <cell r="A70">
            <v>378</v>
          </cell>
          <cell r="B70">
            <v>2625</v>
          </cell>
          <cell r="C70">
            <v>2625</v>
          </cell>
          <cell r="D70">
            <v>2625</v>
          </cell>
          <cell r="E70">
            <v>2625</v>
          </cell>
          <cell r="F70">
            <v>2625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</row>
        <row r="71">
          <cell r="A71">
            <v>380</v>
          </cell>
          <cell r="B71">
            <v>-3921500</v>
          </cell>
          <cell r="C71">
            <v>-3921500</v>
          </cell>
          <cell r="D71">
            <v>-3921500</v>
          </cell>
          <cell r="E71">
            <v>-3921500</v>
          </cell>
          <cell r="F71">
            <v>-3921500</v>
          </cell>
          <cell r="G71">
            <v>-3921500</v>
          </cell>
          <cell r="H71">
            <v>-3921500</v>
          </cell>
          <cell r="I71">
            <v>-3921500</v>
          </cell>
          <cell r="J71">
            <v>-3921500</v>
          </cell>
          <cell r="K71">
            <v>-3921500</v>
          </cell>
          <cell r="L71">
            <v>-3921500</v>
          </cell>
          <cell r="M71">
            <v>-3921500</v>
          </cell>
          <cell r="N71">
            <v>-3921500</v>
          </cell>
          <cell r="O71">
            <v>-3921500</v>
          </cell>
          <cell r="P71">
            <v>-3921500</v>
          </cell>
          <cell r="Q71">
            <v>-3921500</v>
          </cell>
          <cell r="R71">
            <v>-3921500</v>
          </cell>
          <cell r="S71">
            <v>-3921500</v>
          </cell>
          <cell r="T71">
            <v>-3921500</v>
          </cell>
          <cell r="U71">
            <v>-3921500</v>
          </cell>
          <cell r="V71">
            <v>-3921500</v>
          </cell>
          <cell r="W71">
            <v>-3921500</v>
          </cell>
          <cell r="X71">
            <v>-3921500</v>
          </cell>
          <cell r="Y71">
            <v>-3921500</v>
          </cell>
          <cell r="Z71">
            <v>-4209000</v>
          </cell>
          <cell r="AA71">
            <v>-4209000</v>
          </cell>
          <cell r="AB71">
            <v>-4209000</v>
          </cell>
          <cell r="AC71">
            <v>-4209000</v>
          </cell>
          <cell r="AD71">
            <v>-4209000</v>
          </cell>
          <cell r="AE71">
            <v>-4209000</v>
          </cell>
          <cell r="AF71">
            <v>-4209000</v>
          </cell>
          <cell r="AG71">
            <v>-4209000</v>
          </cell>
          <cell r="AH71">
            <v>-4209000</v>
          </cell>
          <cell r="AI71">
            <v>-4209000</v>
          </cell>
          <cell r="AJ71">
            <v>-4209000</v>
          </cell>
          <cell r="AK71">
            <v>-4209000</v>
          </cell>
          <cell r="AL71">
            <v>-4209000</v>
          </cell>
          <cell r="AM71">
            <v>-4209000</v>
          </cell>
          <cell r="AN71">
            <v>-4209000</v>
          </cell>
          <cell r="AO71">
            <v>-4209000</v>
          </cell>
          <cell r="AP71">
            <v>-4209000</v>
          </cell>
          <cell r="AQ71">
            <v>-4209000</v>
          </cell>
          <cell r="AR71">
            <v>-4209000</v>
          </cell>
          <cell r="AS71">
            <v>-4209000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</row>
        <row r="72">
          <cell r="A72">
            <v>413</v>
          </cell>
          <cell r="B72">
            <v>-266625</v>
          </cell>
          <cell r="C72">
            <v>-266625</v>
          </cell>
          <cell r="D72">
            <v>-266625</v>
          </cell>
          <cell r="E72">
            <v>-266625</v>
          </cell>
          <cell r="F72">
            <v>-266625</v>
          </cell>
          <cell r="G72">
            <v>-266625</v>
          </cell>
          <cell r="H72">
            <v>-266625</v>
          </cell>
          <cell r="I72">
            <v>-266625</v>
          </cell>
          <cell r="J72">
            <v>-266625</v>
          </cell>
          <cell r="K72">
            <v>-266625</v>
          </cell>
          <cell r="L72">
            <v>-266625</v>
          </cell>
          <cell r="M72">
            <v>-266625</v>
          </cell>
          <cell r="N72">
            <v>-266625</v>
          </cell>
          <cell r="O72">
            <v>-266625</v>
          </cell>
          <cell r="P72">
            <v>-266625</v>
          </cell>
          <cell r="Q72">
            <v>-266625</v>
          </cell>
          <cell r="R72">
            <v>-266625</v>
          </cell>
          <cell r="S72">
            <v>-266625</v>
          </cell>
          <cell r="T72">
            <v>-266625</v>
          </cell>
          <cell r="U72">
            <v>-266625</v>
          </cell>
          <cell r="V72">
            <v>-266625</v>
          </cell>
          <cell r="W72">
            <v>-266625</v>
          </cell>
          <cell r="X72">
            <v>-266625</v>
          </cell>
          <cell r="Y72">
            <v>-266625</v>
          </cell>
          <cell r="Z72">
            <v>-266625</v>
          </cell>
          <cell r="AA72">
            <v>-266625</v>
          </cell>
          <cell r="AB72">
            <v>-266625</v>
          </cell>
          <cell r="AC72">
            <v>-266625</v>
          </cell>
          <cell r="AD72">
            <v>-266625</v>
          </cell>
          <cell r="AE72">
            <v>-266625</v>
          </cell>
          <cell r="AF72">
            <v>-266625</v>
          </cell>
          <cell r="AG72">
            <v>-266625</v>
          </cell>
          <cell r="AH72">
            <v>-266625</v>
          </cell>
          <cell r="AI72">
            <v>-266625</v>
          </cell>
          <cell r="AJ72">
            <v>-266625</v>
          </cell>
          <cell r="AK72">
            <v>-266625</v>
          </cell>
          <cell r="AL72">
            <v>-266625</v>
          </cell>
          <cell r="AM72">
            <v>-266625</v>
          </cell>
          <cell r="AN72">
            <v>-266625</v>
          </cell>
          <cell r="AO72">
            <v>-266625</v>
          </cell>
          <cell r="AP72">
            <v>-266625</v>
          </cell>
          <cell r="AQ72">
            <v>-266625</v>
          </cell>
          <cell r="AR72">
            <v>-266625</v>
          </cell>
          <cell r="AS72">
            <v>-266625</v>
          </cell>
          <cell r="AT72">
            <v>-266625</v>
          </cell>
          <cell r="AU72">
            <v>-266625</v>
          </cell>
          <cell r="AV72">
            <v>-266625</v>
          </cell>
          <cell r="AW72">
            <v>-266625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</row>
        <row r="73">
          <cell r="A73">
            <v>459</v>
          </cell>
          <cell r="B73">
            <v>65331.75</v>
          </cell>
          <cell r="C73">
            <v>65331.75</v>
          </cell>
          <cell r="D73">
            <v>65331.75</v>
          </cell>
          <cell r="E73">
            <v>65331.75</v>
          </cell>
          <cell r="F73">
            <v>65331.75</v>
          </cell>
          <cell r="G73">
            <v>65325</v>
          </cell>
          <cell r="H73">
            <v>65325</v>
          </cell>
          <cell r="I73">
            <v>65325</v>
          </cell>
          <cell r="J73">
            <v>65325</v>
          </cell>
          <cell r="K73">
            <v>65325</v>
          </cell>
          <cell r="L73">
            <v>65325</v>
          </cell>
          <cell r="M73">
            <v>65325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</row>
        <row r="74">
          <cell r="A74">
            <v>460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</row>
        <row r="75">
          <cell r="A75">
            <v>470</v>
          </cell>
          <cell r="B75">
            <v>-1619.01</v>
          </cell>
          <cell r="C75">
            <v>-1392.82</v>
          </cell>
          <cell r="D75">
            <v>-1174.43</v>
          </cell>
          <cell r="E75">
            <v>-1494.43</v>
          </cell>
          <cell r="F75">
            <v>-984.17</v>
          </cell>
          <cell r="G75">
            <v>-1030.3010000000002</v>
          </cell>
          <cell r="H75">
            <v>-1030.3010000000002</v>
          </cell>
          <cell r="I75">
            <v>-1030.3010000000002</v>
          </cell>
          <cell r="J75">
            <v>-1030.3010000000002</v>
          </cell>
          <cell r="K75">
            <v>-1030.3010000000002</v>
          </cell>
          <cell r="L75">
            <v>-1030.3010000000002</v>
          </cell>
          <cell r="M75">
            <v>-1030.3010000000002</v>
          </cell>
          <cell r="N75">
            <v>-1030.3010000000002</v>
          </cell>
          <cell r="O75">
            <v>-1030.3010000000002</v>
          </cell>
          <cell r="P75">
            <v>-1030.3010000000002</v>
          </cell>
          <cell r="Q75">
            <v>-1040.6040100000002</v>
          </cell>
          <cell r="R75">
            <v>-1040.6040100000002</v>
          </cell>
          <cell r="S75">
            <v>-1040.6040100000002</v>
          </cell>
          <cell r="T75">
            <v>-1040.6040100000002</v>
          </cell>
          <cell r="U75">
            <v>-1040.6040100000002</v>
          </cell>
          <cell r="V75">
            <v>-1040.6040100000002</v>
          </cell>
          <cell r="W75">
            <v>-1040.6040100000002</v>
          </cell>
          <cell r="X75">
            <v>-1040.6040100000002</v>
          </cell>
          <cell r="Y75">
            <v>-1040.6040100000002</v>
          </cell>
          <cell r="Z75">
            <v>-1040.6040100000002</v>
          </cell>
          <cell r="AA75">
            <v>-1040.6040100000002</v>
          </cell>
          <cell r="AB75">
            <v>-1040.6040100000002</v>
          </cell>
          <cell r="AC75">
            <v>-1051.0100501000004</v>
          </cell>
          <cell r="AD75">
            <v>-1051.0100501000004</v>
          </cell>
          <cell r="AE75">
            <v>-1051.0100501000004</v>
          </cell>
          <cell r="AF75">
            <v>-1051.0100501000004</v>
          </cell>
          <cell r="AG75">
            <v>-1051.0100501000004</v>
          </cell>
          <cell r="AH75">
            <v>-1051.0100501000004</v>
          </cell>
          <cell r="AI75">
            <v>-1051.0100501000004</v>
          </cell>
          <cell r="AJ75">
            <v>-1051.0100501000004</v>
          </cell>
          <cell r="AK75">
            <v>-1051.0100501000004</v>
          </cell>
          <cell r="AL75">
            <v>-1051.0100501000004</v>
          </cell>
          <cell r="AM75">
            <v>-1051.0100501000004</v>
          </cell>
          <cell r="AN75">
            <v>-1051.0100501000004</v>
          </cell>
          <cell r="AO75">
            <v>-1061.5201506010003</v>
          </cell>
          <cell r="AP75">
            <v>-1061.5201506010003</v>
          </cell>
          <cell r="AQ75">
            <v>-1061.5201506010003</v>
          </cell>
          <cell r="AR75">
            <v>-1061.5201506010003</v>
          </cell>
          <cell r="AS75">
            <v>-1061.5201506010003</v>
          </cell>
          <cell r="AT75">
            <v>-1061.5201506010003</v>
          </cell>
          <cell r="AU75">
            <v>-1061.5201506010003</v>
          </cell>
          <cell r="AV75">
            <v>-1061.5201506010003</v>
          </cell>
          <cell r="AW75">
            <v>-1061.5201506010003</v>
          </cell>
          <cell r="AX75">
            <v>-1061.5201506010003</v>
          </cell>
          <cell r="AY75">
            <v>-1061.5201506010003</v>
          </cell>
          <cell r="AZ75">
            <v>-1061.5201506010003</v>
          </cell>
          <cell r="BA75">
            <v>-1072.1353521070102</v>
          </cell>
          <cell r="BB75">
            <v>-1072.1353521070102</v>
          </cell>
          <cell r="BC75">
            <v>-1072.1353521070102</v>
          </cell>
          <cell r="BD75">
            <v>-1072.1353521070102</v>
          </cell>
          <cell r="BE75">
            <v>-1072.1353521070102</v>
          </cell>
          <cell r="BF75">
            <v>-1072.1353521070102</v>
          </cell>
          <cell r="BG75">
            <v>-1072.1353521070102</v>
          </cell>
          <cell r="BH75">
            <v>-1072.1353521070102</v>
          </cell>
          <cell r="BI75">
            <v>-1072.1353521070102</v>
          </cell>
          <cell r="BJ75">
            <v>-1072.1353521070102</v>
          </cell>
          <cell r="BK75">
            <v>-1072.1353521070102</v>
          </cell>
          <cell r="BL75">
            <v>-1072.1353521070102</v>
          </cell>
          <cell r="BM75">
            <v>-1082.8567056280804</v>
          </cell>
          <cell r="BN75">
            <v>-1082.8567056280804</v>
          </cell>
          <cell r="BO75">
            <v>-1082.8567056280804</v>
          </cell>
          <cell r="BP75">
            <v>-1082.8567056280804</v>
          </cell>
          <cell r="BQ75">
            <v>-1082.8567056280804</v>
          </cell>
          <cell r="BR75">
            <v>-1082.8567056280804</v>
          </cell>
          <cell r="BS75">
            <v>-1082.8567056280804</v>
          </cell>
          <cell r="BT75">
            <v>-1082.8567056280804</v>
          </cell>
          <cell r="BU75">
            <v>-1082.8567056280804</v>
          </cell>
          <cell r="BV75">
            <v>-1082.8567056280804</v>
          </cell>
          <cell r="BW75">
            <v>-1082.8567056280804</v>
          </cell>
          <cell r="BX75">
            <v>-1082.8567056280804</v>
          </cell>
          <cell r="BY75">
            <v>-1093.6852726843613</v>
          </cell>
          <cell r="BZ75">
            <v>-1093.6852726843613</v>
          </cell>
          <cell r="CA75">
            <v>-1093.6852726843613</v>
          </cell>
          <cell r="CB75">
            <v>-1093.6852726843613</v>
          </cell>
          <cell r="CC75">
            <v>-1093.6852726843613</v>
          </cell>
          <cell r="CD75">
            <v>-1093.6852726843613</v>
          </cell>
          <cell r="CE75">
            <v>-1093.6852726843613</v>
          </cell>
          <cell r="CF75">
            <v>-1093.6852726843613</v>
          </cell>
          <cell r="CG75">
            <v>-1093.6852726843613</v>
          </cell>
          <cell r="CH75">
            <v>-1093.6852726843613</v>
          </cell>
          <cell r="CI75">
            <v>-1093.6852726843613</v>
          </cell>
          <cell r="CJ75">
            <v>-1093.6852726843613</v>
          </cell>
          <cell r="CK75">
            <v>-1104.6221254112049</v>
          </cell>
          <cell r="CL75">
            <v>-1104.6221254112049</v>
          </cell>
          <cell r="CM75">
            <v>-1104.6221254112049</v>
          </cell>
          <cell r="CN75">
            <v>-1104.6221254112049</v>
          </cell>
          <cell r="CO75">
            <v>-1104.6221254112049</v>
          </cell>
          <cell r="CP75">
            <v>-1104.6221254112049</v>
          </cell>
          <cell r="CQ75">
            <v>-1104.6221254112049</v>
          </cell>
          <cell r="CR75">
            <v>-1104.6221254112049</v>
          </cell>
          <cell r="CS75">
            <v>-1104.6221254112049</v>
          </cell>
          <cell r="CT75">
            <v>-1104.6221254112049</v>
          </cell>
          <cell r="CU75">
            <v>-1104.6221254112049</v>
          </cell>
          <cell r="CV75">
            <v>-1104.6221254112049</v>
          </cell>
          <cell r="CW75">
            <v>-1115.6683466653169</v>
          </cell>
          <cell r="CX75">
            <v>-1115.6683466653169</v>
          </cell>
          <cell r="CY75">
            <v>-1115.6683466653169</v>
          </cell>
          <cell r="CZ75">
            <v>-1115.6683466653169</v>
          </cell>
          <cell r="DA75">
            <v>-1115.6683466653169</v>
          </cell>
          <cell r="DB75">
            <v>-1115.6683466653169</v>
          </cell>
          <cell r="DC75">
            <v>-1115.6683466653169</v>
          </cell>
          <cell r="DD75">
            <v>-1115.6683466653169</v>
          </cell>
          <cell r="DE75">
            <v>-1115.6683466653169</v>
          </cell>
          <cell r="DF75">
            <v>-1115.6683466653169</v>
          </cell>
          <cell r="DG75">
            <v>-1115.6683466653169</v>
          </cell>
          <cell r="DH75">
            <v>-1115.6683466653169</v>
          </cell>
          <cell r="DI75">
            <v>-1126.8250301319699</v>
          </cell>
          <cell r="DJ75">
            <v>-1126.8250301319699</v>
          </cell>
          <cell r="DK75">
            <v>-1126.8250301319699</v>
          </cell>
          <cell r="DL75">
            <v>-1126.8250301319699</v>
          </cell>
          <cell r="DM75">
            <v>-1126.8250301319699</v>
          </cell>
          <cell r="DN75">
            <v>-1126.8250301319699</v>
          </cell>
          <cell r="DO75">
            <v>-1126.8250301319699</v>
          </cell>
          <cell r="DP75">
            <v>-1126.8250301319699</v>
          </cell>
          <cell r="DQ75">
            <v>-1126.8250301319699</v>
          </cell>
        </row>
        <row r="76">
          <cell r="A76">
            <v>475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</row>
        <row r="77">
          <cell r="A77">
            <v>518</v>
          </cell>
          <cell r="B77">
            <v>-904430.53</v>
          </cell>
          <cell r="C77">
            <v>-878175.49</v>
          </cell>
          <cell r="D77">
            <v>-875087.23</v>
          </cell>
          <cell r="E77">
            <v>-1149315.95</v>
          </cell>
          <cell r="F77">
            <v>-1189845.02</v>
          </cell>
          <cell r="G77">
            <v>-982596.29</v>
          </cell>
          <cell r="H77">
            <v>-1163665.19</v>
          </cell>
          <cell r="I77">
            <v>-988537.65</v>
          </cell>
          <cell r="J77">
            <v>-980484.68</v>
          </cell>
          <cell r="K77">
            <v>-1023701.48</v>
          </cell>
          <cell r="L77">
            <v>-1067386.25</v>
          </cell>
          <cell r="M77">
            <v>-1149285.51</v>
          </cell>
          <cell r="N77">
            <v>-825479.92259999993</v>
          </cell>
          <cell r="O77">
            <v>-777440.92139999999</v>
          </cell>
          <cell r="P77">
            <v>-836635.06799999985</v>
          </cell>
          <cell r="Q77">
            <v>-1196613.0045</v>
          </cell>
          <cell r="R77">
            <v>-1505943.1503000001</v>
          </cell>
          <cell r="S77">
            <v>-1446568.9649999999</v>
          </cell>
          <cell r="T77">
            <v>-1305150.6725999999</v>
          </cell>
          <cell r="U77">
            <v>-931453.72019999998</v>
          </cell>
          <cell r="V77">
            <v>-869020.91370000003</v>
          </cell>
          <cell r="W77">
            <v>-888025.19400000002</v>
          </cell>
          <cell r="X77">
            <v>-879816.26069999998</v>
          </cell>
          <cell r="Y77">
            <v>-909143.45730000001</v>
          </cell>
          <cell r="Z77">
            <v>-825479.92259999993</v>
          </cell>
          <cell r="AA77">
            <v>-777440.92139999999</v>
          </cell>
          <cell r="AB77">
            <v>-836635.06799999985</v>
          </cell>
          <cell r="AC77">
            <v>-1196613.0045</v>
          </cell>
          <cell r="AD77">
            <v>-1505943.1503000001</v>
          </cell>
          <cell r="AE77">
            <v>-1446568.9649999999</v>
          </cell>
          <cell r="AF77">
            <v>-1305150.6725999999</v>
          </cell>
          <cell r="AG77">
            <v>-931453.72019999998</v>
          </cell>
          <cell r="AH77">
            <v>-869020.91370000003</v>
          </cell>
          <cell r="AI77">
            <v>-888025.19400000002</v>
          </cell>
          <cell r="AJ77">
            <v>-879816.26069999998</v>
          </cell>
          <cell r="AK77">
            <v>-909143.45730000001</v>
          </cell>
          <cell r="AL77">
            <v>-825479.92259999993</v>
          </cell>
          <cell r="AM77">
            <v>-777440.92139999999</v>
          </cell>
          <cell r="AN77">
            <v>-836635.06799999985</v>
          </cell>
          <cell r="AO77">
            <v>-1196613.0045</v>
          </cell>
          <cell r="AP77">
            <v>-1505943.1503000001</v>
          </cell>
          <cell r="AQ77">
            <v>-1446568.9649999999</v>
          </cell>
          <cell r="AR77">
            <v>-1305150.6725999999</v>
          </cell>
          <cell r="AS77">
            <v>-931453.72019999998</v>
          </cell>
          <cell r="AT77">
            <v>-869020.91370000003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</row>
        <row r="78">
          <cell r="A78">
            <v>519</v>
          </cell>
          <cell r="B78">
            <v>658359</v>
          </cell>
          <cell r="C78">
            <v>658359</v>
          </cell>
          <cell r="D78">
            <v>658359</v>
          </cell>
          <cell r="E78">
            <v>658359</v>
          </cell>
          <cell r="F78">
            <v>658359</v>
          </cell>
          <cell r="G78">
            <v>939111.98</v>
          </cell>
          <cell r="H78">
            <v>697391.15</v>
          </cell>
          <cell r="I78">
            <v>697391.15</v>
          </cell>
          <cell r="J78">
            <v>697391.15</v>
          </cell>
          <cell r="K78">
            <v>697391.15</v>
          </cell>
          <cell r="L78">
            <v>697391.15</v>
          </cell>
          <cell r="M78">
            <v>697391.15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1317488.5358276614</v>
          </cell>
          <cell r="AA78">
            <v>1317488.5358276614</v>
          </cell>
          <cell r="AB78">
            <v>1317488.5358276614</v>
          </cell>
          <cell r="AC78">
            <v>1317488.5358276614</v>
          </cell>
          <cell r="AD78">
            <v>1317488.5358276614</v>
          </cell>
          <cell r="AE78">
            <v>1317488.5358276614</v>
          </cell>
          <cell r="AF78">
            <v>1317488.5358276614</v>
          </cell>
          <cell r="AG78">
            <v>1317488.5358276614</v>
          </cell>
          <cell r="AH78">
            <v>1317488.5358276614</v>
          </cell>
          <cell r="AI78">
            <v>1317488.5358276614</v>
          </cell>
          <cell r="AJ78">
            <v>1317488.5358276614</v>
          </cell>
          <cell r="AK78">
            <v>1317488.5358276614</v>
          </cell>
          <cell r="AL78">
            <v>1155698.7188504201</v>
          </cell>
          <cell r="AM78">
            <v>1155698.7188504201</v>
          </cell>
          <cell r="AN78">
            <v>1155698.7188504201</v>
          </cell>
          <cell r="AO78">
            <v>1155698.7188504201</v>
          </cell>
          <cell r="AP78">
            <v>1155698.7188504201</v>
          </cell>
          <cell r="AQ78">
            <v>1155698.7188504201</v>
          </cell>
          <cell r="AR78">
            <v>1155698.7188504201</v>
          </cell>
          <cell r="AS78">
            <v>1155698.7188504201</v>
          </cell>
          <cell r="AT78">
            <v>1155698.7188504201</v>
          </cell>
          <cell r="AU78">
            <v>1155698.7188504201</v>
          </cell>
          <cell r="AV78">
            <v>1155698.7188504201</v>
          </cell>
          <cell r="AW78">
            <v>1155698.7188504201</v>
          </cell>
          <cell r="AX78">
            <v>1014162.9100253256</v>
          </cell>
          <cell r="AY78">
            <v>1014162.9100253256</v>
          </cell>
          <cell r="AZ78">
            <v>1014162.9100253256</v>
          </cell>
          <cell r="BA78">
            <v>1014162.9100253256</v>
          </cell>
          <cell r="BB78">
            <v>1014162.9100253256</v>
          </cell>
          <cell r="BC78">
            <v>1014162.9100253256</v>
          </cell>
          <cell r="BD78">
            <v>1014162.9100253256</v>
          </cell>
          <cell r="BE78">
            <v>1014162.9100253256</v>
          </cell>
          <cell r="BF78">
            <v>1014162.9100253256</v>
          </cell>
          <cell r="BG78">
            <v>1014162.9100253256</v>
          </cell>
          <cell r="BH78">
            <v>1014162.9100253256</v>
          </cell>
          <cell r="BI78">
            <v>1014162.9100253256</v>
          </cell>
          <cell r="BJ78">
            <v>936061.195906932</v>
          </cell>
          <cell r="BK78">
            <v>936061.195906932</v>
          </cell>
          <cell r="BL78">
            <v>936061.195906932</v>
          </cell>
          <cell r="BM78">
            <v>936061.195906932</v>
          </cell>
          <cell r="BN78">
            <v>936061.195906932</v>
          </cell>
          <cell r="BO78">
            <v>936061.195906932</v>
          </cell>
          <cell r="BP78">
            <v>936061.195906932</v>
          </cell>
          <cell r="BQ78">
            <v>936061.195906932</v>
          </cell>
          <cell r="BR78">
            <v>936061.195906932</v>
          </cell>
          <cell r="BS78">
            <v>936061.195906932</v>
          </cell>
          <cell r="BT78">
            <v>936061.195906932</v>
          </cell>
          <cell r="BU78">
            <v>936061.195906932</v>
          </cell>
          <cell r="BV78">
            <v>925262.68556963839</v>
          </cell>
          <cell r="BW78">
            <v>925262.68556963839</v>
          </cell>
          <cell r="BX78">
            <v>925262.68556963839</v>
          </cell>
          <cell r="BY78">
            <v>925262.68556963839</v>
          </cell>
          <cell r="BZ78">
            <v>925262.68556963839</v>
          </cell>
          <cell r="CA78">
            <v>925262.68556963839</v>
          </cell>
          <cell r="CB78">
            <v>925262.68556963839</v>
          </cell>
          <cell r="CC78">
            <v>925262.68556963839</v>
          </cell>
          <cell r="CD78">
            <v>925262.68556963839</v>
          </cell>
          <cell r="CE78">
            <v>925262.68556963839</v>
          </cell>
          <cell r="CF78">
            <v>925262.68556963839</v>
          </cell>
          <cell r="CG78">
            <v>925262.68556963839</v>
          </cell>
          <cell r="CH78">
            <v>932591.84036229842</v>
          </cell>
          <cell r="CI78">
            <v>932591.84036229842</v>
          </cell>
          <cell r="CJ78">
            <v>932591.84036229842</v>
          </cell>
          <cell r="CK78">
            <v>932591.84036229842</v>
          </cell>
          <cell r="CL78">
            <v>932591.84036229842</v>
          </cell>
          <cell r="CM78">
            <v>932591.84036229842</v>
          </cell>
          <cell r="CN78">
            <v>932591.84036229842</v>
          </cell>
          <cell r="CO78">
            <v>932591.84036229842</v>
          </cell>
          <cell r="CP78">
            <v>932591.84036229842</v>
          </cell>
          <cell r="CQ78">
            <v>932591.84036229842</v>
          </cell>
          <cell r="CR78">
            <v>932591.84036229842</v>
          </cell>
          <cell r="CS78">
            <v>932591.84036229842</v>
          </cell>
          <cell r="CT78">
            <v>908177.81924535905</v>
          </cell>
          <cell r="CU78">
            <v>908177.81924535905</v>
          </cell>
          <cell r="CV78">
            <v>908177.81924535905</v>
          </cell>
          <cell r="CW78">
            <v>908177.81924535905</v>
          </cell>
          <cell r="CX78">
            <v>908177.81924535905</v>
          </cell>
          <cell r="CY78">
            <v>908177.81924535905</v>
          </cell>
          <cell r="CZ78">
            <v>908177.81924535905</v>
          </cell>
          <cell r="DA78">
            <v>908177.81924535905</v>
          </cell>
          <cell r="DB78">
            <v>908177.81924535905</v>
          </cell>
          <cell r="DC78">
            <v>908177.81924535905</v>
          </cell>
          <cell r="DD78">
            <v>908177.81924535905</v>
          </cell>
          <cell r="DE78">
            <v>908177.81924535905</v>
          </cell>
          <cell r="DF78">
            <v>880259.91705774039</v>
          </cell>
          <cell r="DG78">
            <v>880259.91705774039</v>
          </cell>
          <cell r="DH78">
            <v>880259.91705774039</v>
          </cell>
          <cell r="DI78">
            <v>880259.91705774039</v>
          </cell>
          <cell r="DJ78">
            <v>880259.91705774039</v>
          </cell>
          <cell r="DK78">
            <v>880259.91705774039</v>
          </cell>
          <cell r="DL78">
            <v>880259.91705774039</v>
          </cell>
          <cell r="DM78">
            <v>880259.91705774039</v>
          </cell>
          <cell r="DN78">
            <v>880259.91705774039</v>
          </cell>
          <cell r="DO78">
            <v>880259.91705774039</v>
          </cell>
          <cell r="DP78">
            <v>880259.91705774039</v>
          </cell>
          <cell r="DQ78">
            <v>880259.91705774039</v>
          </cell>
        </row>
        <row r="79">
          <cell r="A79">
            <v>558</v>
          </cell>
          <cell r="B79">
            <v>-1421000</v>
          </cell>
          <cell r="C79">
            <v>-1421000</v>
          </cell>
          <cell r="D79">
            <v>-1421000</v>
          </cell>
          <cell r="E79">
            <v>-1421000</v>
          </cell>
          <cell r="F79">
            <v>-1421000</v>
          </cell>
          <cell r="G79">
            <v>-1421000</v>
          </cell>
          <cell r="H79">
            <v>-1421000</v>
          </cell>
          <cell r="I79">
            <v>-1421000</v>
          </cell>
          <cell r="J79">
            <v>-1421000</v>
          </cell>
          <cell r="K79">
            <v>-1421000</v>
          </cell>
          <cell r="L79">
            <v>-1421000</v>
          </cell>
          <cell r="M79">
            <v>-1421000</v>
          </cell>
          <cell r="N79">
            <v>-1460000</v>
          </cell>
          <cell r="O79">
            <v>-1460000</v>
          </cell>
          <cell r="P79">
            <v>-1460000</v>
          </cell>
          <cell r="Q79">
            <v>-1460000</v>
          </cell>
          <cell r="R79">
            <v>-1460000</v>
          </cell>
          <cell r="S79">
            <v>-1460000</v>
          </cell>
          <cell r="T79">
            <v>-1460000</v>
          </cell>
          <cell r="U79">
            <v>-1460000</v>
          </cell>
          <cell r="V79">
            <v>-1460000</v>
          </cell>
          <cell r="W79">
            <v>-1460000</v>
          </cell>
          <cell r="X79">
            <v>-1460000</v>
          </cell>
          <cell r="Y79">
            <v>-1460000</v>
          </cell>
          <cell r="Z79">
            <v>-1499000</v>
          </cell>
          <cell r="AA79">
            <v>-1499000</v>
          </cell>
          <cell r="AB79">
            <v>-1499000</v>
          </cell>
          <cell r="AC79">
            <v>-1499000</v>
          </cell>
          <cell r="AD79">
            <v>-1499000</v>
          </cell>
          <cell r="AE79">
            <v>-1499000</v>
          </cell>
          <cell r="AF79">
            <v>-1499000</v>
          </cell>
          <cell r="AG79">
            <v>-1499000</v>
          </cell>
          <cell r="AH79">
            <v>-1499000</v>
          </cell>
          <cell r="AI79">
            <v>-1499000</v>
          </cell>
          <cell r="AJ79">
            <v>-1499000</v>
          </cell>
          <cell r="AK79">
            <v>-1499000</v>
          </cell>
          <cell r="AL79">
            <v>-1539000</v>
          </cell>
          <cell r="AM79">
            <v>-1539000</v>
          </cell>
          <cell r="AN79">
            <v>-1539000</v>
          </cell>
          <cell r="AO79">
            <v>-1539000</v>
          </cell>
          <cell r="AP79">
            <v>-1539000</v>
          </cell>
          <cell r="AQ79">
            <v>-1539000</v>
          </cell>
          <cell r="AR79">
            <v>-1539000</v>
          </cell>
          <cell r="AS79">
            <v>-1539000</v>
          </cell>
          <cell r="AT79">
            <v>-1539000</v>
          </cell>
          <cell r="AU79">
            <v>-1539000</v>
          </cell>
          <cell r="AV79">
            <v>-1539000</v>
          </cell>
          <cell r="AW79">
            <v>-1539000</v>
          </cell>
          <cell r="AX79">
            <v>-1581000</v>
          </cell>
          <cell r="AY79">
            <v>-1581000</v>
          </cell>
          <cell r="AZ79">
            <v>-1581000</v>
          </cell>
          <cell r="BA79">
            <v>-1581000</v>
          </cell>
          <cell r="BB79">
            <v>-1581000</v>
          </cell>
          <cell r="BC79">
            <v>-1581000</v>
          </cell>
          <cell r="BD79">
            <v>-1581000</v>
          </cell>
          <cell r="BE79">
            <v>-1581000</v>
          </cell>
          <cell r="BF79">
            <v>-1581000</v>
          </cell>
          <cell r="BG79">
            <v>-1581000</v>
          </cell>
          <cell r="BH79">
            <v>-1581000</v>
          </cell>
          <cell r="BI79">
            <v>-1581000</v>
          </cell>
          <cell r="BJ79">
            <v>-1623000</v>
          </cell>
          <cell r="BK79">
            <v>-1623000</v>
          </cell>
          <cell r="BL79">
            <v>-1623000</v>
          </cell>
          <cell r="BM79">
            <v>-1623000</v>
          </cell>
          <cell r="BN79">
            <v>-1623000</v>
          </cell>
          <cell r="BO79">
            <v>-1623000</v>
          </cell>
          <cell r="BP79">
            <v>-1623000</v>
          </cell>
          <cell r="BQ79">
            <v>-1623000</v>
          </cell>
          <cell r="BR79">
            <v>-1623000</v>
          </cell>
          <cell r="BS79">
            <v>-1623000</v>
          </cell>
          <cell r="BT79">
            <v>-1623000</v>
          </cell>
          <cell r="BU79">
            <v>-1623000</v>
          </cell>
          <cell r="BV79">
            <v>-1668000</v>
          </cell>
          <cell r="BW79">
            <v>-1668000</v>
          </cell>
          <cell r="BX79">
            <v>-1668000</v>
          </cell>
          <cell r="BY79">
            <v>-1668000</v>
          </cell>
          <cell r="BZ79">
            <v>-1668000</v>
          </cell>
          <cell r="CA79">
            <v>-1668000</v>
          </cell>
          <cell r="CB79">
            <v>-1668000</v>
          </cell>
          <cell r="CC79">
            <v>-1668000</v>
          </cell>
          <cell r="CD79">
            <v>-1668000</v>
          </cell>
          <cell r="CE79">
            <v>-1668000</v>
          </cell>
          <cell r="CF79">
            <v>-1668000</v>
          </cell>
          <cell r="CG79">
            <v>-1668000</v>
          </cell>
          <cell r="CH79">
            <v>-1712000.1</v>
          </cell>
          <cell r="CI79">
            <v>-1712000.1</v>
          </cell>
          <cell r="CJ79">
            <v>-1712000.1</v>
          </cell>
          <cell r="CK79">
            <v>-1712000.1</v>
          </cell>
          <cell r="CL79">
            <v>-1712000.1</v>
          </cell>
          <cell r="CM79">
            <v>-1712000.1</v>
          </cell>
          <cell r="CN79">
            <v>-1712000.1</v>
          </cell>
          <cell r="CO79">
            <v>-1712000.1</v>
          </cell>
          <cell r="CP79">
            <v>-1712000.1</v>
          </cell>
          <cell r="CQ79">
            <v>-1712000.1</v>
          </cell>
          <cell r="CR79">
            <v>-1712000.1</v>
          </cell>
          <cell r="CS79">
            <v>-1712000.1</v>
          </cell>
          <cell r="CT79">
            <v>-1758000</v>
          </cell>
          <cell r="CU79">
            <v>-1758000</v>
          </cell>
          <cell r="CV79">
            <v>-1758000</v>
          </cell>
          <cell r="CW79">
            <v>-1758000</v>
          </cell>
          <cell r="CX79">
            <v>-1758000</v>
          </cell>
          <cell r="CY79">
            <v>-1758000</v>
          </cell>
          <cell r="CZ79">
            <v>-1758000</v>
          </cell>
          <cell r="DA79">
            <v>-1758000</v>
          </cell>
          <cell r="DB79">
            <v>-1758000</v>
          </cell>
          <cell r="DC79">
            <v>-1758000</v>
          </cell>
          <cell r="DD79">
            <v>-1758000</v>
          </cell>
          <cell r="DE79">
            <v>-1758000</v>
          </cell>
          <cell r="DF79">
            <v>-1806000</v>
          </cell>
          <cell r="DG79">
            <v>-1806000</v>
          </cell>
          <cell r="DH79">
            <v>-1806000</v>
          </cell>
          <cell r="DI79">
            <v>-1806000</v>
          </cell>
          <cell r="DJ79">
            <v>-1806000</v>
          </cell>
          <cell r="DK79">
            <v>-1806000</v>
          </cell>
          <cell r="DL79">
            <v>-1806000</v>
          </cell>
          <cell r="DM79">
            <v>-1806000</v>
          </cell>
          <cell r="DN79">
            <v>-1806000</v>
          </cell>
          <cell r="DO79">
            <v>-1806000</v>
          </cell>
          <cell r="DP79">
            <v>-1806000</v>
          </cell>
          <cell r="DQ79">
            <v>-1806000</v>
          </cell>
        </row>
        <row r="80">
          <cell r="A80">
            <v>563</v>
          </cell>
          <cell r="B80">
            <v>-44</v>
          </cell>
          <cell r="C80">
            <v>-44</v>
          </cell>
          <cell r="D80">
            <v>-44</v>
          </cell>
          <cell r="E80">
            <v>-44</v>
          </cell>
          <cell r="F80">
            <v>-44</v>
          </cell>
          <cell r="G80">
            <v>-46</v>
          </cell>
          <cell r="H80">
            <v>-44</v>
          </cell>
          <cell r="I80">
            <v>-46</v>
          </cell>
          <cell r="J80">
            <v>-46</v>
          </cell>
          <cell r="K80">
            <v>-46</v>
          </cell>
          <cell r="L80">
            <v>-46</v>
          </cell>
          <cell r="M80">
            <v>-44</v>
          </cell>
          <cell r="N80">
            <v>-44</v>
          </cell>
          <cell r="O80">
            <v>-44</v>
          </cell>
          <cell r="P80">
            <v>-44</v>
          </cell>
          <cell r="Q80">
            <v>-46</v>
          </cell>
          <cell r="R80">
            <v>-46</v>
          </cell>
          <cell r="S80">
            <v>-46</v>
          </cell>
          <cell r="T80">
            <v>-44</v>
          </cell>
          <cell r="U80">
            <v>-46</v>
          </cell>
          <cell r="V80">
            <v>-46</v>
          </cell>
          <cell r="W80">
            <v>-46</v>
          </cell>
          <cell r="X80">
            <v>-46</v>
          </cell>
          <cell r="Y80">
            <v>-44</v>
          </cell>
          <cell r="Z80">
            <v>-44</v>
          </cell>
          <cell r="AA80">
            <v>-44</v>
          </cell>
          <cell r="AB80">
            <v>-44</v>
          </cell>
          <cell r="AC80">
            <v>-46</v>
          </cell>
          <cell r="AD80">
            <v>-46</v>
          </cell>
          <cell r="AE80">
            <v>-46</v>
          </cell>
          <cell r="AF80">
            <v>-44</v>
          </cell>
          <cell r="AG80">
            <v>-46</v>
          </cell>
          <cell r="AH80">
            <v>-46</v>
          </cell>
          <cell r="AI80">
            <v>-46</v>
          </cell>
          <cell r="AJ80">
            <v>-46</v>
          </cell>
          <cell r="AK80">
            <v>-44</v>
          </cell>
          <cell r="AL80">
            <v>-44</v>
          </cell>
          <cell r="AM80">
            <v>-44</v>
          </cell>
          <cell r="AN80">
            <v>-44</v>
          </cell>
          <cell r="AO80">
            <v>-46</v>
          </cell>
          <cell r="AP80">
            <v>-46</v>
          </cell>
          <cell r="AQ80">
            <v>-46</v>
          </cell>
          <cell r="AR80">
            <v>-44</v>
          </cell>
          <cell r="AS80">
            <v>-46</v>
          </cell>
          <cell r="AT80">
            <v>-46</v>
          </cell>
          <cell r="AU80">
            <v>-46</v>
          </cell>
          <cell r="AV80">
            <v>-46</v>
          </cell>
          <cell r="AW80">
            <v>-44</v>
          </cell>
          <cell r="AX80">
            <v>-44</v>
          </cell>
          <cell r="AY80">
            <v>-44</v>
          </cell>
          <cell r="AZ80">
            <v>-44</v>
          </cell>
          <cell r="BA80">
            <v>-46</v>
          </cell>
          <cell r="BB80">
            <v>-46</v>
          </cell>
          <cell r="BC80">
            <v>-46</v>
          </cell>
          <cell r="BD80">
            <v>-44</v>
          </cell>
          <cell r="BE80">
            <v>-46</v>
          </cell>
          <cell r="BF80">
            <v>-46</v>
          </cell>
          <cell r="BG80">
            <v>-46</v>
          </cell>
          <cell r="BH80">
            <v>-46</v>
          </cell>
          <cell r="BI80">
            <v>-44</v>
          </cell>
          <cell r="BJ80">
            <v>-44</v>
          </cell>
          <cell r="BK80">
            <v>-44</v>
          </cell>
          <cell r="BL80">
            <v>-44</v>
          </cell>
          <cell r="BM80">
            <v>-46</v>
          </cell>
          <cell r="BN80">
            <v>-46</v>
          </cell>
          <cell r="BO80">
            <v>-46</v>
          </cell>
          <cell r="BP80">
            <v>-44</v>
          </cell>
          <cell r="BQ80">
            <v>-46</v>
          </cell>
          <cell r="BR80">
            <v>-46</v>
          </cell>
          <cell r="BS80">
            <v>-46</v>
          </cell>
          <cell r="BT80">
            <v>-46</v>
          </cell>
          <cell r="BU80">
            <v>-44</v>
          </cell>
          <cell r="BV80">
            <v>-44</v>
          </cell>
          <cell r="BW80">
            <v>-44</v>
          </cell>
          <cell r="BX80">
            <v>-44</v>
          </cell>
          <cell r="BY80">
            <v>-46</v>
          </cell>
          <cell r="BZ80">
            <v>-46</v>
          </cell>
          <cell r="CA80">
            <v>-46</v>
          </cell>
          <cell r="CB80">
            <v>-44</v>
          </cell>
          <cell r="CC80">
            <v>-46</v>
          </cell>
          <cell r="CD80">
            <v>-46</v>
          </cell>
          <cell r="CE80">
            <v>-46</v>
          </cell>
          <cell r="CF80">
            <v>-46</v>
          </cell>
          <cell r="CG80">
            <v>-44</v>
          </cell>
          <cell r="CH80">
            <v>-44</v>
          </cell>
          <cell r="CI80">
            <v>-44</v>
          </cell>
          <cell r="CJ80">
            <v>-44</v>
          </cell>
          <cell r="CK80">
            <v>-46</v>
          </cell>
          <cell r="CL80">
            <v>-46</v>
          </cell>
          <cell r="CM80">
            <v>-46</v>
          </cell>
          <cell r="CN80">
            <v>-44</v>
          </cell>
          <cell r="CO80">
            <v>-46</v>
          </cell>
          <cell r="CP80">
            <v>-46</v>
          </cell>
          <cell r="CQ80">
            <v>-46</v>
          </cell>
          <cell r="CR80">
            <v>-46</v>
          </cell>
          <cell r="CS80">
            <v>-44</v>
          </cell>
          <cell r="CT80">
            <v>-44</v>
          </cell>
          <cell r="CU80">
            <v>-44</v>
          </cell>
          <cell r="CV80">
            <v>-44</v>
          </cell>
          <cell r="CW80">
            <v>-46</v>
          </cell>
          <cell r="CX80">
            <v>-46</v>
          </cell>
          <cell r="CY80">
            <v>-46</v>
          </cell>
          <cell r="CZ80">
            <v>-44</v>
          </cell>
          <cell r="DA80">
            <v>-46</v>
          </cell>
          <cell r="DB80">
            <v>-46</v>
          </cell>
          <cell r="DC80">
            <v>-46</v>
          </cell>
          <cell r="DD80">
            <v>-46</v>
          </cell>
          <cell r="DE80">
            <v>-44</v>
          </cell>
          <cell r="DF80">
            <v>-44</v>
          </cell>
          <cell r="DG80">
            <v>-44</v>
          </cell>
          <cell r="DH80">
            <v>-44</v>
          </cell>
          <cell r="DI80">
            <v>-46</v>
          </cell>
          <cell r="DJ80">
            <v>-46</v>
          </cell>
          <cell r="DK80">
            <v>-46</v>
          </cell>
          <cell r="DL80">
            <v>-44</v>
          </cell>
          <cell r="DM80">
            <v>-46</v>
          </cell>
          <cell r="DN80">
            <v>-46</v>
          </cell>
          <cell r="DO80">
            <v>-46</v>
          </cell>
          <cell r="DP80">
            <v>-46</v>
          </cell>
          <cell r="DQ80">
            <v>-44</v>
          </cell>
        </row>
        <row r="81">
          <cell r="A81">
            <v>564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-137.74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-137.74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-137.74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-137.74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-137.74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-137.74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-137.74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-137.74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-137.74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-137.74</v>
          </cell>
        </row>
        <row r="82">
          <cell r="A82">
            <v>565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-5706.666666666667</v>
          </cell>
          <cell r="H82">
            <v>-5706.666666666667</v>
          </cell>
          <cell r="I82">
            <v>-5706.666666666667</v>
          </cell>
          <cell r="J82">
            <v>-5706.666666666667</v>
          </cell>
          <cell r="K82">
            <v>-5706.666666666667</v>
          </cell>
          <cell r="L82">
            <v>-5706.666666666667</v>
          </cell>
          <cell r="M82">
            <v>-5706.666666666667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</row>
        <row r="83">
          <cell r="A83">
            <v>589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</row>
        <row r="84">
          <cell r="A84">
            <v>614</v>
          </cell>
          <cell r="B84">
            <v>-4843</v>
          </cell>
          <cell r="C84">
            <v>-4843</v>
          </cell>
          <cell r="D84">
            <v>-4843</v>
          </cell>
          <cell r="E84">
            <v>-4843</v>
          </cell>
          <cell r="F84">
            <v>-4843</v>
          </cell>
          <cell r="G84">
            <v>-4843</v>
          </cell>
          <cell r="H84">
            <v>-4843</v>
          </cell>
          <cell r="I84">
            <v>-4843</v>
          </cell>
          <cell r="J84">
            <v>-4843</v>
          </cell>
          <cell r="K84">
            <v>-4843</v>
          </cell>
          <cell r="L84">
            <v>-4843</v>
          </cell>
          <cell r="M84">
            <v>-4843</v>
          </cell>
          <cell r="N84">
            <v>-4843</v>
          </cell>
          <cell r="O84">
            <v>-4843</v>
          </cell>
          <cell r="P84">
            <v>-4843</v>
          </cell>
          <cell r="Q84">
            <v>-4843</v>
          </cell>
          <cell r="R84">
            <v>-4843</v>
          </cell>
          <cell r="S84">
            <v>-4843</v>
          </cell>
          <cell r="T84">
            <v>-4843</v>
          </cell>
          <cell r="U84">
            <v>-4843</v>
          </cell>
          <cell r="V84">
            <v>-4843</v>
          </cell>
          <cell r="W84">
            <v>-4843</v>
          </cell>
          <cell r="X84">
            <v>-4843</v>
          </cell>
          <cell r="Y84">
            <v>-4843</v>
          </cell>
          <cell r="Z84">
            <v>-4843</v>
          </cell>
          <cell r="AA84">
            <v>-4843</v>
          </cell>
          <cell r="AB84">
            <v>-4843</v>
          </cell>
          <cell r="AC84">
            <v>-4843</v>
          </cell>
          <cell r="AD84">
            <v>-4843</v>
          </cell>
          <cell r="AE84">
            <v>-4843</v>
          </cell>
          <cell r="AF84">
            <v>-4843</v>
          </cell>
          <cell r="AG84">
            <v>-4843</v>
          </cell>
          <cell r="AH84">
            <v>-4843</v>
          </cell>
          <cell r="AI84">
            <v>-4843</v>
          </cell>
          <cell r="AJ84">
            <v>-4843</v>
          </cell>
          <cell r="AK84">
            <v>-4843</v>
          </cell>
          <cell r="AL84">
            <v>-4843</v>
          </cell>
          <cell r="AM84">
            <v>-4843</v>
          </cell>
          <cell r="AN84">
            <v>-4843</v>
          </cell>
          <cell r="AO84">
            <v>-4843</v>
          </cell>
          <cell r="AP84">
            <v>-4843</v>
          </cell>
          <cell r="AQ84">
            <v>-4843</v>
          </cell>
          <cell r="AR84">
            <v>-4843</v>
          </cell>
          <cell r="AS84">
            <v>-4843</v>
          </cell>
          <cell r="AT84">
            <v>-4843</v>
          </cell>
          <cell r="AU84">
            <v>-4843</v>
          </cell>
          <cell r="AV84">
            <v>-4843</v>
          </cell>
          <cell r="AW84">
            <v>-4843</v>
          </cell>
          <cell r="AX84">
            <v>-4843</v>
          </cell>
          <cell r="AY84">
            <v>-4843</v>
          </cell>
          <cell r="AZ84">
            <v>-4843</v>
          </cell>
          <cell r="BA84">
            <v>-4843</v>
          </cell>
          <cell r="BB84">
            <v>-4843</v>
          </cell>
          <cell r="BC84">
            <v>-4843</v>
          </cell>
          <cell r="BD84">
            <v>-4843</v>
          </cell>
          <cell r="BE84">
            <v>-4843</v>
          </cell>
          <cell r="BF84">
            <v>-4843</v>
          </cell>
          <cell r="BG84">
            <v>-4843</v>
          </cell>
          <cell r="BH84">
            <v>-4843</v>
          </cell>
          <cell r="BI84">
            <v>-4843</v>
          </cell>
          <cell r="BJ84">
            <v>-4843</v>
          </cell>
          <cell r="BK84">
            <v>-4843</v>
          </cell>
          <cell r="BL84">
            <v>-4843</v>
          </cell>
          <cell r="BM84">
            <v>-4843</v>
          </cell>
          <cell r="BN84">
            <v>-4843</v>
          </cell>
          <cell r="BO84">
            <v>-4843</v>
          </cell>
          <cell r="BP84">
            <v>-4843</v>
          </cell>
          <cell r="BQ84">
            <v>-4843</v>
          </cell>
          <cell r="BR84">
            <v>-4843</v>
          </cell>
          <cell r="BS84">
            <v>-4843</v>
          </cell>
          <cell r="BT84">
            <v>-4843</v>
          </cell>
          <cell r="BU84">
            <v>-4843</v>
          </cell>
          <cell r="BV84">
            <v>-4843</v>
          </cell>
          <cell r="BW84">
            <v>-4843</v>
          </cell>
          <cell r="BX84">
            <v>-4843</v>
          </cell>
          <cell r="BY84">
            <v>-4843</v>
          </cell>
          <cell r="BZ84">
            <v>-4843</v>
          </cell>
          <cell r="CA84">
            <v>-4843</v>
          </cell>
          <cell r="CB84">
            <v>-4843</v>
          </cell>
          <cell r="CC84">
            <v>-4843</v>
          </cell>
          <cell r="CD84">
            <v>-4843</v>
          </cell>
          <cell r="CE84">
            <v>-4843</v>
          </cell>
          <cell r="CF84">
            <v>-4843</v>
          </cell>
          <cell r="CG84">
            <v>-4843</v>
          </cell>
          <cell r="CH84">
            <v>-4843</v>
          </cell>
          <cell r="CI84">
            <v>-4843</v>
          </cell>
          <cell r="CJ84">
            <v>-4843</v>
          </cell>
          <cell r="CK84">
            <v>-4843</v>
          </cell>
          <cell r="CL84">
            <v>-4843</v>
          </cell>
          <cell r="CM84">
            <v>-4843</v>
          </cell>
          <cell r="CN84">
            <v>-4843</v>
          </cell>
          <cell r="CO84">
            <v>-4843</v>
          </cell>
          <cell r="CP84">
            <v>-4843</v>
          </cell>
          <cell r="CQ84">
            <v>-4843</v>
          </cell>
          <cell r="CR84">
            <v>-4843</v>
          </cell>
          <cell r="CS84">
            <v>-4843</v>
          </cell>
          <cell r="CT84">
            <v>-4843</v>
          </cell>
          <cell r="CU84">
            <v>-4843</v>
          </cell>
          <cell r="CV84">
            <v>-4843</v>
          </cell>
          <cell r="CW84">
            <v>-4843</v>
          </cell>
          <cell r="CX84">
            <v>-4843</v>
          </cell>
          <cell r="CY84">
            <v>-4843</v>
          </cell>
          <cell r="CZ84">
            <v>-4843</v>
          </cell>
          <cell r="DA84">
            <v>-4843</v>
          </cell>
          <cell r="DB84">
            <v>-4843</v>
          </cell>
          <cell r="DC84">
            <v>-4843</v>
          </cell>
          <cell r="DD84">
            <v>-4843</v>
          </cell>
          <cell r="DE84">
            <v>-4843</v>
          </cell>
          <cell r="DF84">
            <v>-4843</v>
          </cell>
          <cell r="DG84">
            <v>-4843</v>
          </cell>
          <cell r="DH84">
            <v>-4843</v>
          </cell>
          <cell r="DI84">
            <v>-4843</v>
          </cell>
          <cell r="DJ84">
            <v>-4843</v>
          </cell>
          <cell r="DK84">
            <v>-4843</v>
          </cell>
          <cell r="DL84">
            <v>-4843</v>
          </cell>
          <cell r="DM84">
            <v>-4843</v>
          </cell>
          <cell r="DN84">
            <v>-4843</v>
          </cell>
          <cell r="DO84">
            <v>-4843</v>
          </cell>
          <cell r="DP84">
            <v>-4843</v>
          </cell>
          <cell r="DQ84">
            <v>-4843</v>
          </cell>
        </row>
        <row r="85">
          <cell r="A85">
            <v>615</v>
          </cell>
          <cell r="B85">
            <v>-83333</v>
          </cell>
          <cell r="C85">
            <v>-83333</v>
          </cell>
          <cell r="D85">
            <v>-83333</v>
          </cell>
          <cell r="E85">
            <v>-83333</v>
          </cell>
          <cell r="F85">
            <v>-83333</v>
          </cell>
          <cell r="G85">
            <v>-83333</v>
          </cell>
          <cell r="H85">
            <v>-83333</v>
          </cell>
          <cell r="I85">
            <v>-83333</v>
          </cell>
          <cell r="J85">
            <v>-83333</v>
          </cell>
          <cell r="K85">
            <v>-83333</v>
          </cell>
          <cell r="L85">
            <v>-83333</v>
          </cell>
          <cell r="M85">
            <v>-83333</v>
          </cell>
          <cell r="N85">
            <v>-83333</v>
          </cell>
          <cell r="O85">
            <v>-83333</v>
          </cell>
          <cell r="P85">
            <v>-83333</v>
          </cell>
          <cell r="Q85">
            <v>-83333</v>
          </cell>
          <cell r="R85">
            <v>-83333</v>
          </cell>
          <cell r="S85">
            <v>-83333</v>
          </cell>
          <cell r="T85">
            <v>-83333</v>
          </cell>
          <cell r="U85">
            <v>-83333</v>
          </cell>
          <cell r="V85">
            <v>-83333</v>
          </cell>
          <cell r="W85">
            <v>-83333</v>
          </cell>
          <cell r="X85">
            <v>-83333</v>
          </cell>
          <cell r="Y85">
            <v>-83333</v>
          </cell>
          <cell r="Z85">
            <v>-83333</v>
          </cell>
          <cell r="AA85">
            <v>-83333</v>
          </cell>
          <cell r="AB85">
            <v>-83333</v>
          </cell>
          <cell r="AC85">
            <v>-83333</v>
          </cell>
          <cell r="AD85">
            <v>-83333</v>
          </cell>
          <cell r="AE85">
            <v>-83333</v>
          </cell>
          <cell r="AF85">
            <v>-83333</v>
          </cell>
          <cell r="AG85">
            <v>-83333</v>
          </cell>
          <cell r="AH85">
            <v>-83333</v>
          </cell>
          <cell r="AI85">
            <v>-83333</v>
          </cell>
          <cell r="AJ85">
            <v>-83333</v>
          </cell>
          <cell r="AK85">
            <v>-83333</v>
          </cell>
          <cell r="AL85">
            <v>-83333</v>
          </cell>
          <cell r="AM85">
            <v>-83333</v>
          </cell>
          <cell r="AN85">
            <v>-83333</v>
          </cell>
          <cell r="AO85">
            <v>-83333</v>
          </cell>
          <cell r="AP85">
            <v>-83333</v>
          </cell>
          <cell r="AQ85">
            <v>-83333</v>
          </cell>
          <cell r="AR85">
            <v>-83333</v>
          </cell>
          <cell r="AS85">
            <v>-83333</v>
          </cell>
          <cell r="AT85">
            <v>-83333</v>
          </cell>
          <cell r="AU85">
            <v>-83333</v>
          </cell>
          <cell r="AV85">
            <v>-83333</v>
          </cell>
          <cell r="AW85">
            <v>-83333</v>
          </cell>
          <cell r="AX85">
            <v>-83333</v>
          </cell>
          <cell r="AY85">
            <v>-83333</v>
          </cell>
          <cell r="AZ85">
            <v>-83333</v>
          </cell>
          <cell r="BA85">
            <v>-83333</v>
          </cell>
          <cell r="BB85">
            <v>-83333</v>
          </cell>
          <cell r="BC85">
            <v>-83333</v>
          </cell>
          <cell r="BD85">
            <v>-83333</v>
          </cell>
          <cell r="BE85">
            <v>-83333</v>
          </cell>
          <cell r="BF85">
            <v>-83333</v>
          </cell>
          <cell r="BG85">
            <v>-83333</v>
          </cell>
          <cell r="BH85">
            <v>-83333</v>
          </cell>
          <cell r="BI85">
            <v>-83333</v>
          </cell>
          <cell r="BJ85">
            <v>-83333</v>
          </cell>
          <cell r="BK85">
            <v>-83333</v>
          </cell>
          <cell r="BL85">
            <v>-83333</v>
          </cell>
          <cell r="BM85">
            <v>-83333</v>
          </cell>
          <cell r="BN85">
            <v>-83333</v>
          </cell>
          <cell r="BO85">
            <v>-83333</v>
          </cell>
          <cell r="BP85">
            <v>-83333</v>
          </cell>
          <cell r="BQ85">
            <v>-83333</v>
          </cell>
          <cell r="BR85">
            <v>-83333</v>
          </cell>
          <cell r="BS85">
            <v>-83333</v>
          </cell>
          <cell r="BT85">
            <v>-83333</v>
          </cell>
          <cell r="BU85">
            <v>-83333</v>
          </cell>
          <cell r="BV85">
            <v>-83333</v>
          </cell>
          <cell r="BW85">
            <v>-83333</v>
          </cell>
          <cell r="BX85">
            <v>-83333</v>
          </cell>
          <cell r="BY85">
            <v>-83333</v>
          </cell>
          <cell r="BZ85">
            <v>-83333</v>
          </cell>
          <cell r="CA85">
            <v>-83333</v>
          </cell>
          <cell r="CB85">
            <v>-83333</v>
          </cell>
          <cell r="CC85">
            <v>-83333</v>
          </cell>
          <cell r="CD85">
            <v>-83333</v>
          </cell>
          <cell r="CE85">
            <v>-83333</v>
          </cell>
          <cell r="CF85">
            <v>-83333</v>
          </cell>
          <cell r="CG85">
            <v>-83333</v>
          </cell>
          <cell r="CH85">
            <v>-83333</v>
          </cell>
          <cell r="CI85">
            <v>-83333</v>
          </cell>
          <cell r="CJ85">
            <v>-83333</v>
          </cell>
          <cell r="CK85">
            <v>-83333</v>
          </cell>
          <cell r="CL85">
            <v>-83333</v>
          </cell>
          <cell r="CM85">
            <v>-83333</v>
          </cell>
          <cell r="CN85">
            <v>-83333</v>
          </cell>
          <cell r="CO85">
            <v>-83333</v>
          </cell>
          <cell r="CP85">
            <v>-83333</v>
          </cell>
          <cell r="CQ85">
            <v>-83333</v>
          </cell>
          <cell r="CR85">
            <v>-83333</v>
          </cell>
          <cell r="CS85">
            <v>-83333</v>
          </cell>
          <cell r="CT85">
            <v>-83333</v>
          </cell>
          <cell r="CU85">
            <v>-83333</v>
          </cell>
          <cell r="CV85">
            <v>-83333</v>
          </cell>
          <cell r="CW85">
            <v>-83333</v>
          </cell>
          <cell r="CX85">
            <v>-83333</v>
          </cell>
          <cell r="CY85">
            <v>-83333</v>
          </cell>
          <cell r="CZ85">
            <v>-83333</v>
          </cell>
          <cell r="DA85">
            <v>-83333</v>
          </cell>
          <cell r="DB85">
            <v>-83333</v>
          </cell>
          <cell r="DC85">
            <v>-83333</v>
          </cell>
          <cell r="DD85">
            <v>-83333</v>
          </cell>
          <cell r="DE85">
            <v>-83333</v>
          </cell>
          <cell r="DF85">
            <v>-83333</v>
          </cell>
          <cell r="DG85">
            <v>-83333</v>
          </cell>
          <cell r="DH85">
            <v>-83333</v>
          </cell>
          <cell r="DI85">
            <v>-83333</v>
          </cell>
          <cell r="DJ85">
            <v>-83333</v>
          </cell>
          <cell r="DK85">
            <v>-83333</v>
          </cell>
          <cell r="DL85">
            <v>-83333</v>
          </cell>
          <cell r="DM85">
            <v>-83333</v>
          </cell>
          <cell r="DN85">
            <v>-83333</v>
          </cell>
          <cell r="DO85">
            <v>-83333</v>
          </cell>
          <cell r="DP85">
            <v>-83333</v>
          </cell>
          <cell r="DQ85">
            <v>-83333</v>
          </cell>
        </row>
        <row r="86">
          <cell r="A86">
            <v>616</v>
          </cell>
          <cell r="B86">
            <v>-6961.58</v>
          </cell>
          <cell r="C86">
            <v>-6770.93</v>
          </cell>
          <cell r="D86">
            <v>-6676.89</v>
          </cell>
          <cell r="E86">
            <v>-7151.43</v>
          </cell>
          <cell r="F86">
            <v>-6941.91</v>
          </cell>
          <cell r="G86">
            <v>-6912.07</v>
          </cell>
          <cell r="H86">
            <v>-6904.79</v>
          </cell>
          <cell r="I86">
            <v>-6927.35</v>
          </cell>
          <cell r="J86">
            <v>-6853.86</v>
          </cell>
          <cell r="K86">
            <v>-6901.88</v>
          </cell>
          <cell r="L86">
            <v>-6944.09</v>
          </cell>
          <cell r="M86">
            <v>-6933.17</v>
          </cell>
          <cell r="N86">
            <v>-6840.76</v>
          </cell>
          <cell r="O86">
            <v>-6840.76</v>
          </cell>
          <cell r="P86">
            <v>-6920</v>
          </cell>
          <cell r="Q86">
            <v>-6935.36</v>
          </cell>
          <cell r="R86">
            <v>-6941.91</v>
          </cell>
          <cell r="S86">
            <v>-6912.07</v>
          </cell>
          <cell r="T86">
            <v>-6904.79</v>
          </cell>
          <cell r="U86">
            <v>-6927.35</v>
          </cell>
          <cell r="V86">
            <v>-6853.86</v>
          </cell>
          <cell r="W86">
            <v>-6901.88</v>
          </cell>
          <cell r="X86">
            <v>-6944.09</v>
          </cell>
          <cell r="Y86">
            <v>-6933.17</v>
          </cell>
          <cell r="Z86">
            <v>-6840.76</v>
          </cell>
          <cell r="AA86">
            <v>-6840.76</v>
          </cell>
          <cell r="AB86">
            <v>-6920</v>
          </cell>
          <cell r="AC86">
            <v>-6935.36</v>
          </cell>
          <cell r="AD86">
            <v>-6941.91</v>
          </cell>
          <cell r="AE86">
            <v>-6912.07</v>
          </cell>
          <cell r="AF86">
            <v>-6904.79</v>
          </cell>
          <cell r="AG86">
            <v>-6927.35</v>
          </cell>
          <cell r="AH86">
            <v>-6853.86</v>
          </cell>
          <cell r="AI86">
            <v>-6901.88</v>
          </cell>
          <cell r="AJ86">
            <v>-6944.09</v>
          </cell>
          <cell r="AK86">
            <v>-6933.17</v>
          </cell>
          <cell r="AL86">
            <v>-6840.76</v>
          </cell>
          <cell r="AM86">
            <v>-6840.76</v>
          </cell>
          <cell r="AN86">
            <v>-6920</v>
          </cell>
          <cell r="AO86">
            <v>-6935.36</v>
          </cell>
          <cell r="AP86">
            <v>-6941.91</v>
          </cell>
          <cell r="AQ86">
            <v>-6912.07</v>
          </cell>
          <cell r="AR86">
            <v>-6904.79</v>
          </cell>
          <cell r="AS86">
            <v>-6927.35</v>
          </cell>
          <cell r="AT86">
            <v>-6853.86</v>
          </cell>
          <cell r="AU86">
            <v>-6901.88</v>
          </cell>
          <cell r="AV86">
            <v>-6944.09</v>
          </cell>
          <cell r="AW86">
            <v>-6933.17</v>
          </cell>
          <cell r="AX86">
            <v>-6840.76</v>
          </cell>
          <cell r="AY86">
            <v>-6840.76</v>
          </cell>
          <cell r="AZ86">
            <v>-6920</v>
          </cell>
          <cell r="BA86">
            <v>-6935.36</v>
          </cell>
          <cell r="BB86">
            <v>-6941.91</v>
          </cell>
          <cell r="BC86">
            <v>-6912.07</v>
          </cell>
          <cell r="BD86">
            <v>-6904.79</v>
          </cell>
          <cell r="BE86">
            <v>-6927.35</v>
          </cell>
          <cell r="BF86">
            <v>-6853.86</v>
          </cell>
          <cell r="BG86">
            <v>-6901.88</v>
          </cell>
          <cell r="BH86">
            <v>-6944.09</v>
          </cell>
          <cell r="BI86">
            <v>-6933.17</v>
          </cell>
          <cell r="BJ86">
            <v>-6840.76</v>
          </cell>
          <cell r="BK86">
            <v>-6840.76</v>
          </cell>
          <cell r="BL86">
            <v>-6920</v>
          </cell>
          <cell r="BM86">
            <v>-6935.36</v>
          </cell>
          <cell r="BN86">
            <v>-6941.91</v>
          </cell>
          <cell r="BO86">
            <v>-6912.07</v>
          </cell>
          <cell r="BP86">
            <v>-6904.79</v>
          </cell>
          <cell r="BQ86">
            <v>-6927.35</v>
          </cell>
          <cell r="BR86">
            <v>-6853.86</v>
          </cell>
          <cell r="BS86">
            <v>-6901.88</v>
          </cell>
          <cell r="BT86">
            <v>-6944.09</v>
          </cell>
          <cell r="BU86">
            <v>-6933.17</v>
          </cell>
          <cell r="BV86">
            <v>-6840.76</v>
          </cell>
          <cell r="BW86">
            <v>-6840.76</v>
          </cell>
          <cell r="BX86">
            <v>-6920</v>
          </cell>
          <cell r="BY86">
            <v>-6935.36</v>
          </cell>
          <cell r="BZ86">
            <v>-6941.91</v>
          </cell>
          <cell r="CA86">
            <v>-6912.07</v>
          </cell>
          <cell r="CB86">
            <v>-6904.79</v>
          </cell>
          <cell r="CC86">
            <v>-6927.35</v>
          </cell>
          <cell r="CD86">
            <v>-6853.86</v>
          </cell>
          <cell r="CE86">
            <v>-6901.88</v>
          </cell>
          <cell r="CF86">
            <v>-6944.09</v>
          </cell>
          <cell r="CG86">
            <v>-6933.17</v>
          </cell>
          <cell r="CH86">
            <v>-6840.76</v>
          </cell>
          <cell r="CI86">
            <v>-6840.76</v>
          </cell>
          <cell r="CJ86">
            <v>-6920</v>
          </cell>
          <cell r="CK86">
            <v>-6935.36</v>
          </cell>
          <cell r="CL86">
            <v>-6941.91</v>
          </cell>
          <cell r="CM86">
            <v>-6912.07</v>
          </cell>
          <cell r="CN86">
            <v>-6904.79</v>
          </cell>
          <cell r="CO86">
            <v>-6927.35</v>
          </cell>
          <cell r="CP86">
            <v>-6853.86</v>
          </cell>
          <cell r="CQ86">
            <v>-6901.88</v>
          </cell>
          <cell r="CR86">
            <v>-6944.09</v>
          </cell>
          <cell r="CS86">
            <v>-6933.17</v>
          </cell>
          <cell r="CT86">
            <v>-6840.76</v>
          </cell>
          <cell r="CU86">
            <v>-6840.76</v>
          </cell>
          <cell r="CV86">
            <v>-6920</v>
          </cell>
          <cell r="CW86">
            <v>-6935.36</v>
          </cell>
          <cell r="CX86">
            <v>-6941.91</v>
          </cell>
          <cell r="CY86">
            <v>-6912.07</v>
          </cell>
          <cell r="CZ86">
            <v>-6904.79</v>
          </cell>
          <cell r="DA86">
            <v>-6927.35</v>
          </cell>
          <cell r="DB86">
            <v>-6853.86</v>
          </cell>
          <cell r="DC86">
            <v>-6901.88</v>
          </cell>
          <cell r="DD86">
            <v>-6944.09</v>
          </cell>
          <cell r="DE86">
            <v>-6933.17</v>
          </cell>
          <cell r="DF86">
            <v>-6840.76</v>
          </cell>
          <cell r="DG86">
            <v>-6840.76</v>
          </cell>
          <cell r="DH86">
            <v>-6920</v>
          </cell>
          <cell r="DI86">
            <v>-6935.36</v>
          </cell>
          <cell r="DJ86">
            <v>-6941.91</v>
          </cell>
          <cell r="DK86">
            <v>-6912.07</v>
          </cell>
          <cell r="DL86">
            <v>-6904.79</v>
          </cell>
          <cell r="DM86">
            <v>-6927.35</v>
          </cell>
          <cell r="DN86">
            <v>-6853.86</v>
          </cell>
          <cell r="DO86">
            <v>-6901.88</v>
          </cell>
          <cell r="DP86">
            <v>-6944.09</v>
          </cell>
          <cell r="DQ86">
            <v>-6933.17</v>
          </cell>
        </row>
        <row r="87">
          <cell r="A87">
            <v>617</v>
          </cell>
          <cell r="B87">
            <v>-986.42</v>
          </cell>
          <cell r="C87">
            <v>-1050.06</v>
          </cell>
          <cell r="D87">
            <v>-1050.06</v>
          </cell>
          <cell r="E87">
            <v>-1050.06</v>
          </cell>
          <cell r="F87">
            <v>-1018.24</v>
          </cell>
          <cell r="G87">
            <v>-986.42</v>
          </cell>
          <cell r="H87">
            <v>-954.6</v>
          </cell>
          <cell r="I87">
            <v>-986.42</v>
          </cell>
          <cell r="J87">
            <v>-986.42</v>
          </cell>
          <cell r="K87">
            <v>-954.6</v>
          </cell>
          <cell r="L87">
            <v>-986.42</v>
          </cell>
          <cell r="M87">
            <v>-954.6</v>
          </cell>
          <cell r="N87">
            <v>-986.42</v>
          </cell>
          <cell r="O87">
            <v>-986.42</v>
          </cell>
          <cell r="P87">
            <v>-890.96</v>
          </cell>
          <cell r="Q87">
            <v>-986.42</v>
          </cell>
          <cell r="R87">
            <v>-954.6</v>
          </cell>
          <cell r="S87">
            <v>-986.42</v>
          </cell>
          <cell r="T87">
            <v>-954.6</v>
          </cell>
          <cell r="U87">
            <v>-986.42</v>
          </cell>
          <cell r="V87">
            <v>-986.42</v>
          </cell>
          <cell r="W87">
            <v>-954.6</v>
          </cell>
          <cell r="X87">
            <v>-986.42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</row>
        <row r="88">
          <cell r="A88">
            <v>618</v>
          </cell>
          <cell r="B88">
            <v>-107800</v>
          </cell>
          <cell r="C88">
            <v>-107800</v>
          </cell>
          <cell r="D88">
            <v>-107800</v>
          </cell>
          <cell r="E88">
            <v>-107800</v>
          </cell>
          <cell r="F88">
            <v>-107800</v>
          </cell>
          <cell r="G88">
            <v>-107800</v>
          </cell>
          <cell r="H88">
            <v>-107800</v>
          </cell>
          <cell r="I88">
            <v>-107800</v>
          </cell>
          <cell r="J88">
            <v>-107800</v>
          </cell>
          <cell r="K88">
            <v>-107800</v>
          </cell>
          <cell r="L88">
            <v>-107800</v>
          </cell>
          <cell r="M88">
            <v>-107800</v>
          </cell>
          <cell r="N88">
            <v>-107800</v>
          </cell>
          <cell r="O88">
            <v>-107800</v>
          </cell>
          <cell r="P88">
            <v>-107800</v>
          </cell>
          <cell r="Q88">
            <v>-107800</v>
          </cell>
          <cell r="R88">
            <v>-107800</v>
          </cell>
          <cell r="S88">
            <v>-107800</v>
          </cell>
          <cell r="T88">
            <v>-107800</v>
          </cell>
          <cell r="U88">
            <v>-107800</v>
          </cell>
          <cell r="V88">
            <v>-107800</v>
          </cell>
          <cell r="W88">
            <v>-107800</v>
          </cell>
          <cell r="X88">
            <v>-107800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</row>
        <row r="89">
          <cell r="A89">
            <v>619</v>
          </cell>
          <cell r="B89">
            <v>-80500</v>
          </cell>
          <cell r="C89">
            <v>-80500</v>
          </cell>
          <cell r="D89">
            <v>-80500</v>
          </cell>
          <cell r="E89">
            <v>-80500</v>
          </cell>
          <cell r="F89">
            <v>-80500</v>
          </cell>
          <cell r="G89">
            <v>-80500</v>
          </cell>
          <cell r="H89">
            <v>-80500</v>
          </cell>
          <cell r="I89">
            <v>-80500</v>
          </cell>
          <cell r="J89">
            <v>-80500</v>
          </cell>
          <cell r="K89">
            <v>-80500</v>
          </cell>
          <cell r="L89">
            <v>-80500</v>
          </cell>
          <cell r="M89">
            <v>-80500</v>
          </cell>
          <cell r="N89">
            <v>-80500</v>
          </cell>
          <cell r="O89">
            <v>-80500</v>
          </cell>
          <cell r="P89">
            <v>-80500</v>
          </cell>
          <cell r="Q89">
            <v>-80500</v>
          </cell>
          <cell r="R89">
            <v>-80500</v>
          </cell>
          <cell r="S89">
            <v>-80500</v>
          </cell>
          <cell r="T89">
            <v>-80500</v>
          </cell>
          <cell r="U89">
            <v>-80500</v>
          </cell>
          <cell r="V89">
            <v>-80500</v>
          </cell>
          <cell r="W89">
            <v>-80500</v>
          </cell>
          <cell r="X89">
            <v>-80500</v>
          </cell>
          <cell r="Y89">
            <v>-80500</v>
          </cell>
          <cell r="Z89">
            <v>-80500</v>
          </cell>
          <cell r="AA89">
            <v>-80500</v>
          </cell>
          <cell r="AB89">
            <v>-80500</v>
          </cell>
          <cell r="AC89">
            <v>-80500</v>
          </cell>
          <cell r="AD89">
            <v>-80500</v>
          </cell>
          <cell r="AE89">
            <v>-80500</v>
          </cell>
          <cell r="AF89">
            <v>-80500</v>
          </cell>
          <cell r="AG89">
            <v>-80500</v>
          </cell>
          <cell r="AH89">
            <v>-80500</v>
          </cell>
          <cell r="AI89">
            <v>-80500</v>
          </cell>
          <cell r="AJ89">
            <v>-80500</v>
          </cell>
          <cell r="AK89">
            <v>-80500</v>
          </cell>
          <cell r="AL89">
            <v>-80500</v>
          </cell>
          <cell r="AM89">
            <v>-80500</v>
          </cell>
          <cell r="AN89">
            <v>-80500</v>
          </cell>
          <cell r="AO89">
            <v>-80500</v>
          </cell>
          <cell r="AP89">
            <v>-80500</v>
          </cell>
          <cell r="AQ89">
            <v>-80500</v>
          </cell>
          <cell r="AR89">
            <v>-80500</v>
          </cell>
          <cell r="AS89">
            <v>-80500</v>
          </cell>
          <cell r="AT89">
            <v>-80500</v>
          </cell>
          <cell r="AU89">
            <v>-80500</v>
          </cell>
          <cell r="AV89">
            <v>-80500</v>
          </cell>
          <cell r="AW89">
            <v>-80500</v>
          </cell>
          <cell r="AX89">
            <v>-80500</v>
          </cell>
          <cell r="AY89">
            <v>-80500</v>
          </cell>
          <cell r="AZ89">
            <v>-80500</v>
          </cell>
          <cell r="BA89">
            <v>-80500</v>
          </cell>
          <cell r="BB89">
            <v>-80500</v>
          </cell>
          <cell r="BC89">
            <v>-80500</v>
          </cell>
          <cell r="BD89">
            <v>-80500</v>
          </cell>
          <cell r="BE89">
            <v>-80500</v>
          </cell>
          <cell r="BF89">
            <v>-80500</v>
          </cell>
          <cell r="BG89">
            <v>-80500</v>
          </cell>
          <cell r="BH89">
            <v>-82512.5</v>
          </cell>
          <cell r="BI89">
            <v>-82512.5</v>
          </cell>
          <cell r="BJ89">
            <v>-82512.5</v>
          </cell>
          <cell r="BK89">
            <v>-82512.5</v>
          </cell>
          <cell r="BL89">
            <v>-82512.5</v>
          </cell>
          <cell r="BM89">
            <v>-82512.5</v>
          </cell>
          <cell r="BN89">
            <v>-82512.5</v>
          </cell>
          <cell r="BO89">
            <v>-82512.5</v>
          </cell>
          <cell r="BP89">
            <v>-82512.5</v>
          </cell>
          <cell r="BQ89">
            <v>-82512.5</v>
          </cell>
          <cell r="BR89">
            <v>-82512.5</v>
          </cell>
          <cell r="BS89">
            <v>-82512.5</v>
          </cell>
          <cell r="BT89">
            <v>-84575.312499999971</v>
          </cell>
          <cell r="BU89">
            <v>-84575.312499999971</v>
          </cell>
          <cell r="BV89">
            <v>-84575.312499999971</v>
          </cell>
          <cell r="BW89">
            <v>-84575.312499999971</v>
          </cell>
          <cell r="BX89">
            <v>-84575.312499999971</v>
          </cell>
          <cell r="BY89">
            <v>-84575.312499999971</v>
          </cell>
          <cell r="BZ89">
            <v>-84575.312499999971</v>
          </cell>
          <cell r="CA89">
            <v>-84575.312499999971</v>
          </cell>
          <cell r="CB89">
            <v>-84575.312499999971</v>
          </cell>
          <cell r="CC89">
            <v>-84575.312499999971</v>
          </cell>
          <cell r="CD89">
            <v>-84575.312499999971</v>
          </cell>
          <cell r="CE89">
            <v>-84575.312499999971</v>
          </cell>
          <cell r="CF89">
            <v>-86689.695312499971</v>
          </cell>
          <cell r="CG89">
            <v>-86689.695312499971</v>
          </cell>
          <cell r="CH89">
            <v>-86689.695312499971</v>
          </cell>
          <cell r="CI89">
            <v>-86689.695312499971</v>
          </cell>
          <cell r="CJ89">
            <v>-86689.695312499971</v>
          </cell>
          <cell r="CK89">
            <v>-86689.695312499971</v>
          </cell>
          <cell r="CL89">
            <v>-86689.695312499971</v>
          </cell>
          <cell r="CM89">
            <v>-86689.695312499971</v>
          </cell>
          <cell r="CN89">
            <v>-86689.695312499971</v>
          </cell>
          <cell r="CO89">
            <v>-86689.695312499971</v>
          </cell>
          <cell r="CP89">
            <v>-86689.695312499971</v>
          </cell>
          <cell r="CQ89">
            <v>-86689.695312499971</v>
          </cell>
          <cell r="CR89">
            <v>-88856.937695312474</v>
          </cell>
          <cell r="CS89">
            <v>-88856.937695312474</v>
          </cell>
          <cell r="CT89">
            <v>-88856.937695312474</v>
          </cell>
          <cell r="CU89">
            <v>-88856.937695312474</v>
          </cell>
          <cell r="CV89">
            <v>-88856.937695312474</v>
          </cell>
          <cell r="CW89">
            <v>-88856.937695312474</v>
          </cell>
          <cell r="CX89">
            <v>-88856.937695312474</v>
          </cell>
          <cell r="CY89">
            <v>-88856.937695312474</v>
          </cell>
          <cell r="CZ89">
            <v>-88856.937695312474</v>
          </cell>
          <cell r="DA89">
            <v>-88856.937695312474</v>
          </cell>
          <cell r="DB89">
            <v>-88856.937695312474</v>
          </cell>
          <cell r="DC89">
            <v>-88856.937695312474</v>
          </cell>
          <cell r="DD89">
            <v>-91078.361137695276</v>
          </cell>
          <cell r="DE89">
            <v>-91078.361137695276</v>
          </cell>
          <cell r="DF89">
            <v>-91078.361137695276</v>
          </cell>
          <cell r="DG89">
            <v>-91078.361137695276</v>
          </cell>
          <cell r="DH89">
            <v>-91078.361137695276</v>
          </cell>
          <cell r="DI89">
            <v>-91078.361137695276</v>
          </cell>
          <cell r="DJ89">
            <v>-91078.361137695276</v>
          </cell>
          <cell r="DK89">
            <v>-91078.361137695276</v>
          </cell>
          <cell r="DL89">
            <v>-91078.361137695276</v>
          </cell>
          <cell r="DM89">
            <v>-91078.361137695276</v>
          </cell>
          <cell r="DN89">
            <v>-91078.361137695276</v>
          </cell>
          <cell r="DO89">
            <v>-91078.361137695276</v>
          </cell>
          <cell r="DP89">
            <v>-93355.320166137652</v>
          </cell>
          <cell r="DQ89">
            <v>-93355.320166137652</v>
          </cell>
        </row>
        <row r="90">
          <cell r="A90">
            <v>620</v>
          </cell>
          <cell r="B90">
            <v>-90064.45</v>
          </cell>
          <cell r="C90">
            <v>-90064.45</v>
          </cell>
          <cell r="D90">
            <v>-90064.45</v>
          </cell>
          <cell r="E90">
            <v>-90064.45</v>
          </cell>
          <cell r="F90">
            <v>-90064.45</v>
          </cell>
          <cell r="G90">
            <v>-90064.45</v>
          </cell>
          <cell r="H90">
            <v>-90064.45</v>
          </cell>
          <cell r="I90">
            <v>-90064.45</v>
          </cell>
          <cell r="J90">
            <v>-90064.45</v>
          </cell>
          <cell r="K90">
            <v>-90064.45</v>
          </cell>
          <cell r="L90">
            <v>-90064.45</v>
          </cell>
          <cell r="M90">
            <v>-90064.45</v>
          </cell>
          <cell r="N90">
            <v>-90064.45</v>
          </cell>
          <cell r="O90">
            <v>-90064.45</v>
          </cell>
          <cell r="P90">
            <v>-90064.45</v>
          </cell>
          <cell r="Q90">
            <v>-90064.45</v>
          </cell>
          <cell r="R90">
            <v>-90064.45</v>
          </cell>
          <cell r="S90">
            <v>-90064.45</v>
          </cell>
          <cell r="T90">
            <v>-90064.45</v>
          </cell>
          <cell r="U90">
            <v>-90064.45</v>
          </cell>
          <cell r="V90">
            <v>-90064.45</v>
          </cell>
          <cell r="W90">
            <v>-90064.45</v>
          </cell>
          <cell r="X90">
            <v>-90064.45</v>
          </cell>
          <cell r="Y90">
            <v>-90064.45</v>
          </cell>
          <cell r="Z90">
            <v>-90064.45</v>
          </cell>
          <cell r="AA90">
            <v>-90064.45</v>
          </cell>
          <cell r="AB90">
            <v>-90064.45</v>
          </cell>
          <cell r="AC90">
            <v>-90064.45</v>
          </cell>
          <cell r="AD90">
            <v>-90064.45</v>
          </cell>
          <cell r="AE90">
            <v>-90064.45</v>
          </cell>
          <cell r="AF90">
            <v>-90064.45</v>
          </cell>
          <cell r="AG90">
            <v>-90064.45</v>
          </cell>
          <cell r="AH90">
            <v>-90064.45</v>
          </cell>
          <cell r="AI90">
            <v>-90064.45</v>
          </cell>
          <cell r="AJ90">
            <v>-90064.45</v>
          </cell>
          <cell r="AK90">
            <v>-90064.45</v>
          </cell>
          <cell r="AL90">
            <v>-90064.45</v>
          </cell>
          <cell r="AM90">
            <v>-90064.45</v>
          </cell>
          <cell r="AN90">
            <v>-90064.45</v>
          </cell>
          <cell r="AO90">
            <v>-90064.45</v>
          </cell>
          <cell r="AP90">
            <v>-90064.45</v>
          </cell>
          <cell r="AQ90">
            <v>-90064.45</v>
          </cell>
          <cell r="AR90">
            <v>-90064.45</v>
          </cell>
          <cell r="AS90">
            <v>-90064.45</v>
          </cell>
          <cell r="AT90">
            <v>-90064.45</v>
          </cell>
          <cell r="AU90">
            <v>-90064.45</v>
          </cell>
          <cell r="AV90">
            <v>-90064.45</v>
          </cell>
          <cell r="AW90">
            <v>-90064.45</v>
          </cell>
          <cell r="AX90">
            <v>-90064.45</v>
          </cell>
          <cell r="AY90">
            <v>-90064.45</v>
          </cell>
          <cell r="AZ90">
            <v>-90064.45</v>
          </cell>
          <cell r="BA90">
            <v>-90064.45</v>
          </cell>
          <cell r="BB90">
            <v>-90064.45</v>
          </cell>
          <cell r="BC90">
            <v>-90064.45</v>
          </cell>
          <cell r="BD90">
            <v>-90064.45</v>
          </cell>
          <cell r="BE90">
            <v>-90064.45</v>
          </cell>
          <cell r="BF90">
            <v>-90064.45</v>
          </cell>
          <cell r="BG90">
            <v>-90064.45</v>
          </cell>
          <cell r="BH90">
            <v>-92316.061249999984</v>
          </cell>
          <cell r="BI90">
            <v>-92316.061249999984</v>
          </cell>
          <cell r="BJ90">
            <v>-92316.061249999984</v>
          </cell>
          <cell r="BK90">
            <v>-92316.061249999984</v>
          </cell>
          <cell r="BL90">
            <v>-92316.061249999984</v>
          </cell>
          <cell r="BM90">
            <v>-92316.061249999984</v>
          </cell>
          <cell r="BN90">
            <v>-92316.061249999984</v>
          </cell>
          <cell r="BO90">
            <v>-92316.061249999984</v>
          </cell>
          <cell r="BP90">
            <v>-92316.061249999984</v>
          </cell>
          <cell r="BQ90">
            <v>-92316.061249999984</v>
          </cell>
          <cell r="BR90">
            <v>-92316.061249999984</v>
          </cell>
          <cell r="BS90">
            <v>-92316.061249999984</v>
          </cell>
          <cell r="BT90">
            <v>-94623.962781249982</v>
          </cell>
          <cell r="BU90">
            <v>-94623.962781249982</v>
          </cell>
          <cell r="BV90">
            <v>-94623.962781249982</v>
          </cell>
          <cell r="BW90">
            <v>-94623.962781249982</v>
          </cell>
          <cell r="BX90">
            <v>-94623.962781249982</v>
          </cell>
          <cell r="BY90">
            <v>-94623.962781249982</v>
          </cell>
          <cell r="BZ90">
            <v>-94623.962781249982</v>
          </cell>
          <cell r="CA90">
            <v>-94623.962781249982</v>
          </cell>
          <cell r="CB90">
            <v>-94623.962781249982</v>
          </cell>
          <cell r="CC90">
            <v>-94623.962781249982</v>
          </cell>
          <cell r="CD90">
            <v>-94623.962781249982</v>
          </cell>
          <cell r="CE90">
            <v>-94623.962781249982</v>
          </cell>
          <cell r="CF90">
            <v>-96989.561850781232</v>
          </cell>
          <cell r="CG90">
            <v>-96989.561850781232</v>
          </cell>
          <cell r="CH90">
            <v>-96989.561850781232</v>
          </cell>
          <cell r="CI90">
            <v>-96989.561850781232</v>
          </cell>
          <cell r="CJ90">
            <v>-96989.561850781232</v>
          </cell>
          <cell r="CK90">
            <v>-96989.561850781232</v>
          </cell>
          <cell r="CL90">
            <v>-96989.561850781232</v>
          </cell>
          <cell r="CM90">
            <v>-96989.561850781232</v>
          </cell>
          <cell r="CN90">
            <v>-96989.561850781232</v>
          </cell>
          <cell r="CO90">
            <v>-96989.561850781232</v>
          </cell>
          <cell r="CP90">
            <v>-96989.561850781232</v>
          </cell>
          <cell r="CQ90">
            <v>-96989.561850781232</v>
          </cell>
          <cell r="CR90">
            <v>-99414.300897050751</v>
          </cell>
          <cell r="CS90">
            <v>-99414.300897050751</v>
          </cell>
          <cell r="CT90">
            <v>-99414.300897050751</v>
          </cell>
          <cell r="CU90">
            <v>-99414.300897050751</v>
          </cell>
          <cell r="CV90">
            <v>-99414.300897050751</v>
          </cell>
          <cell r="CW90">
            <v>-99414.300897050751</v>
          </cell>
          <cell r="CX90">
            <v>-99414.300897050751</v>
          </cell>
          <cell r="CY90">
            <v>-99414.300897050751</v>
          </cell>
          <cell r="CZ90">
            <v>-99414.300897050751</v>
          </cell>
          <cell r="DA90">
            <v>-99414.300897050751</v>
          </cell>
          <cell r="DB90">
            <v>-99414.300897050751</v>
          </cell>
          <cell r="DC90">
            <v>-99414.300897050751</v>
          </cell>
          <cell r="DD90">
            <v>-101899.658419477</v>
          </cell>
          <cell r="DE90">
            <v>-101899.658419477</v>
          </cell>
          <cell r="DF90">
            <v>-101899.658419477</v>
          </cell>
          <cell r="DG90">
            <v>-101899.658419477</v>
          </cell>
          <cell r="DH90">
            <v>-101899.658419477</v>
          </cell>
          <cell r="DI90">
            <v>-101899.658419477</v>
          </cell>
          <cell r="DJ90">
            <v>-101899.658419477</v>
          </cell>
          <cell r="DK90">
            <v>-101899.658419477</v>
          </cell>
          <cell r="DL90">
            <v>-101899.658419477</v>
          </cell>
          <cell r="DM90">
            <v>-101899.658419477</v>
          </cell>
          <cell r="DN90">
            <v>-101899.658419477</v>
          </cell>
          <cell r="DO90">
            <v>-101899.658419477</v>
          </cell>
          <cell r="DP90">
            <v>-104447.14987996391</v>
          </cell>
          <cell r="DQ90">
            <v>-104447.14987996391</v>
          </cell>
        </row>
        <row r="91">
          <cell r="A91">
            <v>621</v>
          </cell>
          <cell r="B91">
            <v>-9841.86</v>
          </cell>
          <cell r="C91">
            <v>-9451.4599999999991</v>
          </cell>
          <cell r="D91">
            <v>-8999.44</v>
          </cell>
          <cell r="E91">
            <v>-10000</v>
          </cell>
          <cell r="F91">
            <v>-10000</v>
          </cell>
          <cell r="G91">
            <v>-9658.5519999999997</v>
          </cell>
          <cell r="H91">
            <v>-9658.5520000000033</v>
          </cell>
          <cell r="I91">
            <v>-9658.5520000000033</v>
          </cell>
          <cell r="J91">
            <v>-9658.5520000000033</v>
          </cell>
          <cell r="K91">
            <v>-9658.5520000000033</v>
          </cell>
          <cell r="L91">
            <v>-9658.5520000000033</v>
          </cell>
          <cell r="M91">
            <v>-9658.5520000000033</v>
          </cell>
          <cell r="N91">
            <v>-10089.382779</v>
          </cell>
          <cell r="O91">
            <v>-9689.1642190000002</v>
          </cell>
          <cell r="P91">
            <v>-9225.7759160000005</v>
          </cell>
          <cell r="Q91">
            <v>-10251.5</v>
          </cell>
          <cell r="R91">
            <v>-10251.5</v>
          </cell>
          <cell r="S91">
            <v>-9901.4645828000012</v>
          </cell>
          <cell r="T91">
            <v>-9901.464582800003</v>
          </cell>
          <cell r="U91">
            <v>-9901.464582800003</v>
          </cell>
          <cell r="V91">
            <v>-9901.464582800003</v>
          </cell>
          <cell r="W91">
            <v>-9901.464582800003</v>
          </cell>
          <cell r="X91">
            <v>-9901.464582800003</v>
          </cell>
          <cell r="Y91">
            <v>-9901.464582800003</v>
          </cell>
          <cell r="Z91">
            <v>-10343.130755891851</v>
          </cell>
          <cell r="AA91">
            <v>-9932.8466991078494</v>
          </cell>
          <cell r="AB91">
            <v>-9457.8041802873995</v>
          </cell>
          <cell r="AC91">
            <v>-10509.325224999997</v>
          </cell>
          <cell r="AD91">
            <v>-10509.325224999997</v>
          </cell>
          <cell r="AE91">
            <v>-10150.48641705742</v>
          </cell>
          <cell r="AF91">
            <v>-10150.486417057422</v>
          </cell>
          <cell r="AG91">
            <v>-10150.486417057422</v>
          </cell>
          <cell r="AH91">
            <v>-10150.486417057422</v>
          </cell>
          <cell r="AI91">
            <v>-10150.486417057422</v>
          </cell>
          <cell r="AJ91">
            <v>-10150.486417057422</v>
          </cell>
          <cell r="AK91">
            <v>-10150.486417057422</v>
          </cell>
          <cell r="AL91">
            <v>-10603.260494402532</v>
          </cell>
          <cell r="AM91">
            <v>-10182.657793590413</v>
          </cell>
          <cell r="AN91">
            <v>-9695.667955421628</v>
          </cell>
          <cell r="AO91">
            <v>-10773.634754408748</v>
          </cell>
          <cell r="AP91">
            <v>-10773.634754408748</v>
          </cell>
          <cell r="AQ91">
            <v>-10405.771150446413</v>
          </cell>
          <cell r="AR91">
            <v>-10405.771150446417</v>
          </cell>
          <cell r="AS91">
            <v>-10405.771150446417</v>
          </cell>
          <cell r="AT91">
            <v>-10405.771150446417</v>
          </cell>
          <cell r="AU91">
            <v>-10405.771150446417</v>
          </cell>
          <cell r="AV91">
            <v>-10405.771150446417</v>
          </cell>
          <cell r="AW91">
            <v>-10405.771150446417</v>
          </cell>
          <cell r="AX91">
            <v>-10869.932495836754</v>
          </cell>
          <cell r="AY91">
            <v>-10438.751637099211</v>
          </cell>
          <cell r="AZ91">
            <v>-9939.5140045004828</v>
          </cell>
          <cell r="BA91">
            <v>-11044.591668482128</v>
          </cell>
          <cell r="BB91">
            <v>-11044.591668482128</v>
          </cell>
          <cell r="BC91">
            <v>-10667.476294880142</v>
          </cell>
          <cell r="BD91">
            <v>-10667.476294880144</v>
          </cell>
          <cell r="BE91">
            <v>-10667.476294880144</v>
          </cell>
          <cell r="BF91">
            <v>-10667.476294880144</v>
          </cell>
          <cell r="BG91">
            <v>-10667.476294880144</v>
          </cell>
          <cell r="BH91">
            <v>-10667.476294880144</v>
          </cell>
          <cell r="BI91">
            <v>-10667.476294880144</v>
          </cell>
          <cell r="BJ91">
            <v>-11143.311298107048</v>
          </cell>
          <cell r="BK91">
            <v>-10701.286240772255</v>
          </cell>
          <cell r="BL91">
            <v>-10189.492781713669</v>
          </cell>
          <cell r="BM91">
            <v>-11322.363148944454</v>
          </cell>
          <cell r="BN91">
            <v>-11322.363148944454</v>
          </cell>
          <cell r="BO91">
            <v>-10935.763323696377</v>
          </cell>
          <cell r="BP91">
            <v>-10935.763323696379</v>
          </cell>
          <cell r="BQ91">
            <v>-10935.763323696379</v>
          </cell>
          <cell r="BR91">
            <v>-10935.763323696379</v>
          </cell>
          <cell r="BS91">
            <v>-10935.763323696379</v>
          </cell>
          <cell r="BT91">
            <v>-10935.763323696379</v>
          </cell>
          <cell r="BU91">
            <v>-10935.763323696379</v>
          </cell>
          <cell r="BV91">
            <v>-11423.565577254438</v>
          </cell>
          <cell r="BW91">
            <v>-10970.423589727676</v>
          </cell>
          <cell r="BX91">
            <v>-10445.758525173766</v>
          </cell>
          <cell r="BY91">
            <v>-11607.120582140402</v>
          </cell>
          <cell r="BZ91">
            <v>-11607.120582140402</v>
          </cell>
          <cell r="CA91">
            <v>-11210.79777128734</v>
          </cell>
          <cell r="CB91">
            <v>-11210.797771287342</v>
          </cell>
          <cell r="CC91">
            <v>-11210.797771287342</v>
          </cell>
          <cell r="CD91">
            <v>-11210.797771287342</v>
          </cell>
          <cell r="CE91">
            <v>-11210.797771287342</v>
          </cell>
          <cell r="CF91">
            <v>-11210.797771287342</v>
          </cell>
          <cell r="CG91">
            <v>-11210.797771287342</v>
          </cell>
          <cell r="CH91">
            <v>-11710.868251522386</v>
          </cell>
          <cell r="CI91">
            <v>-11246.329743009326</v>
          </cell>
          <cell r="CJ91">
            <v>-10708.469352081886</v>
          </cell>
          <cell r="CK91">
            <v>-11899.039664781234</v>
          </cell>
          <cell r="CL91">
            <v>-11899.039664781234</v>
          </cell>
          <cell r="CM91">
            <v>-11492.749335235218</v>
          </cell>
          <cell r="CN91">
            <v>-11492.749335235219</v>
          </cell>
          <cell r="CO91">
            <v>-11492.749335235219</v>
          </cell>
          <cell r="CP91">
            <v>-11492.749335235219</v>
          </cell>
          <cell r="CQ91">
            <v>-11492.749335235219</v>
          </cell>
          <cell r="CR91">
            <v>-11492.749335235219</v>
          </cell>
          <cell r="CS91">
            <v>-11492.749335235219</v>
          </cell>
          <cell r="CT91">
            <v>-12005.396588048174</v>
          </cell>
          <cell r="CU91">
            <v>-11529.174936046011</v>
          </cell>
          <cell r="CV91">
            <v>-10977.787356286741</v>
          </cell>
          <cell r="CW91">
            <v>-12198.300512350481</v>
          </cell>
          <cell r="CX91">
            <v>-12198.300512350481</v>
          </cell>
          <cell r="CY91">
            <v>-11781.79198101638</v>
          </cell>
          <cell r="CZ91">
            <v>-11781.791981016382</v>
          </cell>
          <cell r="DA91">
            <v>-11781.791981016382</v>
          </cell>
          <cell r="DB91">
            <v>-11781.791981016382</v>
          </cell>
          <cell r="DC91">
            <v>-11781.791981016382</v>
          </cell>
          <cell r="DD91">
            <v>-11781.791981016382</v>
          </cell>
          <cell r="DE91">
            <v>-11781.791981016382</v>
          </cell>
          <cell r="DF91">
            <v>-12307.332312237584</v>
          </cell>
          <cell r="DG91">
            <v>-11819.133685687566</v>
          </cell>
          <cell r="DH91">
            <v>-11253.87870829735</v>
          </cell>
          <cell r="DI91">
            <v>-12505.087770236096</v>
          </cell>
          <cell r="DJ91">
            <v>-12505.087770236096</v>
          </cell>
          <cell r="DK91">
            <v>-12078.104049338939</v>
          </cell>
          <cell r="DL91">
            <v>-12078.104049338943</v>
          </cell>
          <cell r="DM91">
            <v>-12078.104049338943</v>
          </cell>
          <cell r="DN91">
            <v>-12078.104049338943</v>
          </cell>
          <cell r="DO91">
            <v>-12078.104049338943</v>
          </cell>
          <cell r="DP91">
            <v>-12078.104049338943</v>
          </cell>
          <cell r="DQ91">
            <v>-12078.104049338943</v>
          </cell>
        </row>
        <row r="92">
          <cell r="A92">
            <v>622</v>
          </cell>
          <cell r="B92">
            <v>-3278.85</v>
          </cell>
          <cell r="C92">
            <v>-3200.01</v>
          </cell>
          <cell r="D92">
            <v>-4700</v>
          </cell>
          <cell r="E92">
            <v>-4700</v>
          </cell>
          <cell r="F92">
            <v>-4700</v>
          </cell>
          <cell r="G92">
            <v>-4700</v>
          </cell>
          <cell r="H92">
            <v>-4700</v>
          </cell>
          <cell r="I92">
            <v>-4700</v>
          </cell>
          <cell r="J92">
            <v>-4700</v>
          </cell>
          <cell r="K92">
            <v>-4700</v>
          </cell>
          <cell r="L92">
            <v>-4700</v>
          </cell>
          <cell r="M92">
            <v>-4700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</row>
        <row r="93">
          <cell r="A93">
            <v>644</v>
          </cell>
          <cell r="B93">
            <v>-153856.29999999999</v>
          </cell>
          <cell r="C93">
            <v>-153856.29999999999</v>
          </cell>
          <cell r="D93">
            <v>-153856.29999999999</v>
          </cell>
          <cell r="E93">
            <v>-153856.29999999999</v>
          </cell>
          <cell r="F93">
            <v>-153856.29999999999</v>
          </cell>
          <cell r="G93">
            <v>-153856.29999999999</v>
          </cell>
          <cell r="H93">
            <v>-153856.29999999999</v>
          </cell>
          <cell r="I93">
            <v>-153856.29999999999</v>
          </cell>
          <cell r="J93">
            <v>-153856.29999999999</v>
          </cell>
          <cell r="K93">
            <v>-153856.29999999999</v>
          </cell>
          <cell r="L93">
            <v>-153856.29999999999</v>
          </cell>
          <cell r="M93">
            <v>-153856.29999999999</v>
          </cell>
          <cell r="N93">
            <v>-153856.29999999999</v>
          </cell>
          <cell r="O93">
            <v>-153856.29999999999</v>
          </cell>
          <cell r="P93">
            <v>-153856.29999999999</v>
          </cell>
          <cell r="Q93">
            <v>-153856.29999999999</v>
          </cell>
          <cell r="R93">
            <v>-153856.29999999999</v>
          </cell>
          <cell r="S93">
            <v>-153856.29999999999</v>
          </cell>
          <cell r="T93">
            <v>-153856.29999999999</v>
          </cell>
          <cell r="U93">
            <v>-153856.29999999999</v>
          </cell>
          <cell r="V93">
            <v>-153856.29999999999</v>
          </cell>
          <cell r="W93">
            <v>-153856.29999999999</v>
          </cell>
          <cell r="X93">
            <v>-153856.29999999999</v>
          </cell>
          <cell r="Y93">
            <v>-153856.29999999999</v>
          </cell>
          <cell r="Z93">
            <v>-153856.29999999999</v>
          </cell>
          <cell r="AA93">
            <v>-153856.29999999999</v>
          </cell>
          <cell r="AB93">
            <v>-153856.29999999999</v>
          </cell>
          <cell r="AC93">
            <v>-138469.74</v>
          </cell>
          <cell r="AD93">
            <v>-138469.74</v>
          </cell>
          <cell r="AE93">
            <v>-138469.74</v>
          </cell>
          <cell r="AF93">
            <v>-138469.74</v>
          </cell>
          <cell r="AG93">
            <v>-138469.74</v>
          </cell>
          <cell r="AH93">
            <v>-138469.74</v>
          </cell>
          <cell r="AI93">
            <v>-138469.74</v>
          </cell>
          <cell r="AJ93">
            <v>-138469.74</v>
          </cell>
          <cell r="AK93">
            <v>-138469.74</v>
          </cell>
          <cell r="AL93">
            <v>-138469.74</v>
          </cell>
          <cell r="AM93">
            <v>-138469.74</v>
          </cell>
          <cell r="AN93">
            <v>-138469.74</v>
          </cell>
          <cell r="AO93">
            <v>-138469.74</v>
          </cell>
          <cell r="AP93">
            <v>-138469.74</v>
          </cell>
          <cell r="AQ93">
            <v>-138469.74</v>
          </cell>
          <cell r="AR93">
            <v>-138469.74</v>
          </cell>
          <cell r="AS93">
            <v>-138469.74</v>
          </cell>
          <cell r="AT93">
            <v>-138469.74</v>
          </cell>
          <cell r="AU93">
            <v>-138469.74</v>
          </cell>
          <cell r="AV93">
            <v>-138469.74</v>
          </cell>
          <cell r="AW93">
            <v>-138469.74</v>
          </cell>
          <cell r="AX93">
            <v>-138469.74</v>
          </cell>
          <cell r="AY93">
            <v>-138469.74</v>
          </cell>
          <cell r="AZ93">
            <v>-138469.74</v>
          </cell>
          <cell r="BA93">
            <v>-138469.74</v>
          </cell>
          <cell r="BB93">
            <v>-138469.74</v>
          </cell>
          <cell r="BC93">
            <v>-138469.74</v>
          </cell>
          <cell r="BD93">
            <v>-138469.74</v>
          </cell>
          <cell r="BE93">
            <v>-138469.74</v>
          </cell>
          <cell r="BF93">
            <v>-138469.74</v>
          </cell>
          <cell r="BG93">
            <v>-138469.74</v>
          </cell>
          <cell r="BH93">
            <v>-138469.74</v>
          </cell>
          <cell r="BI93">
            <v>-138469.74</v>
          </cell>
          <cell r="BJ93">
            <v>-138469.74</v>
          </cell>
          <cell r="BK93">
            <v>-138469.74</v>
          </cell>
          <cell r="BL93">
            <v>-138469.74</v>
          </cell>
          <cell r="BM93">
            <v>-138469.74</v>
          </cell>
          <cell r="BN93">
            <v>-138469.74</v>
          </cell>
          <cell r="BO93">
            <v>-138469.74</v>
          </cell>
          <cell r="BP93">
            <v>-138469.74</v>
          </cell>
          <cell r="BQ93">
            <v>-138469.74</v>
          </cell>
          <cell r="BR93">
            <v>-138469.74</v>
          </cell>
          <cell r="BS93">
            <v>-138469.74</v>
          </cell>
          <cell r="BT93">
            <v>-138469.74</v>
          </cell>
          <cell r="BU93">
            <v>-138469.74</v>
          </cell>
          <cell r="BV93">
            <v>-138469.74</v>
          </cell>
          <cell r="BW93">
            <v>-138469.74</v>
          </cell>
          <cell r="BX93">
            <v>-138469.74</v>
          </cell>
          <cell r="BY93">
            <v>-138469.74</v>
          </cell>
          <cell r="BZ93">
            <v>-138469.74</v>
          </cell>
          <cell r="CA93">
            <v>-138469.74</v>
          </cell>
          <cell r="CB93">
            <v>-138469.74</v>
          </cell>
          <cell r="CC93">
            <v>-138469.74</v>
          </cell>
          <cell r="CD93">
            <v>-138469.74</v>
          </cell>
          <cell r="CE93">
            <v>-138469.74</v>
          </cell>
          <cell r="CF93">
            <v>-138469.74</v>
          </cell>
          <cell r="CG93">
            <v>-138469.74</v>
          </cell>
          <cell r="CH93">
            <v>-138469.74</v>
          </cell>
          <cell r="CI93">
            <v>-138469.74</v>
          </cell>
          <cell r="CJ93">
            <v>-138469.74</v>
          </cell>
          <cell r="CK93">
            <v>-123084.22</v>
          </cell>
          <cell r="CL93">
            <v>-123084.22</v>
          </cell>
          <cell r="CM93">
            <v>-123084.22</v>
          </cell>
          <cell r="CN93">
            <v>-123084.22</v>
          </cell>
          <cell r="CO93">
            <v>-123084.22</v>
          </cell>
          <cell r="CP93">
            <v>-123084.22</v>
          </cell>
          <cell r="CQ93">
            <v>-123084.22</v>
          </cell>
          <cell r="CR93">
            <v>-123084.22</v>
          </cell>
          <cell r="CS93">
            <v>-123084.22</v>
          </cell>
          <cell r="CT93">
            <v>-123084.22</v>
          </cell>
          <cell r="CU93">
            <v>-123084.22</v>
          </cell>
          <cell r="CV93">
            <v>-123084.22</v>
          </cell>
          <cell r="CW93">
            <v>-123084.22</v>
          </cell>
          <cell r="CX93">
            <v>-123084.22</v>
          </cell>
          <cell r="CY93">
            <v>-123084.22</v>
          </cell>
          <cell r="CZ93">
            <v>-123084.22</v>
          </cell>
          <cell r="DA93">
            <v>-123084.22</v>
          </cell>
          <cell r="DB93">
            <v>-123084.22</v>
          </cell>
          <cell r="DC93">
            <v>-123084.22</v>
          </cell>
          <cell r="DD93">
            <v>-123084.22</v>
          </cell>
          <cell r="DE93">
            <v>-123084.22</v>
          </cell>
          <cell r="DF93">
            <v>-123084.22</v>
          </cell>
          <cell r="DG93">
            <v>-123084.22</v>
          </cell>
          <cell r="DH93">
            <v>-123084.22</v>
          </cell>
          <cell r="DI93">
            <v>-123084.22</v>
          </cell>
          <cell r="DJ93">
            <v>-123084.22</v>
          </cell>
          <cell r="DK93">
            <v>-123084.22</v>
          </cell>
          <cell r="DL93">
            <v>-123084.22</v>
          </cell>
          <cell r="DM93">
            <v>-123084.22</v>
          </cell>
          <cell r="DN93">
            <v>-123084.22</v>
          </cell>
          <cell r="DO93">
            <v>-123084.22</v>
          </cell>
          <cell r="DP93">
            <v>-123084.22</v>
          </cell>
          <cell r="DQ93">
            <v>-123084.22</v>
          </cell>
        </row>
        <row r="94">
          <cell r="A94">
            <v>645</v>
          </cell>
          <cell r="B94">
            <v>-70000</v>
          </cell>
          <cell r="C94">
            <v>-70000</v>
          </cell>
          <cell r="D94">
            <v>-70000</v>
          </cell>
          <cell r="E94">
            <v>-70000</v>
          </cell>
          <cell r="F94">
            <v>-70000</v>
          </cell>
          <cell r="G94">
            <v>-70000</v>
          </cell>
          <cell r="H94">
            <v>-70000</v>
          </cell>
          <cell r="I94">
            <v>-70000</v>
          </cell>
          <cell r="J94">
            <v>-70000</v>
          </cell>
          <cell r="K94">
            <v>-70000</v>
          </cell>
          <cell r="L94">
            <v>-70000</v>
          </cell>
          <cell r="M94">
            <v>-70000</v>
          </cell>
          <cell r="N94">
            <v>-70000</v>
          </cell>
          <cell r="O94">
            <v>-70000</v>
          </cell>
          <cell r="P94">
            <v>-70000</v>
          </cell>
          <cell r="Q94">
            <v>-70000</v>
          </cell>
          <cell r="R94">
            <v>-70000</v>
          </cell>
          <cell r="S94">
            <v>-70000</v>
          </cell>
          <cell r="T94">
            <v>-70000</v>
          </cell>
          <cell r="U94">
            <v>-70000</v>
          </cell>
          <cell r="V94">
            <v>-70000</v>
          </cell>
          <cell r="W94">
            <v>-70000</v>
          </cell>
          <cell r="X94">
            <v>-70000</v>
          </cell>
          <cell r="Y94">
            <v>-70000</v>
          </cell>
          <cell r="Z94">
            <v>-70000</v>
          </cell>
          <cell r="AA94">
            <v>-70000</v>
          </cell>
          <cell r="AB94">
            <v>-70000</v>
          </cell>
          <cell r="AC94">
            <v>-70000</v>
          </cell>
          <cell r="AD94">
            <v>-70000</v>
          </cell>
          <cell r="AE94">
            <v>-70000</v>
          </cell>
          <cell r="AF94">
            <v>-70000</v>
          </cell>
          <cell r="AG94">
            <v>-70000</v>
          </cell>
          <cell r="AH94">
            <v>-70000</v>
          </cell>
          <cell r="AI94">
            <v>-70000</v>
          </cell>
          <cell r="AJ94">
            <v>-70000</v>
          </cell>
          <cell r="AK94">
            <v>-70000</v>
          </cell>
          <cell r="AL94">
            <v>-106000</v>
          </cell>
          <cell r="AM94">
            <v>-106000</v>
          </cell>
          <cell r="AN94">
            <v>-106000</v>
          </cell>
          <cell r="AO94">
            <v>-106000</v>
          </cell>
          <cell r="AP94">
            <v>-106000</v>
          </cell>
          <cell r="AQ94">
            <v>-106000</v>
          </cell>
          <cell r="AR94">
            <v>-106000</v>
          </cell>
          <cell r="AS94">
            <v>-106000</v>
          </cell>
          <cell r="AT94">
            <v>-106000</v>
          </cell>
          <cell r="AU94">
            <v>-106000</v>
          </cell>
          <cell r="AV94">
            <v>-106000</v>
          </cell>
          <cell r="AW94">
            <v>-106000</v>
          </cell>
          <cell r="AX94">
            <v>-106000</v>
          </cell>
          <cell r="AY94">
            <v>-106000</v>
          </cell>
          <cell r="AZ94">
            <v>-106000</v>
          </cell>
          <cell r="BA94">
            <v>-106000</v>
          </cell>
          <cell r="BB94">
            <v>-106000</v>
          </cell>
          <cell r="BC94">
            <v>-106000</v>
          </cell>
          <cell r="BD94">
            <v>-106000</v>
          </cell>
          <cell r="BE94">
            <v>-106000</v>
          </cell>
          <cell r="BF94">
            <v>-106000</v>
          </cell>
          <cell r="BG94">
            <v>-106000</v>
          </cell>
          <cell r="BH94">
            <v>-106000</v>
          </cell>
          <cell r="BI94">
            <v>-106000</v>
          </cell>
          <cell r="BJ94">
            <v>-106000</v>
          </cell>
          <cell r="BK94">
            <v>-106000</v>
          </cell>
          <cell r="BL94">
            <v>-106000</v>
          </cell>
          <cell r="BM94">
            <v>-106000</v>
          </cell>
          <cell r="BN94">
            <v>-106000</v>
          </cell>
          <cell r="BO94">
            <v>-106000</v>
          </cell>
          <cell r="BP94">
            <v>-106000</v>
          </cell>
          <cell r="BQ94">
            <v>-106000</v>
          </cell>
          <cell r="BR94">
            <v>-106000</v>
          </cell>
          <cell r="BS94">
            <v>-106000</v>
          </cell>
          <cell r="BT94">
            <v>-106000</v>
          </cell>
          <cell r="BU94">
            <v>-106000</v>
          </cell>
          <cell r="BV94">
            <v>-106000</v>
          </cell>
          <cell r="BW94">
            <v>-106000</v>
          </cell>
          <cell r="BX94">
            <v>-106000</v>
          </cell>
          <cell r="BY94">
            <v>-106000</v>
          </cell>
          <cell r="BZ94">
            <v>-106000</v>
          </cell>
          <cell r="CA94">
            <v>-106000</v>
          </cell>
          <cell r="CB94">
            <v>-106000</v>
          </cell>
          <cell r="CC94">
            <v>-106000</v>
          </cell>
          <cell r="CD94">
            <v>-106000</v>
          </cell>
          <cell r="CE94">
            <v>-106000</v>
          </cell>
          <cell r="CF94">
            <v>-106000</v>
          </cell>
          <cell r="CG94">
            <v>-106000</v>
          </cell>
          <cell r="CH94">
            <v>-106000</v>
          </cell>
          <cell r="CI94">
            <v>-106000</v>
          </cell>
          <cell r="CJ94">
            <v>-106000</v>
          </cell>
          <cell r="CK94">
            <v>-106000</v>
          </cell>
          <cell r="CL94">
            <v>-106000</v>
          </cell>
          <cell r="CM94">
            <v>-106000</v>
          </cell>
          <cell r="CN94">
            <v>-106000</v>
          </cell>
          <cell r="CO94">
            <v>-106000</v>
          </cell>
          <cell r="CP94">
            <v>-106000</v>
          </cell>
          <cell r="CQ94">
            <v>-106000</v>
          </cell>
          <cell r="CR94">
            <v>-106000</v>
          </cell>
          <cell r="CS94">
            <v>-106000</v>
          </cell>
          <cell r="CT94">
            <v>-106000</v>
          </cell>
          <cell r="CU94">
            <v>-106000</v>
          </cell>
          <cell r="CV94">
            <v>-106000</v>
          </cell>
          <cell r="CW94">
            <v>-106000</v>
          </cell>
          <cell r="CX94">
            <v>-106000</v>
          </cell>
          <cell r="CY94">
            <v>-106000</v>
          </cell>
          <cell r="CZ94">
            <v>-106000</v>
          </cell>
          <cell r="DA94">
            <v>-106000</v>
          </cell>
          <cell r="DB94">
            <v>-106000</v>
          </cell>
          <cell r="DC94">
            <v>-106000</v>
          </cell>
          <cell r="DD94">
            <v>-106000</v>
          </cell>
          <cell r="DE94">
            <v>-106000</v>
          </cell>
          <cell r="DF94">
            <v>-106000</v>
          </cell>
          <cell r="DG94">
            <v>-106000</v>
          </cell>
          <cell r="DH94">
            <v>-106000</v>
          </cell>
          <cell r="DI94">
            <v>-106000</v>
          </cell>
          <cell r="DJ94">
            <v>-106000</v>
          </cell>
          <cell r="DK94">
            <v>-106000</v>
          </cell>
          <cell r="DL94">
            <v>-106000</v>
          </cell>
          <cell r="DM94">
            <v>-106000</v>
          </cell>
          <cell r="DN94">
            <v>-106000</v>
          </cell>
          <cell r="DO94">
            <v>-106000</v>
          </cell>
          <cell r="DP94">
            <v>-106000</v>
          </cell>
          <cell r="DQ94">
            <v>-106000</v>
          </cell>
        </row>
        <row r="95">
          <cell r="A95">
            <v>661</v>
          </cell>
          <cell r="B95">
            <v>134307.14000000001</v>
          </cell>
          <cell r="C95">
            <v>134307.14000000001</v>
          </cell>
          <cell r="D95">
            <v>134307.14000000001</v>
          </cell>
          <cell r="E95">
            <v>134307.14000000001</v>
          </cell>
          <cell r="F95">
            <v>134307.14000000001</v>
          </cell>
          <cell r="G95">
            <v>134307.14000000001</v>
          </cell>
          <cell r="H95">
            <v>134307.14000000001</v>
          </cell>
          <cell r="I95">
            <v>134307.14000000001</v>
          </cell>
          <cell r="J95">
            <v>134307.14000000001</v>
          </cell>
          <cell r="K95">
            <v>134307.14000000001</v>
          </cell>
          <cell r="L95">
            <v>134307.14000000001</v>
          </cell>
          <cell r="M95">
            <v>134307.14000000001</v>
          </cell>
          <cell r="N95">
            <v>134307.14000000001</v>
          </cell>
          <cell r="O95">
            <v>134307.14000000001</v>
          </cell>
          <cell r="P95">
            <v>134307.14000000001</v>
          </cell>
          <cell r="Q95">
            <v>134307.14000000001</v>
          </cell>
          <cell r="R95">
            <v>134307.14000000001</v>
          </cell>
          <cell r="S95">
            <v>134307.14000000001</v>
          </cell>
          <cell r="T95">
            <v>134307.14000000001</v>
          </cell>
          <cell r="U95">
            <v>134307.14000000001</v>
          </cell>
          <cell r="V95">
            <v>134307.14000000001</v>
          </cell>
          <cell r="W95">
            <v>134307.14000000001</v>
          </cell>
          <cell r="X95">
            <v>134307.14000000001</v>
          </cell>
          <cell r="Y95">
            <v>134307.14000000001</v>
          </cell>
          <cell r="Z95">
            <v>134307.14000000001</v>
          </cell>
          <cell r="AA95">
            <v>134307.14000000001</v>
          </cell>
          <cell r="AB95">
            <v>134307.14000000001</v>
          </cell>
          <cell r="AC95">
            <v>120876.43</v>
          </cell>
          <cell r="AD95">
            <v>120876.43</v>
          </cell>
          <cell r="AE95">
            <v>120876.43</v>
          </cell>
          <cell r="AF95">
            <v>120876.43</v>
          </cell>
          <cell r="AG95">
            <v>120876.43</v>
          </cell>
          <cell r="AH95">
            <v>120876.43</v>
          </cell>
          <cell r="AI95">
            <v>120876.43</v>
          </cell>
          <cell r="AJ95">
            <v>120876.43</v>
          </cell>
          <cell r="AK95">
            <v>120876.43</v>
          </cell>
          <cell r="AL95">
            <v>120876.43</v>
          </cell>
          <cell r="AM95">
            <v>120876.43</v>
          </cell>
          <cell r="AN95">
            <v>120876.43</v>
          </cell>
          <cell r="AO95">
            <v>120876.43</v>
          </cell>
          <cell r="AP95">
            <v>120876.43</v>
          </cell>
          <cell r="AQ95">
            <v>120876.43</v>
          </cell>
          <cell r="AR95">
            <v>120876.43</v>
          </cell>
          <cell r="AS95">
            <v>120876.43</v>
          </cell>
          <cell r="AT95">
            <v>120876.43</v>
          </cell>
          <cell r="AU95">
            <v>120876.43</v>
          </cell>
          <cell r="AV95">
            <v>120876.43</v>
          </cell>
          <cell r="AW95">
            <v>120876.43</v>
          </cell>
          <cell r="AX95">
            <v>120876.43</v>
          </cell>
          <cell r="AY95">
            <v>120876.43</v>
          </cell>
          <cell r="AZ95">
            <v>120876.43</v>
          </cell>
          <cell r="BA95">
            <v>120876.43</v>
          </cell>
          <cell r="BB95">
            <v>120876.43</v>
          </cell>
          <cell r="BC95">
            <v>120876.43</v>
          </cell>
          <cell r="BD95">
            <v>120876.43</v>
          </cell>
          <cell r="BE95">
            <v>120876.43</v>
          </cell>
          <cell r="BF95">
            <v>120876.43</v>
          </cell>
          <cell r="BG95">
            <v>120876.43</v>
          </cell>
          <cell r="BH95">
            <v>120876.43</v>
          </cell>
          <cell r="BI95">
            <v>120876.43</v>
          </cell>
          <cell r="BJ95">
            <v>120876.43</v>
          </cell>
          <cell r="BK95">
            <v>120876.43</v>
          </cell>
          <cell r="BL95">
            <v>120876.43</v>
          </cell>
          <cell r="BM95">
            <v>120876.43</v>
          </cell>
          <cell r="BN95">
            <v>120876.43</v>
          </cell>
          <cell r="BO95">
            <v>120876.43</v>
          </cell>
          <cell r="BP95">
            <v>120876.43</v>
          </cell>
          <cell r="BQ95">
            <v>120876.43</v>
          </cell>
          <cell r="BR95">
            <v>120876.43</v>
          </cell>
          <cell r="BS95">
            <v>120876.43</v>
          </cell>
          <cell r="BT95">
            <v>120876.43</v>
          </cell>
          <cell r="BU95">
            <v>120876.43</v>
          </cell>
          <cell r="BV95">
            <v>120876.43</v>
          </cell>
          <cell r="BW95">
            <v>120876.43</v>
          </cell>
          <cell r="BX95">
            <v>120876.43</v>
          </cell>
          <cell r="BY95">
            <v>120876.43</v>
          </cell>
          <cell r="BZ95">
            <v>120876.43</v>
          </cell>
          <cell r="CA95">
            <v>120876.43</v>
          </cell>
          <cell r="CB95">
            <v>120876.43</v>
          </cell>
          <cell r="CC95">
            <v>120876.43</v>
          </cell>
          <cell r="CD95">
            <v>120876.43</v>
          </cell>
          <cell r="CE95">
            <v>120876.43</v>
          </cell>
          <cell r="CF95">
            <v>120876.43</v>
          </cell>
          <cell r="CG95">
            <v>120876.43</v>
          </cell>
          <cell r="CH95">
            <v>120876.43</v>
          </cell>
          <cell r="CI95">
            <v>120876.43</v>
          </cell>
          <cell r="CJ95">
            <v>120876.43</v>
          </cell>
          <cell r="CK95">
            <v>107445.71</v>
          </cell>
          <cell r="CL95">
            <v>107445.71</v>
          </cell>
          <cell r="CM95">
            <v>107445.71</v>
          </cell>
          <cell r="CN95">
            <v>107445.71</v>
          </cell>
          <cell r="CO95">
            <v>107445.71</v>
          </cell>
          <cell r="CP95">
            <v>107445.71</v>
          </cell>
          <cell r="CQ95">
            <v>107445.71</v>
          </cell>
          <cell r="CR95">
            <v>107445.71</v>
          </cell>
          <cell r="CS95">
            <v>107445.71</v>
          </cell>
          <cell r="CT95">
            <v>107445.71</v>
          </cell>
          <cell r="CU95">
            <v>107445.71</v>
          </cell>
          <cell r="CV95">
            <v>107445.71</v>
          </cell>
          <cell r="CW95">
            <v>107445.71</v>
          </cell>
          <cell r="CX95">
            <v>107445.71</v>
          </cell>
          <cell r="CY95">
            <v>107445.71</v>
          </cell>
          <cell r="CZ95">
            <v>107445.71</v>
          </cell>
          <cell r="DA95">
            <v>107445.71</v>
          </cell>
          <cell r="DB95">
            <v>107445.71</v>
          </cell>
          <cell r="DC95">
            <v>107445.71</v>
          </cell>
          <cell r="DD95">
            <v>107445.71</v>
          </cell>
          <cell r="DE95">
            <v>107445.71</v>
          </cell>
          <cell r="DF95">
            <v>107445.71</v>
          </cell>
          <cell r="DG95">
            <v>107445.71</v>
          </cell>
          <cell r="DH95">
            <v>107445.71</v>
          </cell>
          <cell r="DI95">
            <v>107445.71</v>
          </cell>
          <cell r="DJ95">
            <v>107445.71</v>
          </cell>
          <cell r="DK95">
            <v>107445.71</v>
          </cell>
          <cell r="DL95">
            <v>107445.71</v>
          </cell>
          <cell r="DM95">
            <v>107445.71</v>
          </cell>
          <cell r="DN95">
            <v>107445.71</v>
          </cell>
          <cell r="DO95">
            <v>107445.71</v>
          </cell>
          <cell r="DP95">
            <v>107445.71</v>
          </cell>
          <cell r="DQ95">
            <v>107445.71</v>
          </cell>
        </row>
        <row r="96">
          <cell r="A96">
            <v>663</v>
          </cell>
          <cell r="B96">
            <v>-83497.5</v>
          </cell>
          <cell r="C96">
            <v>-83497.5</v>
          </cell>
          <cell r="D96">
            <v>-83497.490000000005</v>
          </cell>
          <cell r="E96">
            <v>-83493.649999999994</v>
          </cell>
          <cell r="F96">
            <v>0</v>
          </cell>
          <cell r="G96">
            <v>-83440</v>
          </cell>
          <cell r="H96">
            <v>-83440</v>
          </cell>
          <cell r="I96">
            <v>-83440</v>
          </cell>
          <cell r="J96">
            <v>-83440</v>
          </cell>
          <cell r="K96">
            <v>-83440</v>
          </cell>
          <cell r="L96">
            <v>-83440</v>
          </cell>
          <cell r="M96">
            <v>-83440</v>
          </cell>
          <cell r="N96">
            <v>-85526</v>
          </cell>
          <cell r="O96">
            <v>-85526</v>
          </cell>
          <cell r="P96">
            <v>-85526</v>
          </cell>
          <cell r="Q96">
            <v>-85526</v>
          </cell>
          <cell r="R96">
            <v>-85526</v>
          </cell>
          <cell r="S96">
            <v>-85526</v>
          </cell>
          <cell r="T96">
            <v>-85526</v>
          </cell>
          <cell r="U96">
            <v>-85526</v>
          </cell>
          <cell r="V96">
            <v>-85526</v>
          </cell>
          <cell r="W96">
            <v>-85526</v>
          </cell>
          <cell r="X96">
            <v>-85526</v>
          </cell>
          <cell r="Y96">
            <v>-85526</v>
          </cell>
          <cell r="Z96">
            <v>-87664.15</v>
          </cell>
          <cell r="AA96">
            <v>-87664.15</v>
          </cell>
          <cell r="AB96">
            <v>-87664.15</v>
          </cell>
          <cell r="AC96">
            <v>-87664.15</v>
          </cell>
          <cell r="AD96">
            <v>-87664.15</v>
          </cell>
          <cell r="AE96">
            <v>-87664.15</v>
          </cell>
          <cell r="AF96">
            <v>-87664.15</v>
          </cell>
          <cell r="AG96">
            <v>-87664.15</v>
          </cell>
          <cell r="AH96">
            <v>-87664.15</v>
          </cell>
          <cell r="AI96">
            <v>-87664.15</v>
          </cell>
          <cell r="AJ96">
            <v>-87664.15</v>
          </cell>
          <cell r="AK96">
            <v>-87664.15</v>
          </cell>
          <cell r="AL96">
            <v>-89855.753749999974</v>
          </cell>
          <cell r="AM96">
            <v>-89855.753749999974</v>
          </cell>
          <cell r="AN96">
            <v>-89855.753749999974</v>
          </cell>
          <cell r="AO96">
            <v>-89855.753749999974</v>
          </cell>
          <cell r="AP96">
            <v>-89855.753749999974</v>
          </cell>
          <cell r="AQ96">
            <v>-89855.753749999974</v>
          </cell>
          <cell r="AR96">
            <v>-89855.753749999974</v>
          </cell>
          <cell r="AS96">
            <v>-89855.753749999974</v>
          </cell>
          <cell r="AT96">
            <v>-89855.753749999974</v>
          </cell>
          <cell r="AU96">
            <v>-89855.753749999974</v>
          </cell>
          <cell r="AV96">
            <v>-89855.753749999974</v>
          </cell>
          <cell r="AW96">
            <v>-89855.753749999974</v>
          </cell>
          <cell r="AX96">
            <v>-92102.147593749978</v>
          </cell>
          <cell r="AY96">
            <v>-92102.147593749978</v>
          </cell>
          <cell r="AZ96">
            <v>-92102.147593749978</v>
          </cell>
          <cell r="BA96">
            <v>-92102.147593749978</v>
          </cell>
          <cell r="BB96">
            <v>-92102.147593749978</v>
          </cell>
          <cell r="BC96">
            <v>-92102.147593749978</v>
          </cell>
          <cell r="BD96">
            <v>-92102.147593749978</v>
          </cell>
          <cell r="BE96">
            <v>-92102.147593749978</v>
          </cell>
          <cell r="BF96">
            <v>-92102.147593749978</v>
          </cell>
          <cell r="BG96">
            <v>-92102.147593749978</v>
          </cell>
          <cell r="BH96">
            <v>-92102.147593749978</v>
          </cell>
          <cell r="BI96">
            <v>-92102.147593749978</v>
          </cell>
          <cell r="BJ96">
            <v>-94404.70128359372</v>
          </cell>
          <cell r="BK96">
            <v>-94404.70128359372</v>
          </cell>
          <cell r="BL96">
            <v>-94404.70128359372</v>
          </cell>
          <cell r="BM96">
            <v>-94404.70128359372</v>
          </cell>
          <cell r="BN96">
            <v>-94404.70128359372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</row>
        <row r="97">
          <cell r="A97">
            <v>671</v>
          </cell>
          <cell r="B97">
            <v>-51083.55</v>
          </cell>
          <cell r="C97">
            <v>-51140.6</v>
          </cell>
          <cell r="D97">
            <v>-51569.42</v>
          </cell>
          <cell r="E97">
            <v>-51617.82</v>
          </cell>
          <cell r="F97">
            <v>-54144.68</v>
          </cell>
          <cell r="G97">
            <v>-47592.668750000004</v>
          </cell>
          <cell r="H97">
            <v>-47592.668750000004</v>
          </cell>
          <cell r="I97">
            <v>-47592.668750000004</v>
          </cell>
          <cell r="J97">
            <v>-47592.668750000004</v>
          </cell>
          <cell r="K97">
            <v>-47592.668750000004</v>
          </cell>
          <cell r="L97">
            <v>-47592.668750000004</v>
          </cell>
          <cell r="M97">
            <v>-47592.668750000004</v>
          </cell>
          <cell r="N97">
            <v>-47592.668750000004</v>
          </cell>
          <cell r="O97">
            <v>-47592.668750000004</v>
          </cell>
          <cell r="P97">
            <v>-47592.668750000004</v>
          </cell>
          <cell r="Q97">
            <v>-47592.668750000004</v>
          </cell>
          <cell r="R97">
            <v>-47592.668750000004</v>
          </cell>
          <cell r="S97">
            <v>-47592.668750000004</v>
          </cell>
          <cell r="T97">
            <v>-47592.668750000004</v>
          </cell>
          <cell r="U97">
            <v>-47592.668750000004</v>
          </cell>
          <cell r="V97">
            <v>-47592.668750000004</v>
          </cell>
          <cell r="W97">
            <v>-47592.668750000004</v>
          </cell>
          <cell r="X97">
            <v>-47592.668750000004</v>
          </cell>
          <cell r="Y97">
            <v>-47592.668750000004</v>
          </cell>
          <cell r="Z97">
            <v>-47592.668750000004</v>
          </cell>
          <cell r="AA97">
            <v>-47592.668750000004</v>
          </cell>
          <cell r="AB97">
            <v>-47592.668750000004</v>
          </cell>
          <cell r="AC97">
            <v>-47592.668750000004</v>
          </cell>
          <cell r="AD97">
            <v>-47592.668750000004</v>
          </cell>
          <cell r="AE97">
            <v>-47592.668750000004</v>
          </cell>
          <cell r="AF97">
            <v>-47592.668750000004</v>
          </cell>
          <cell r="AG97">
            <v>-47592.668750000004</v>
          </cell>
          <cell r="AH97">
            <v>-47592.668750000004</v>
          </cell>
          <cell r="AI97">
            <v>-47592.668750000004</v>
          </cell>
          <cell r="AJ97">
            <v>-47592.668750000004</v>
          </cell>
          <cell r="AK97">
            <v>-47592.668750000004</v>
          </cell>
          <cell r="AL97">
            <v>-47592.668750000004</v>
          </cell>
          <cell r="AM97">
            <v>-47592.668750000004</v>
          </cell>
          <cell r="AN97">
            <v>-47592.668750000004</v>
          </cell>
          <cell r="AO97">
            <v>-47592.668750000004</v>
          </cell>
          <cell r="AP97">
            <v>-47592.668750000004</v>
          </cell>
          <cell r="AQ97">
            <v>-47592.668750000004</v>
          </cell>
          <cell r="AR97">
            <v>-47592.668750000004</v>
          </cell>
          <cell r="AS97">
            <v>-47592.668750000004</v>
          </cell>
          <cell r="AT97">
            <v>-47592.668750000004</v>
          </cell>
          <cell r="AU97">
            <v>-47592.668750000004</v>
          </cell>
          <cell r="AV97">
            <v>-47592.668750000004</v>
          </cell>
          <cell r="AW97">
            <v>-47592.668750000004</v>
          </cell>
          <cell r="AX97">
            <v>-47592.668750000004</v>
          </cell>
          <cell r="AY97">
            <v>-47592.668750000004</v>
          </cell>
          <cell r="AZ97">
            <v>-47592.668750000004</v>
          </cell>
          <cell r="BA97">
            <v>-47592.668750000004</v>
          </cell>
          <cell r="BB97">
            <v>-47592.668750000004</v>
          </cell>
          <cell r="BC97">
            <v>-47592.668750000004</v>
          </cell>
          <cell r="BD97">
            <v>-47592.668750000004</v>
          </cell>
          <cell r="BE97">
            <v>-47592.668750000004</v>
          </cell>
          <cell r="BF97">
            <v>-47592.668750000004</v>
          </cell>
          <cell r="BG97">
            <v>-47592.668750000004</v>
          </cell>
          <cell r="BH97">
            <v>-47592.668750000004</v>
          </cell>
          <cell r="BI97">
            <v>-47592.668750000004</v>
          </cell>
          <cell r="BJ97">
            <v>-47592.668750000004</v>
          </cell>
          <cell r="BK97">
            <v>-47592.668750000004</v>
          </cell>
          <cell r="BL97">
            <v>-47592.668750000004</v>
          </cell>
          <cell r="BM97">
            <v>-47592.668750000004</v>
          </cell>
          <cell r="BN97">
            <v>-47592.668750000004</v>
          </cell>
          <cell r="BO97">
            <v>-47592.668750000004</v>
          </cell>
          <cell r="BP97">
            <v>-47592.668750000004</v>
          </cell>
          <cell r="BQ97">
            <v>-47592.668750000004</v>
          </cell>
          <cell r="BR97">
            <v>-47592.668750000004</v>
          </cell>
          <cell r="BS97">
            <v>-47592.668750000004</v>
          </cell>
          <cell r="BT97">
            <v>-47592.668750000004</v>
          </cell>
          <cell r="BU97">
            <v>-47592.668750000004</v>
          </cell>
          <cell r="BV97">
            <v>-47592.668750000004</v>
          </cell>
          <cell r="BW97">
            <v>-47592.668750000004</v>
          </cell>
          <cell r="BX97">
            <v>-47592.668750000004</v>
          </cell>
          <cell r="BY97">
            <v>-47592.668750000004</v>
          </cell>
          <cell r="BZ97">
            <v>-47592.668750000004</v>
          </cell>
          <cell r="CA97">
            <v>-47592.668750000004</v>
          </cell>
          <cell r="CB97">
            <v>-47592.668750000004</v>
          </cell>
          <cell r="CC97">
            <v>-47592.668750000004</v>
          </cell>
          <cell r="CD97">
            <v>-47592.668750000004</v>
          </cell>
          <cell r="CE97">
            <v>-47592.668750000004</v>
          </cell>
          <cell r="CF97">
            <v>-47592.668750000004</v>
          </cell>
          <cell r="CG97">
            <v>-47592.668750000004</v>
          </cell>
          <cell r="CH97">
            <v>-47592.668750000004</v>
          </cell>
          <cell r="CI97">
            <v>-47592.668750000004</v>
          </cell>
          <cell r="CJ97">
            <v>-47592.668750000004</v>
          </cell>
          <cell r="CK97">
            <v>-47592.668750000004</v>
          </cell>
          <cell r="CL97">
            <v>-47592.668750000004</v>
          </cell>
          <cell r="CM97">
            <v>-47592.668750000004</v>
          </cell>
          <cell r="CN97">
            <v>-47592.668750000004</v>
          </cell>
          <cell r="CO97">
            <v>-47592.668750000004</v>
          </cell>
          <cell r="CP97">
            <v>-47592.668750000004</v>
          </cell>
          <cell r="CQ97">
            <v>-47592.668750000004</v>
          </cell>
          <cell r="CR97">
            <v>-47592.668750000004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</row>
        <row r="98">
          <cell r="A98">
            <v>674</v>
          </cell>
          <cell r="B98">
            <v>-2208</v>
          </cell>
          <cell r="C98">
            <v>-2208</v>
          </cell>
          <cell r="D98">
            <v>-2208</v>
          </cell>
          <cell r="E98">
            <v>-2382</v>
          </cell>
          <cell r="F98">
            <v>-2382</v>
          </cell>
          <cell r="G98">
            <v>-2382</v>
          </cell>
          <cell r="H98">
            <v>-2382</v>
          </cell>
          <cell r="I98">
            <v>-2382</v>
          </cell>
          <cell r="J98">
            <v>-2382</v>
          </cell>
          <cell r="K98">
            <v>-2382</v>
          </cell>
          <cell r="L98">
            <v>-2382</v>
          </cell>
          <cell r="M98">
            <v>-2382</v>
          </cell>
          <cell r="N98">
            <v>-2902</v>
          </cell>
          <cell r="O98">
            <v>-2902</v>
          </cell>
          <cell r="P98">
            <v>-2902</v>
          </cell>
          <cell r="Q98">
            <v>-2902</v>
          </cell>
          <cell r="R98">
            <v>-2902</v>
          </cell>
          <cell r="S98">
            <v>-2902</v>
          </cell>
          <cell r="T98">
            <v>-2902</v>
          </cell>
          <cell r="U98">
            <v>-2902</v>
          </cell>
          <cell r="V98">
            <v>-2902</v>
          </cell>
          <cell r="W98">
            <v>-2902</v>
          </cell>
          <cell r="X98">
            <v>-2902</v>
          </cell>
          <cell r="Y98">
            <v>-2902</v>
          </cell>
          <cell r="Z98">
            <v>-2902</v>
          </cell>
          <cell r="AA98">
            <v>-2902</v>
          </cell>
          <cell r="AB98">
            <v>-2902</v>
          </cell>
          <cell r="AC98">
            <v>-2902</v>
          </cell>
          <cell r="AD98">
            <v>-2902</v>
          </cell>
          <cell r="AE98">
            <v>-2902</v>
          </cell>
          <cell r="AF98">
            <v>-2902</v>
          </cell>
          <cell r="AG98">
            <v>-2902</v>
          </cell>
          <cell r="AH98">
            <v>-2902</v>
          </cell>
          <cell r="AI98">
            <v>-2902</v>
          </cell>
          <cell r="AJ98">
            <v>-2902</v>
          </cell>
          <cell r="AK98">
            <v>-2902</v>
          </cell>
          <cell r="AL98">
            <v>-2902</v>
          </cell>
          <cell r="AM98">
            <v>-2902</v>
          </cell>
          <cell r="AN98">
            <v>-2902</v>
          </cell>
          <cell r="AO98">
            <v>-2902</v>
          </cell>
          <cell r="AP98">
            <v>-2902</v>
          </cell>
          <cell r="AQ98">
            <v>-2902</v>
          </cell>
          <cell r="AR98">
            <v>-2902</v>
          </cell>
          <cell r="AS98">
            <v>-2902</v>
          </cell>
          <cell r="AT98">
            <v>-2902</v>
          </cell>
          <cell r="AU98">
            <v>-2902</v>
          </cell>
          <cell r="AV98">
            <v>-2902</v>
          </cell>
          <cell r="AW98">
            <v>-2902</v>
          </cell>
          <cell r="AX98">
            <v>-2902</v>
          </cell>
          <cell r="AY98">
            <v>-2902</v>
          </cell>
          <cell r="AZ98">
            <v>-2902</v>
          </cell>
          <cell r="BA98">
            <v>-2902</v>
          </cell>
          <cell r="BB98">
            <v>-2902</v>
          </cell>
          <cell r="BC98">
            <v>-2902</v>
          </cell>
          <cell r="BD98">
            <v>-2902</v>
          </cell>
          <cell r="BE98">
            <v>-2902</v>
          </cell>
          <cell r="BF98">
            <v>-2902</v>
          </cell>
          <cell r="BG98">
            <v>-2902</v>
          </cell>
          <cell r="BH98">
            <v>-2902</v>
          </cell>
          <cell r="BI98">
            <v>-2902</v>
          </cell>
          <cell r="BJ98">
            <v>-2902</v>
          </cell>
          <cell r="BK98">
            <v>-2902</v>
          </cell>
          <cell r="BL98">
            <v>-2902</v>
          </cell>
          <cell r="BM98">
            <v>-2902</v>
          </cell>
          <cell r="BN98">
            <v>-2902</v>
          </cell>
          <cell r="BO98">
            <v>-2902</v>
          </cell>
          <cell r="BP98">
            <v>-2902</v>
          </cell>
          <cell r="BQ98">
            <v>-2902</v>
          </cell>
          <cell r="BR98">
            <v>-2902</v>
          </cell>
          <cell r="BS98">
            <v>-2902</v>
          </cell>
          <cell r="BT98">
            <v>-2902</v>
          </cell>
          <cell r="BU98">
            <v>-2902</v>
          </cell>
          <cell r="BV98">
            <v>-2902</v>
          </cell>
          <cell r="BW98">
            <v>-2902</v>
          </cell>
          <cell r="BX98">
            <v>-2902</v>
          </cell>
          <cell r="BY98">
            <v>-2902</v>
          </cell>
          <cell r="BZ98">
            <v>-2902</v>
          </cell>
          <cell r="CA98">
            <v>-2902</v>
          </cell>
          <cell r="CB98">
            <v>-2902</v>
          </cell>
          <cell r="CC98">
            <v>-2902</v>
          </cell>
          <cell r="CD98">
            <v>-2902</v>
          </cell>
          <cell r="CE98">
            <v>-2902</v>
          </cell>
          <cell r="CF98">
            <v>-2902</v>
          </cell>
          <cell r="CG98">
            <v>-2902</v>
          </cell>
          <cell r="CH98">
            <v>-2902</v>
          </cell>
          <cell r="CI98">
            <v>-2902</v>
          </cell>
          <cell r="CJ98">
            <v>-2902</v>
          </cell>
          <cell r="CK98">
            <v>-2902</v>
          </cell>
          <cell r="CL98">
            <v>-2902</v>
          </cell>
          <cell r="CM98">
            <v>-2902</v>
          </cell>
          <cell r="CN98">
            <v>-2902</v>
          </cell>
          <cell r="CO98">
            <v>-2902</v>
          </cell>
          <cell r="CP98">
            <v>-2902</v>
          </cell>
          <cell r="CQ98">
            <v>-2902</v>
          </cell>
          <cell r="CR98">
            <v>-2902</v>
          </cell>
          <cell r="CS98">
            <v>-2902</v>
          </cell>
          <cell r="CT98">
            <v>-2902</v>
          </cell>
          <cell r="CU98">
            <v>-2902</v>
          </cell>
          <cell r="CV98">
            <v>-2902</v>
          </cell>
          <cell r="CW98">
            <v>-2902</v>
          </cell>
          <cell r="CX98">
            <v>-2902</v>
          </cell>
          <cell r="CY98">
            <v>-2902</v>
          </cell>
          <cell r="CZ98">
            <v>-2902</v>
          </cell>
          <cell r="DA98">
            <v>-2902</v>
          </cell>
          <cell r="DB98">
            <v>-2902</v>
          </cell>
          <cell r="DC98">
            <v>-2902</v>
          </cell>
          <cell r="DD98">
            <v>-2902</v>
          </cell>
          <cell r="DE98">
            <v>-2902</v>
          </cell>
          <cell r="DF98">
            <v>-2902</v>
          </cell>
          <cell r="DG98">
            <v>-2902</v>
          </cell>
          <cell r="DH98">
            <v>-2902</v>
          </cell>
          <cell r="DI98">
            <v>-2902</v>
          </cell>
          <cell r="DJ98">
            <v>-2902</v>
          </cell>
          <cell r="DK98">
            <v>-2902</v>
          </cell>
          <cell r="DL98">
            <v>-2902</v>
          </cell>
          <cell r="DM98">
            <v>-2902</v>
          </cell>
          <cell r="DN98">
            <v>-2902</v>
          </cell>
          <cell r="DO98">
            <v>-2902</v>
          </cell>
          <cell r="DP98">
            <v>-2902</v>
          </cell>
          <cell r="DQ98">
            <v>-2902</v>
          </cell>
        </row>
        <row r="99">
          <cell r="A99">
            <v>680</v>
          </cell>
          <cell r="B99">
            <v>-246794.27474566465</v>
          </cell>
          <cell r="C99">
            <v>-229891.61146933612</v>
          </cell>
          <cell r="D99">
            <v>-246818.57618450918</v>
          </cell>
          <cell r="E99">
            <v>-239207.16302640931</v>
          </cell>
          <cell r="F99">
            <v>-241284.93604761735</v>
          </cell>
          <cell r="G99">
            <v>-950397.88390000002</v>
          </cell>
          <cell r="H99">
            <v>-225726.95240000001</v>
          </cell>
          <cell r="I99">
            <v>-238934.7844</v>
          </cell>
          <cell r="J99">
            <v>-269817.86290000001</v>
          </cell>
          <cell r="K99">
            <v>-235670.2911</v>
          </cell>
          <cell r="L99">
            <v>-276767.06189999997</v>
          </cell>
          <cell r="M99">
            <v>-807805.14119999995</v>
          </cell>
          <cell r="N99">
            <v>-251277.70407021089</v>
          </cell>
          <cell r="O99">
            <v>-234067.9757443624</v>
          </cell>
          <cell r="P99">
            <v>-251302.44698519443</v>
          </cell>
          <cell r="Q99">
            <v>-243552.75982138907</v>
          </cell>
          <cell r="R99">
            <v>-245668.27905248239</v>
          </cell>
          <cell r="S99">
            <v>-967663.44540803495</v>
          </cell>
          <cell r="T99">
            <v>-229827.65868905687</v>
          </cell>
          <cell r="U99">
            <v>-243275.43298261511</v>
          </cell>
          <cell r="V99">
            <v>-274719.55410754046</v>
          </cell>
          <cell r="W99">
            <v>-239951.63473649189</v>
          </cell>
          <cell r="X99">
            <v>-281794.9968380442</v>
          </cell>
          <cell r="Y99">
            <v>-822480.26792290423</v>
          </cell>
          <cell r="Z99">
            <v>-256303.25815161513</v>
          </cell>
          <cell r="AA99">
            <v>-238749.33525924964</v>
          </cell>
          <cell r="AB99">
            <v>-256328.49592489834</v>
          </cell>
          <cell r="AC99">
            <v>-248423.81501781684</v>
          </cell>
          <cell r="AD99">
            <v>-250581.64463353207</v>
          </cell>
          <cell r="AE99">
            <v>-987016.71431619569</v>
          </cell>
          <cell r="AF99">
            <v>-234424.21186283801</v>
          </cell>
          <cell r="AG99">
            <v>-248140.94164226743</v>
          </cell>
          <cell r="AH99">
            <v>-280213.94518969127</v>
          </cell>
          <cell r="AI99">
            <v>-244750.66743122172</v>
          </cell>
          <cell r="AJ99">
            <v>-287430.89677480509</v>
          </cell>
          <cell r="AK99">
            <v>-838929.87328136235</v>
          </cell>
          <cell r="AL99">
            <v>-261450.68191949339</v>
          </cell>
          <cell r="AM99">
            <v>-243544.21774237292</v>
          </cell>
          <cell r="AN99">
            <v>-261476.42655139006</v>
          </cell>
          <cell r="AO99">
            <v>-253412.99330275803</v>
          </cell>
          <cell r="AP99">
            <v>-255614.15932992217</v>
          </cell>
          <cell r="AQ99">
            <v>-1006839.2999953793</v>
          </cell>
          <cell r="AR99">
            <v>-239132.23145108335</v>
          </cell>
          <cell r="AS99">
            <v>-253124.43888691629</v>
          </cell>
          <cell r="AT99">
            <v>-285841.57525558426</v>
          </cell>
          <cell r="AU99">
            <v>-249666.07666879878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</row>
        <row r="100">
          <cell r="A100">
            <v>681</v>
          </cell>
          <cell r="B100">
            <v>-228856</v>
          </cell>
          <cell r="C100">
            <v>-228856</v>
          </cell>
          <cell r="D100">
            <v>-1150856</v>
          </cell>
          <cell r="E100">
            <v>-1150856</v>
          </cell>
          <cell r="F100">
            <v>-1150856</v>
          </cell>
          <cell r="G100">
            <v>-1150856</v>
          </cell>
          <cell r="H100">
            <v>-1150856</v>
          </cell>
          <cell r="I100">
            <v>-1150856</v>
          </cell>
          <cell r="J100">
            <v>-1165361</v>
          </cell>
          <cell r="K100">
            <v>-243361</v>
          </cell>
          <cell r="L100">
            <v>-243361</v>
          </cell>
          <cell r="M100">
            <v>-243361</v>
          </cell>
          <cell r="N100">
            <v>-243361</v>
          </cell>
          <cell r="O100">
            <v>-243361</v>
          </cell>
          <cell r="P100">
            <v>-243361</v>
          </cell>
          <cell r="Q100">
            <v>-243361</v>
          </cell>
          <cell r="R100">
            <v>-243361</v>
          </cell>
          <cell r="S100">
            <v>-243361</v>
          </cell>
          <cell r="T100">
            <v>-243361</v>
          </cell>
          <cell r="U100">
            <v>-243361</v>
          </cell>
          <cell r="V100">
            <v>-231939</v>
          </cell>
          <cell r="W100">
            <v>-231939</v>
          </cell>
          <cell r="X100">
            <v>-231939</v>
          </cell>
          <cell r="Y100">
            <v>-231939</v>
          </cell>
          <cell r="Z100">
            <v>-236038</v>
          </cell>
          <cell r="AA100">
            <v>-236038</v>
          </cell>
          <cell r="AB100">
            <v>-236038</v>
          </cell>
          <cell r="AC100">
            <v>-236038</v>
          </cell>
          <cell r="AD100">
            <v>-236038</v>
          </cell>
          <cell r="AE100">
            <v>-236038</v>
          </cell>
          <cell r="AF100">
            <v>-236038</v>
          </cell>
          <cell r="AG100">
            <v>-236038</v>
          </cell>
          <cell r="AH100">
            <v>-236038</v>
          </cell>
          <cell r="AI100">
            <v>-236038</v>
          </cell>
          <cell r="AJ100">
            <v>-236038</v>
          </cell>
          <cell r="AK100">
            <v>-236038</v>
          </cell>
          <cell r="AL100">
            <v>-240252</v>
          </cell>
          <cell r="AM100">
            <v>-240252</v>
          </cell>
          <cell r="AN100">
            <v>-240252</v>
          </cell>
          <cell r="AO100">
            <v>-240252</v>
          </cell>
          <cell r="AP100">
            <v>-240252</v>
          </cell>
          <cell r="AQ100">
            <v>-240252</v>
          </cell>
          <cell r="AR100">
            <v>-240252</v>
          </cell>
          <cell r="AS100">
            <v>-240252</v>
          </cell>
          <cell r="AT100">
            <v>-240252</v>
          </cell>
          <cell r="AU100">
            <v>-240252</v>
          </cell>
          <cell r="AV100">
            <v>-240252</v>
          </cell>
          <cell r="AW100">
            <v>-240252</v>
          </cell>
          <cell r="AX100">
            <v>-244669</v>
          </cell>
          <cell r="AY100">
            <v>-244669</v>
          </cell>
          <cell r="AZ100">
            <v>-244669</v>
          </cell>
          <cell r="BA100">
            <v>-244669</v>
          </cell>
          <cell r="BB100">
            <v>-244669</v>
          </cell>
          <cell r="BC100">
            <v>-244669</v>
          </cell>
          <cell r="BD100">
            <v>-244669</v>
          </cell>
          <cell r="BE100">
            <v>-244669</v>
          </cell>
          <cell r="BF100">
            <v>-244669</v>
          </cell>
          <cell r="BG100">
            <v>-244669</v>
          </cell>
          <cell r="BH100">
            <v>-244669</v>
          </cell>
          <cell r="BI100">
            <v>-244669</v>
          </cell>
          <cell r="BJ100">
            <v>-249058</v>
          </cell>
          <cell r="BK100">
            <v>-249058</v>
          </cell>
          <cell r="BL100">
            <v>-249058</v>
          </cell>
          <cell r="BM100">
            <v>-249058</v>
          </cell>
          <cell r="BN100">
            <v>-249058</v>
          </cell>
          <cell r="BO100">
            <v>-249058</v>
          </cell>
          <cell r="BP100">
            <v>-249058</v>
          </cell>
          <cell r="BQ100">
            <v>-249058</v>
          </cell>
          <cell r="BR100">
            <v>-249058</v>
          </cell>
          <cell r="BS100">
            <v>-249058</v>
          </cell>
          <cell r="BT100">
            <v>-249058</v>
          </cell>
          <cell r="BU100">
            <v>-249058</v>
          </cell>
          <cell r="BV100">
            <v>-253474</v>
          </cell>
          <cell r="BW100">
            <v>-253474</v>
          </cell>
          <cell r="BX100">
            <v>-253474</v>
          </cell>
          <cell r="BY100">
            <v>-253474</v>
          </cell>
          <cell r="BZ100">
            <v>-253474</v>
          </cell>
          <cell r="CA100">
            <v>-253474</v>
          </cell>
          <cell r="CB100">
            <v>-253474</v>
          </cell>
          <cell r="CC100">
            <v>-253474</v>
          </cell>
          <cell r="CD100">
            <v>-253474</v>
          </cell>
          <cell r="CE100">
            <v>-253474</v>
          </cell>
          <cell r="CF100">
            <v>-253474</v>
          </cell>
          <cell r="CG100">
            <v>-253474</v>
          </cell>
          <cell r="CH100">
            <v>-241339</v>
          </cell>
          <cell r="CI100">
            <v>-241339</v>
          </cell>
          <cell r="CJ100">
            <v>-241339</v>
          </cell>
          <cell r="CK100">
            <v>-241339</v>
          </cell>
          <cell r="CL100">
            <v>-241339</v>
          </cell>
          <cell r="CM100">
            <v>-241339</v>
          </cell>
          <cell r="CN100">
            <v>-241339</v>
          </cell>
          <cell r="CO100">
            <v>-241339</v>
          </cell>
          <cell r="CP100">
            <v>-241339</v>
          </cell>
          <cell r="CQ100">
            <v>-241339</v>
          </cell>
          <cell r="CR100">
            <v>-241339</v>
          </cell>
          <cell r="CS100">
            <v>-241339</v>
          </cell>
          <cell r="CT100">
            <v>-245925</v>
          </cell>
          <cell r="CU100">
            <v>-245925</v>
          </cell>
          <cell r="CV100">
            <v>-245925</v>
          </cell>
          <cell r="CW100">
            <v>-245925</v>
          </cell>
          <cell r="CX100">
            <v>-245925</v>
          </cell>
          <cell r="CY100">
            <v>-245925</v>
          </cell>
          <cell r="CZ100">
            <v>-245925</v>
          </cell>
          <cell r="DA100">
            <v>-245925</v>
          </cell>
          <cell r="DB100">
            <v>-245925</v>
          </cell>
          <cell r="DC100">
            <v>-245925</v>
          </cell>
          <cell r="DD100">
            <v>-245925</v>
          </cell>
          <cell r="DE100">
            <v>-245925</v>
          </cell>
          <cell r="DF100">
            <v>-280966</v>
          </cell>
          <cell r="DG100">
            <v>-280966</v>
          </cell>
          <cell r="DH100">
            <v>-280966</v>
          </cell>
          <cell r="DI100">
            <v>-280966</v>
          </cell>
          <cell r="DJ100">
            <v>-280966</v>
          </cell>
          <cell r="DK100">
            <v>-280966</v>
          </cell>
          <cell r="DL100">
            <v>-280966</v>
          </cell>
          <cell r="DM100">
            <v>-280966</v>
          </cell>
          <cell r="DN100">
            <v>-286109</v>
          </cell>
          <cell r="DO100">
            <v>-286109</v>
          </cell>
          <cell r="DP100">
            <v>-286109</v>
          </cell>
          <cell r="DQ100">
            <v>-286109</v>
          </cell>
        </row>
        <row r="101">
          <cell r="A101">
            <v>683</v>
          </cell>
          <cell r="B101">
            <v>-1042899</v>
          </cell>
          <cell r="C101">
            <v>-1042899</v>
          </cell>
          <cell r="D101">
            <v>-1042899</v>
          </cell>
          <cell r="E101">
            <v>-1042899</v>
          </cell>
          <cell r="F101">
            <v>-1042899</v>
          </cell>
          <cell r="G101">
            <v>-1042899</v>
          </cell>
          <cell r="H101">
            <v>-1042899</v>
          </cell>
          <cell r="I101">
            <v>-1042899</v>
          </cell>
          <cell r="J101">
            <v>-1042899</v>
          </cell>
          <cell r="K101">
            <v>-1042899</v>
          </cell>
          <cell r="L101">
            <v>-1042899</v>
          </cell>
          <cell r="M101">
            <v>-1042899</v>
          </cell>
          <cell r="N101">
            <v>-1080128</v>
          </cell>
          <cell r="O101">
            <v>-1080128</v>
          </cell>
          <cell r="P101">
            <v>-1080128</v>
          </cell>
          <cell r="Q101">
            <v>-1080128</v>
          </cell>
          <cell r="R101">
            <v>-1080128</v>
          </cell>
          <cell r="S101">
            <v>-1080128</v>
          </cell>
          <cell r="T101">
            <v>-1080128</v>
          </cell>
          <cell r="U101">
            <v>-1080128</v>
          </cell>
          <cell r="V101">
            <v>-1080128</v>
          </cell>
          <cell r="W101">
            <v>-1080128</v>
          </cell>
          <cell r="X101">
            <v>-173283</v>
          </cell>
          <cell r="Y101">
            <v>-173283</v>
          </cell>
          <cell r="Z101">
            <v>-67590</v>
          </cell>
          <cell r="AA101">
            <v>-67590</v>
          </cell>
          <cell r="AB101">
            <v>-67590</v>
          </cell>
          <cell r="AC101">
            <v>-67590</v>
          </cell>
          <cell r="AD101">
            <v>-67590</v>
          </cell>
          <cell r="AE101">
            <v>-67590</v>
          </cell>
          <cell r="AF101">
            <v>-67590</v>
          </cell>
          <cell r="AG101">
            <v>-67590</v>
          </cell>
          <cell r="AH101">
            <v>-67590</v>
          </cell>
          <cell r="AI101">
            <v>-67590</v>
          </cell>
          <cell r="AJ101">
            <v>-67590</v>
          </cell>
          <cell r="AK101">
            <v>-67590</v>
          </cell>
          <cell r="AL101">
            <v>-67951</v>
          </cell>
          <cell r="AM101">
            <v>-67951</v>
          </cell>
          <cell r="AN101">
            <v>-67951</v>
          </cell>
          <cell r="AO101">
            <v>-67951</v>
          </cell>
          <cell r="AP101">
            <v>-67951</v>
          </cell>
          <cell r="AQ101">
            <v>-67951</v>
          </cell>
          <cell r="AR101">
            <v>-67951</v>
          </cell>
          <cell r="AS101">
            <v>-67951</v>
          </cell>
          <cell r="AT101">
            <v>-67951</v>
          </cell>
          <cell r="AU101">
            <v>-67951</v>
          </cell>
          <cell r="AV101">
            <v>-67951</v>
          </cell>
          <cell r="AW101">
            <v>-67951</v>
          </cell>
          <cell r="AX101">
            <v>-68555</v>
          </cell>
          <cell r="AY101">
            <v>-68555</v>
          </cell>
          <cell r="AZ101">
            <v>-68555</v>
          </cell>
          <cell r="BA101">
            <v>-68555</v>
          </cell>
          <cell r="BB101">
            <v>-68555</v>
          </cell>
          <cell r="BC101">
            <v>-68555</v>
          </cell>
          <cell r="BD101">
            <v>-68555</v>
          </cell>
          <cell r="BE101">
            <v>-68555</v>
          </cell>
          <cell r="BF101">
            <v>-68555</v>
          </cell>
          <cell r="BG101">
            <v>-68555</v>
          </cell>
          <cell r="BH101">
            <v>-68555</v>
          </cell>
          <cell r="BI101">
            <v>-68555</v>
          </cell>
          <cell r="BJ101">
            <v>-69142</v>
          </cell>
          <cell r="BK101">
            <v>-69142</v>
          </cell>
          <cell r="BL101">
            <v>-69142</v>
          </cell>
          <cell r="BM101">
            <v>-69142</v>
          </cell>
          <cell r="BN101">
            <v>-69142</v>
          </cell>
          <cell r="BO101">
            <v>-69142</v>
          </cell>
          <cell r="BP101">
            <v>-69142</v>
          </cell>
          <cell r="BQ101">
            <v>-69142</v>
          </cell>
          <cell r="BR101">
            <v>-69142</v>
          </cell>
          <cell r="BS101">
            <v>-69142</v>
          </cell>
          <cell r="BT101">
            <v>-69142</v>
          </cell>
          <cell r="BU101">
            <v>-69142</v>
          </cell>
          <cell r="BV101">
            <v>-69714</v>
          </cell>
          <cell r="BW101">
            <v>-69714</v>
          </cell>
          <cell r="BX101">
            <v>-69714</v>
          </cell>
          <cell r="BY101">
            <v>-69714</v>
          </cell>
          <cell r="BZ101">
            <v>-69714</v>
          </cell>
          <cell r="CA101">
            <v>-69714</v>
          </cell>
          <cell r="CB101">
            <v>-69714</v>
          </cell>
          <cell r="CC101">
            <v>-69714</v>
          </cell>
          <cell r="CD101">
            <v>-69714</v>
          </cell>
          <cell r="CE101">
            <v>-69714</v>
          </cell>
          <cell r="CF101">
            <v>-69714</v>
          </cell>
          <cell r="CG101">
            <v>-69714</v>
          </cell>
          <cell r="CH101">
            <v>-70295</v>
          </cell>
          <cell r="CI101">
            <v>-70295</v>
          </cell>
          <cell r="CJ101">
            <v>-70295</v>
          </cell>
          <cell r="CK101">
            <v>-70295</v>
          </cell>
          <cell r="CL101">
            <v>-70295</v>
          </cell>
          <cell r="CM101">
            <v>-70295</v>
          </cell>
          <cell r="CN101">
            <v>-70295</v>
          </cell>
          <cell r="CO101">
            <v>-70295</v>
          </cell>
          <cell r="CP101">
            <v>-70295</v>
          </cell>
          <cell r="CQ101">
            <v>-70295</v>
          </cell>
          <cell r="CR101">
            <v>-70295</v>
          </cell>
          <cell r="CS101">
            <v>-70295</v>
          </cell>
          <cell r="CT101">
            <v>-70888</v>
          </cell>
          <cell r="CU101">
            <v>-70888</v>
          </cell>
          <cell r="CV101">
            <v>-70888</v>
          </cell>
          <cell r="CW101">
            <v>-70888</v>
          </cell>
          <cell r="CX101">
            <v>-70888</v>
          </cell>
          <cell r="CY101">
            <v>-70888</v>
          </cell>
          <cell r="CZ101">
            <v>-70888</v>
          </cell>
          <cell r="DA101">
            <v>-70888</v>
          </cell>
          <cell r="DB101">
            <v>-70888</v>
          </cell>
          <cell r="DC101">
            <v>-70888</v>
          </cell>
          <cell r="DD101">
            <v>-70888</v>
          </cell>
          <cell r="DE101">
            <v>-70888</v>
          </cell>
          <cell r="DF101">
            <v>-71492</v>
          </cell>
          <cell r="DG101">
            <v>-71492</v>
          </cell>
          <cell r="DH101">
            <v>-71492</v>
          </cell>
          <cell r="DI101">
            <v>-71492</v>
          </cell>
          <cell r="DJ101">
            <v>-71492</v>
          </cell>
          <cell r="DK101">
            <v>-71492</v>
          </cell>
          <cell r="DL101">
            <v>-71492</v>
          </cell>
          <cell r="DM101">
            <v>-71492</v>
          </cell>
          <cell r="DN101">
            <v>-71492</v>
          </cell>
          <cell r="DO101">
            <v>-71492</v>
          </cell>
          <cell r="DP101">
            <v>-71492</v>
          </cell>
          <cell r="DQ101">
            <v>-71492</v>
          </cell>
        </row>
        <row r="102">
          <cell r="A102">
            <v>684</v>
          </cell>
          <cell r="B102">
            <v>-47556.166666666664</v>
          </cell>
          <cell r="C102">
            <v>-47556.166666666664</v>
          </cell>
          <cell r="D102">
            <v>-47556.166666666664</v>
          </cell>
          <cell r="E102">
            <v>-47556.166666666664</v>
          </cell>
          <cell r="F102">
            <v>-47556.166666666664</v>
          </cell>
          <cell r="G102">
            <v>-47556.166700000002</v>
          </cell>
          <cell r="H102">
            <v>-47556.166700000002</v>
          </cell>
          <cell r="I102">
            <v>-47556.166700000002</v>
          </cell>
          <cell r="J102">
            <v>-47556.166700000002</v>
          </cell>
          <cell r="K102">
            <v>-47556.166700000002</v>
          </cell>
          <cell r="L102">
            <v>-47556.166700000002</v>
          </cell>
          <cell r="M102">
            <v>-47556.166700000002</v>
          </cell>
          <cell r="N102">
            <v>-44562.286250000005</v>
          </cell>
          <cell r="O102">
            <v>-44562.286250000005</v>
          </cell>
          <cell r="P102">
            <v>-44562.286250000005</v>
          </cell>
          <cell r="Q102">
            <v>-44562.286250000005</v>
          </cell>
          <cell r="R102">
            <v>-44562.286250000005</v>
          </cell>
          <cell r="S102">
            <v>-44562.286250000005</v>
          </cell>
          <cell r="T102">
            <v>-44562.286250000005</v>
          </cell>
          <cell r="U102">
            <v>-44562.286250000005</v>
          </cell>
          <cell r="V102">
            <v>-44562.286250000005</v>
          </cell>
          <cell r="W102">
            <v>-44562.286250000005</v>
          </cell>
          <cell r="X102">
            <v>-141512.5</v>
          </cell>
          <cell r="Y102">
            <v>-141512.5</v>
          </cell>
          <cell r="Z102">
            <v>-54185.575000000004</v>
          </cell>
          <cell r="AA102">
            <v>-54185.575000000004</v>
          </cell>
          <cell r="AB102">
            <v>-54185.575000000004</v>
          </cell>
          <cell r="AC102">
            <v>-54185.575000000004</v>
          </cell>
          <cell r="AD102">
            <v>-54185.575000000004</v>
          </cell>
          <cell r="AE102">
            <v>-54185.575000000004</v>
          </cell>
          <cell r="AF102">
            <v>-54185.575000000004</v>
          </cell>
          <cell r="AG102">
            <v>-54185.575000000004</v>
          </cell>
          <cell r="AH102">
            <v>-54185.575000000004</v>
          </cell>
          <cell r="AI102">
            <v>-54185.575000000004</v>
          </cell>
          <cell r="AJ102">
            <v>-54185.575000000004</v>
          </cell>
          <cell r="AK102">
            <v>-54185.575000000004</v>
          </cell>
          <cell r="AL102">
            <v>-54205.002312500001</v>
          </cell>
          <cell r="AM102">
            <v>-54205.002312500001</v>
          </cell>
          <cell r="AN102">
            <v>-54205.002312500001</v>
          </cell>
          <cell r="AO102">
            <v>-54205.002312500001</v>
          </cell>
          <cell r="AP102">
            <v>-54205.002312500001</v>
          </cell>
          <cell r="AQ102">
            <v>-54205.002312500001</v>
          </cell>
          <cell r="AR102">
            <v>-54205.002312500001</v>
          </cell>
          <cell r="AS102">
            <v>-54205.002312500001</v>
          </cell>
          <cell r="AT102">
            <v>-54205.002312500001</v>
          </cell>
          <cell r="AU102">
            <v>-54205.002312500001</v>
          </cell>
          <cell r="AV102">
            <v>-54205.002312500001</v>
          </cell>
          <cell r="AW102">
            <v>-54205.002312500001</v>
          </cell>
          <cell r="AX102">
            <v>-54808.820405763545</v>
          </cell>
          <cell r="AY102">
            <v>-54808.820405763545</v>
          </cell>
          <cell r="AZ102">
            <v>-54808.820405763545</v>
          </cell>
          <cell r="BA102">
            <v>-54808.820405763545</v>
          </cell>
          <cell r="BB102">
            <v>-54808.820405763545</v>
          </cell>
          <cell r="BC102">
            <v>-54808.820405763545</v>
          </cell>
          <cell r="BD102">
            <v>-54808.820405763545</v>
          </cell>
          <cell r="BE102">
            <v>-54808.820405763545</v>
          </cell>
          <cell r="BF102">
            <v>-54808.820405763545</v>
          </cell>
          <cell r="BG102">
            <v>-54808.820405763545</v>
          </cell>
          <cell r="BH102">
            <v>-54808.820405763545</v>
          </cell>
          <cell r="BI102">
            <v>-54808.820405763545</v>
          </cell>
          <cell r="BJ102">
            <v>-55395.796745430409</v>
          </cell>
          <cell r="BK102">
            <v>-55395.796745430409</v>
          </cell>
          <cell r="BL102">
            <v>-55395.796745430409</v>
          </cell>
          <cell r="BM102">
            <v>-55395.796745430409</v>
          </cell>
          <cell r="BN102">
            <v>-55395.796745430409</v>
          </cell>
          <cell r="BO102">
            <v>-55395.796745430409</v>
          </cell>
          <cell r="BP102">
            <v>-55395.796745430409</v>
          </cell>
          <cell r="BQ102">
            <v>-55395.796745430409</v>
          </cell>
          <cell r="BR102">
            <v>-55395.796745430409</v>
          </cell>
          <cell r="BS102">
            <v>-55395.796745430409</v>
          </cell>
          <cell r="BT102">
            <v>-55395.796745430409</v>
          </cell>
          <cell r="BU102">
            <v>-55395.796745430409</v>
          </cell>
          <cell r="BV102">
            <v>-55966.90998811859</v>
          </cell>
          <cell r="BW102">
            <v>-55966.90998811859</v>
          </cell>
          <cell r="BX102">
            <v>-55966.90998811859</v>
          </cell>
          <cell r="BY102">
            <v>-55966.90998811859</v>
          </cell>
          <cell r="BZ102">
            <v>-55966.90998811859</v>
          </cell>
          <cell r="CA102">
            <v>-55966.90998811859</v>
          </cell>
          <cell r="CB102">
            <v>-55966.90998811859</v>
          </cell>
          <cell r="CC102">
            <v>-55966.90998811859</v>
          </cell>
          <cell r="CD102">
            <v>-55966.90998811859</v>
          </cell>
          <cell r="CE102">
            <v>-55966.90998811859</v>
          </cell>
          <cell r="CF102">
            <v>-55966.90998811859</v>
          </cell>
          <cell r="CG102">
            <v>-55966.90998811859</v>
          </cell>
          <cell r="CH102">
            <v>-56548.874382417831</v>
          </cell>
          <cell r="CI102">
            <v>-56548.874382417831</v>
          </cell>
          <cell r="CJ102">
            <v>-56548.874382417831</v>
          </cell>
          <cell r="CK102">
            <v>-56548.874382417831</v>
          </cell>
          <cell r="CL102">
            <v>-56548.874382417831</v>
          </cell>
          <cell r="CM102">
            <v>-56548.874382417831</v>
          </cell>
          <cell r="CN102">
            <v>-56548.874382417831</v>
          </cell>
          <cell r="CO102">
            <v>-56548.874382417831</v>
          </cell>
          <cell r="CP102">
            <v>-56548.874382417831</v>
          </cell>
          <cell r="CQ102">
            <v>-56548.874382417831</v>
          </cell>
          <cell r="CR102">
            <v>-56548.874382417831</v>
          </cell>
          <cell r="CS102">
            <v>-56548.874382417831</v>
          </cell>
          <cell r="CT102">
            <v>-57141.896100208767</v>
          </cell>
          <cell r="CU102">
            <v>-57141.896100208767</v>
          </cell>
          <cell r="CV102">
            <v>-57141.896100208767</v>
          </cell>
          <cell r="CW102">
            <v>-57141.896100208767</v>
          </cell>
          <cell r="CX102">
            <v>-57141.896100208767</v>
          </cell>
          <cell r="CY102">
            <v>-57141.896100208767</v>
          </cell>
          <cell r="CZ102">
            <v>-57141.896100208767</v>
          </cell>
          <cell r="DA102">
            <v>-57141.896100208767</v>
          </cell>
          <cell r="DB102">
            <v>-57141.896100208767</v>
          </cell>
          <cell r="DC102">
            <v>-57141.896100208767</v>
          </cell>
          <cell r="DD102">
            <v>-57141.896100208767</v>
          </cell>
          <cell r="DE102">
            <v>-57141.896100208767</v>
          </cell>
          <cell r="DF102">
            <v>-57746.185230637733</v>
          </cell>
          <cell r="DG102">
            <v>-57746.185230637733</v>
          </cell>
          <cell r="DH102">
            <v>-57746.185230637733</v>
          </cell>
          <cell r="DI102">
            <v>-57746.185230637733</v>
          </cell>
          <cell r="DJ102">
            <v>-57746.185230637733</v>
          </cell>
          <cell r="DK102">
            <v>-57746.185230637733</v>
          </cell>
          <cell r="DL102">
            <v>-57746.185230637733</v>
          </cell>
          <cell r="DM102">
            <v>-57746.185230637733</v>
          </cell>
          <cell r="DN102">
            <v>-57746.185230637733</v>
          </cell>
          <cell r="DO102">
            <v>-57746.185230637733</v>
          </cell>
          <cell r="DP102">
            <v>-57746.185230637733</v>
          </cell>
          <cell r="DQ102">
            <v>-57746.185230637733</v>
          </cell>
        </row>
        <row r="103">
          <cell r="A103">
            <v>695</v>
          </cell>
          <cell r="B103">
            <v>-120480</v>
          </cell>
          <cell r="C103">
            <v>-120480</v>
          </cell>
          <cell r="D103">
            <v>-120480</v>
          </cell>
          <cell r="E103">
            <v>-120480</v>
          </cell>
          <cell r="F103">
            <v>-120480</v>
          </cell>
          <cell r="G103">
            <v>-120480</v>
          </cell>
          <cell r="H103">
            <v>-120480</v>
          </cell>
          <cell r="I103">
            <v>-120480</v>
          </cell>
          <cell r="J103">
            <v>-120480</v>
          </cell>
          <cell r="K103">
            <v>-120480</v>
          </cell>
          <cell r="L103">
            <v>-120480</v>
          </cell>
          <cell r="M103">
            <v>-120480</v>
          </cell>
          <cell r="N103">
            <v>-125840</v>
          </cell>
          <cell r="O103">
            <v>-125840</v>
          </cell>
          <cell r="P103">
            <v>-125840</v>
          </cell>
          <cell r="Q103">
            <v>-125840</v>
          </cell>
          <cell r="R103">
            <v>-125840</v>
          </cell>
          <cell r="S103">
            <v>-125840</v>
          </cell>
          <cell r="T103">
            <v>-125840</v>
          </cell>
          <cell r="U103">
            <v>-125840</v>
          </cell>
          <cell r="V103">
            <v>-125840</v>
          </cell>
          <cell r="W103">
            <v>-125840</v>
          </cell>
          <cell r="X103">
            <v>-125840</v>
          </cell>
          <cell r="Y103">
            <v>-125840</v>
          </cell>
          <cell r="Z103">
            <v>-131520</v>
          </cell>
          <cell r="AA103">
            <v>-131520</v>
          </cell>
          <cell r="AB103">
            <v>-131520</v>
          </cell>
          <cell r="AC103">
            <v>-131520</v>
          </cell>
          <cell r="AD103">
            <v>-131520</v>
          </cell>
          <cell r="AE103">
            <v>-131520</v>
          </cell>
          <cell r="AF103">
            <v>-131520</v>
          </cell>
          <cell r="AG103">
            <v>-131520</v>
          </cell>
          <cell r="AH103">
            <v>-131520</v>
          </cell>
          <cell r="AI103">
            <v>-131520</v>
          </cell>
          <cell r="AJ103">
            <v>-131520</v>
          </cell>
          <cell r="AK103">
            <v>-131520</v>
          </cell>
          <cell r="AL103">
            <v>-137440</v>
          </cell>
          <cell r="AM103">
            <v>-137440</v>
          </cell>
          <cell r="AN103">
            <v>-137440</v>
          </cell>
          <cell r="AO103">
            <v>-137440</v>
          </cell>
          <cell r="AP103">
            <v>-137440</v>
          </cell>
          <cell r="AQ103">
            <v>-137440</v>
          </cell>
          <cell r="AR103">
            <v>-137440</v>
          </cell>
          <cell r="AS103">
            <v>-137440</v>
          </cell>
          <cell r="AT103">
            <v>-137440</v>
          </cell>
          <cell r="AU103">
            <v>-137440</v>
          </cell>
          <cell r="AV103">
            <v>-137440</v>
          </cell>
          <cell r="AW103">
            <v>-137440</v>
          </cell>
          <cell r="AX103">
            <v>-143600</v>
          </cell>
          <cell r="AY103">
            <v>-143600</v>
          </cell>
          <cell r="AZ103">
            <v>-143600</v>
          </cell>
          <cell r="BA103">
            <v>-143600</v>
          </cell>
          <cell r="BB103">
            <v>-143600</v>
          </cell>
          <cell r="BC103">
            <v>-143600</v>
          </cell>
          <cell r="BD103">
            <v>-143600</v>
          </cell>
          <cell r="BE103">
            <v>-143600</v>
          </cell>
          <cell r="BF103">
            <v>-143600</v>
          </cell>
          <cell r="BG103">
            <v>-143600</v>
          </cell>
          <cell r="BH103">
            <v>-143600</v>
          </cell>
          <cell r="BI103">
            <v>-143600</v>
          </cell>
          <cell r="BJ103">
            <v>-150080</v>
          </cell>
          <cell r="BK103">
            <v>-150080</v>
          </cell>
          <cell r="BL103">
            <v>-150080</v>
          </cell>
          <cell r="BM103">
            <v>-150080</v>
          </cell>
          <cell r="BN103">
            <v>-150080</v>
          </cell>
          <cell r="BO103">
            <v>-150080</v>
          </cell>
          <cell r="BP103">
            <v>-150080</v>
          </cell>
          <cell r="BQ103">
            <v>-150080</v>
          </cell>
          <cell r="BR103">
            <v>-150080</v>
          </cell>
          <cell r="BS103">
            <v>-150080</v>
          </cell>
          <cell r="BT103">
            <v>-150080</v>
          </cell>
          <cell r="BU103">
            <v>-150080</v>
          </cell>
          <cell r="BV103">
            <v>-156880</v>
          </cell>
          <cell r="BW103">
            <v>-156880</v>
          </cell>
          <cell r="BX103">
            <v>-156880</v>
          </cell>
          <cell r="BY103">
            <v>-156880</v>
          </cell>
          <cell r="BZ103">
            <v>-156880</v>
          </cell>
          <cell r="CA103">
            <v>-156880</v>
          </cell>
          <cell r="CB103">
            <v>-156880</v>
          </cell>
          <cell r="CC103">
            <v>-156880</v>
          </cell>
          <cell r="CD103">
            <v>-156880</v>
          </cell>
          <cell r="CE103">
            <v>-156880</v>
          </cell>
          <cell r="CF103">
            <v>-156880</v>
          </cell>
          <cell r="CG103">
            <v>-156880</v>
          </cell>
          <cell r="CH103">
            <v>-163920</v>
          </cell>
          <cell r="CI103">
            <v>-163920</v>
          </cell>
          <cell r="CJ103">
            <v>-163920</v>
          </cell>
          <cell r="CK103">
            <v>-163920</v>
          </cell>
          <cell r="CL103">
            <v>-163920</v>
          </cell>
          <cell r="CM103">
            <v>-163920</v>
          </cell>
          <cell r="CN103">
            <v>-163920</v>
          </cell>
          <cell r="CO103">
            <v>-163920</v>
          </cell>
          <cell r="CP103">
            <v>-163920</v>
          </cell>
          <cell r="CQ103">
            <v>-163920</v>
          </cell>
          <cell r="CR103">
            <v>-163920</v>
          </cell>
          <cell r="CS103">
            <v>-163920</v>
          </cell>
          <cell r="CT103">
            <v>-171280</v>
          </cell>
          <cell r="CU103">
            <v>-171280</v>
          </cell>
          <cell r="CV103">
            <v>-171280</v>
          </cell>
          <cell r="CW103">
            <v>-171280</v>
          </cell>
          <cell r="CX103">
            <v>-171280</v>
          </cell>
          <cell r="CY103">
            <v>-171280</v>
          </cell>
          <cell r="CZ103">
            <v>-171280</v>
          </cell>
          <cell r="DA103">
            <v>-171280</v>
          </cell>
          <cell r="DB103">
            <v>-171280</v>
          </cell>
          <cell r="DC103">
            <v>-171280</v>
          </cell>
          <cell r="DD103">
            <v>-171280</v>
          </cell>
          <cell r="DE103">
            <v>-171280</v>
          </cell>
          <cell r="DF103">
            <v>-178960</v>
          </cell>
          <cell r="DG103">
            <v>-178960</v>
          </cell>
          <cell r="DH103">
            <v>-178960</v>
          </cell>
          <cell r="DI103">
            <v>-178960</v>
          </cell>
          <cell r="DJ103">
            <v>-178960</v>
          </cell>
          <cell r="DK103">
            <v>-178960</v>
          </cell>
          <cell r="DL103">
            <v>-178960</v>
          </cell>
          <cell r="DM103">
            <v>-178960</v>
          </cell>
          <cell r="DN103">
            <v>-178960</v>
          </cell>
          <cell r="DO103">
            <v>-178960</v>
          </cell>
          <cell r="DP103">
            <v>-178960</v>
          </cell>
          <cell r="DQ103">
            <v>-178960</v>
          </cell>
        </row>
        <row r="104">
          <cell r="A104">
            <v>696</v>
          </cell>
          <cell r="B104">
            <v>-759780</v>
          </cell>
          <cell r="C104">
            <v>-759780</v>
          </cell>
          <cell r="D104">
            <v>-759780</v>
          </cell>
          <cell r="E104">
            <v>-759780</v>
          </cell>
          <cell r="F104">
            <v>-759780</v>
          </cell>
          <cell r="G104">
            <v>-759780</v>
          </cell>
          <cell r="H104">
            <v>-759780</v>
          </cell>
          <cell r="I104">
            <v>-759780</v>
          </cell>
          <cell r="J104">
            <v>-759780</v>
          </cell>
          <cell r="K104">
            <v>-759780</v>
          </cell>
          <cell r="L104">
            <v>-759780</v>
          </cell>
          <cell r="M104">
            <v>-759780</v>
          </cell>
          <cell r="N104">
            <v>-759780</v>
          </cell>
          <cell r="O104">
            <v>-759780</v>
          </cell>
          <cell r="P104">
            <v>-759780</v>
          </cell>
          <cell r="Q104">
            <v>-759780</v>
          </cell>
          <cell r="R104">
            <v>-759780</v>
          </cell>
          <cell r="S104">
            <v>-759780</v>
          </cell>
          <cell r="T104">
            <v>-759780</v>
          </cell>
          <cell r="U104">
            <v>-759780</v>
          </cell>
          <cell r="V104">
            <v>-759780</v>
          </cell>
          <cell r="W104">
            <v>-759780</v>
          </cell>
          <cell r="X104">
            <v>-759780</v>
          </cell>
          <cell r="Y104">
            <v>-759780</v>
          </cell>
          <cell r="Z104">
            <v>-759780</v>
          </cell>
          <cell r="AA104">
            <v>-759780</v>
          </cell>
          <cell r="AB104">
            <v>-759780</v>
          </cell>
          <cell r="AC104">
            <v>-759780</v>
          </cell>
          <cell r="AD104">
            <v>-759780</v>
          </cell>
          <cell r="AE104">
            <v>-759780</v>
          </cell>
          <cell r="AF104">
            <v>-759780</v>
          </cell>
          <cell r="AG104">
            <v>-759780</v>
          </cell>
          <cell r="AH104">
            <v>-759780</v>
          </cell>
          <cell r="AI104">
            <v>-759780</v>
          </cell>
          <cell r="AJ104">
            <v>-759780</v>
          </cell>
          <cell r="AK104">
            <v>-759780</v>
          </cell>
          <cell r="AL104">
            <v>-759780</v>
          </cell>
          <cell r="AM104">
            <v>-759780</v>
          </cell>
          <cell r="AN104">
            <v>-759780</v>
          </cell>
          <cell r="AO104">
            <v>-759780</v>
          </cell>
          <cell r="AP104">
            <v>-759780</v>
          </cell>
          <cell r="AQ104">
            <v>-759780</v>
          </cell>
          <cell r="AR104">
            <v>-759780</v>
          </cell>
          <cell r="AS104">
            <v>-759780</v>
          </cell>
          <cell r="AT104">
            <v>-759780</v>
          </cell>
          <cell r="AU104">
            <v>-759780</v>
          </cell>
          <cell r="AV104">
            <v>-759780</v>
          </cell>
          <cell r="AW104">
            <v>-759780</v>
          </cell>
          <cell r="AX104">
            <v>-759780</v>
          </cell>
          <cell r="AY104">
            <v>-759780</v>
          </cell>
          <cell r="AZ104">
            <v>-759780</v>
          </cell>
          <cell r="BA104">
            <v>-759780</v>
          </cell>
          <cell r="BB104">
            <v>-759780</v>
          </cell>
          <cell r="BC104">
            <v>-759780</v>
          </cell>
          <cell r="BD104">
            <v>-759780</v>
          </cell>
          <cell r="BE104">
            <v>-759780</v>
          </cell>
          <cell r="BF104">
            <v>-759780</v>
          </cell>
          <cell r="BG104">
            <v>-759780</v>
          </cell>
          <cell r="BH104">
            <v>-759780</v>
          </cell>
          <cell r="BI104">
            <v>-759780</v>
          </cell>
          <cell r="BJ104">
            <v>-759780</v>
          </cell>
          <cell r="BK104">
            <v>-759780</v>
          </cell>
          <cell r="BL104">
            <v>-759780</v>
          </cell>
          <cell r="BM104">
            <v>-759780</v>
          </cell>
          <cell r="BN104">
            <v>-759780</v>
          </cell>
          <cell r="BO104">
            <v>-759780</v>
          </cell>
          <cell r="BP104">
            <v>-759780</v>
          </cell>
          <cell r="BQ104">
            <v>-759780</v>
          </cell>
          <cell r="BR104">
            <v>-759780</v>
          </cell>
          <cell r="BS104">
            <v>-759780</v>
          </cell>
          <cell r="BT104">
            <v>-759780</v>
          </cell>
          <cell r="BU104">
            <v>-759780</v>
          </cell>
          <cell r="BV104">
            <v>-759780</v>
          </cell>
          <cell r="BW104">
            <v>-759780</v>
          </cell>
          <cell r="BX104">
            <v>-759780</v>
          </cell>
          <cell r="BY104">
            <v>-759780</v>
          </cell>
          <cell r="BZ104">
            <v>-759780</v>
          </cell>
          <cell r="CA104">
            <v>-759780</v>
          </cell>
          <cell r="CB104">
            <v>-759780</v>
          </cell>
          <cell r="CC104">
            <v>-759780</v>
          </cell>
          <cell r="CD104">
            <v>-759780</v>
          </cell>
          <cell r="CE104">
            <v>-759780</v>
          </cell>
          <cell r="CF104">
            <v>-759780</v>
          </cell>
          <cell r="CG104">
            <v>-759780</v>
          </cell>
          <cell r="CH104">
            <v>-759780</v>
          </cell>
          <cell r="CI104">
            <v>-759780</v>
          </cell>
          <cell r="CJ104">
            <v>-759780</v>
          </cell>
          <cell r="CK104">
            <v>-759780</v>
          </cell>
          <cell r="CL104">
            <v>-759780</v>
          </cell>
          <cell r="CM104">
            <v>-759780</v>
          </cell>
          <cell r="CN104">
            <v>-759780</v>
          </cell>
          <cell r="CO104">
            <v>-759780</v>
          </cell>
          <cell r="CP104">
            <v>-759780</v>
          </cell>
          <cell r="CQ104">
            <v>-759780</v>
          </cell>
          <cell r="CR104">
            <v>-759780</v>
          </cell>
          <cell r="CS104">
            <v>-759780</v>
          </cell>
          <cell r="CT104">
            <v>-759780</v>
          </cell>
          <cell r="CU104">
            <v>-759780</v>
          </cell>
          <cell r="CV104">
            <v>-759780</v>
          </cell>
          <cell r="CW104">
            <v>-759780</v>
          </cell>
          <cell r="CX104">
            <v>-759780</v>
          </cell>
          <cell r="CY104">
            <v>-759780</v>
          </cell>
          <cell r="CZ104">
            <v>-759780</v>
          </cell>
          <cell r="DA104">
            <v>-759780</v>
          </cell>
          <cell r="DB104">
            <v>-759780</v>
          </cell>
          <cell r="DC104">
            <v>-759780</v>
          </cell>
          <cell r="DD104">
            <v>-759780</v>
          </cell>
          <cell r="DE104">
            <v>-759780</v>
          </cell>
          <cell r="DF104">
            <v>-759780</v>
          </cell>
          <cell r="DG104">
            <v>-759780</v>
          </cell>
          <cell r="DH104">
            <v>-759780</v>
          </cell>
          <cell r="DI104">
            <v>-759780</v>
          </cell>
          <cell r="DJ104">
            <v>-759780</v>
          </cell>
          <cell r="DK104">
            <v>-759780</v>
          </cell>
          <cell r="DL104">
            <v>-759780</v>
          </cell>
          <cell r="DM104">
            <v>-759780</v>
          </cell>
          <cell r="DN104">
            <v>-759780</v>
          </cell>
          <cell r="DO104">
            <v>-759780</v>
          </cell>
          <cell r="DP104">
            <v>-759780</v>
          </cell>
          <cell r="DQ104">
            <v>-759780</v>
          </cell>
        </row>
        <row r="105">
          <cell r="A105">
            <v>701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-1472000</v>
          </cell>
          <cell r="H105">
            <v>-1664000</v>
          </cell>
          <cell r="I105">
            <v>-1520000</v>
          </cell>
          <cell r="J105">
            <v>-736000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-1240250</v>
          </cell>
          <cell r="U105">
            <v>-1240250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-1525260</v>
          </cell>
          <cell r="AG105">
            <v>-1525260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-1812285</v>
          </cell>
          <cell r="AS105">
            <v>-1812285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-2124500</v>
          </cell>
          <cell r="BE105">
            <v>-2124500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-2177875</v>
          </cell>
          <cell r="BQ105">
            <v>-2177875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-2232125</v>
          </cell>
          <cell r="CC105">
            <v>-2232125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-2288125</v>
          </cell>
          <cell r="CO105">
            <v>-2288125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-2345000</v>
          </cell>
          <cell r="DA105">
            <v>-2345000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-2403625</v>
          </cell>
          <cell r="DM105">
            <v>-2403625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</row>
        <row r="106">
          <cell r="A106">
            <v>706</v>
          </cell>
          <cell r="B106">
            <v>-384200</v>
          </cell>
          <cell r="C106">
            <v>-384200</v>
          </cell>
          <cell r="D106">
            <v>-384200</v>
          </cell>
          <cell r="E106">
            <v>-384200</v>
          </cell>
          <cell r="F106">
            <v>-384200</v>
          </cell>
          <cell r="G106">
            <v>-384200</v>
          </cell>
          <cell r="H106">
            <v>-384200</v>
          </cell>
          <cell r="I106">
            <v>-384200</v>
          </cell>
          <cell r="J106">
            <v>-384200</v>
          </cell>
          <cell r="K106">
            <v>-384200</v>
          </cell>
          <cell r="L106">
            <v>-384200</v>
          </cell>
          <cell r="M106">
            <v>-384200</v>
          </cell>
          <cell r="N106">
            <v>-384200</v>
          </cell>
          <cell r="O106">
            <v>-384200</v>
          </cell>
          <cell r="P106">
            <v>-384200</v>
          </cell>
          <cell r="Q106">
            <v>-384200</v>
          </cell>
          <cell r="R106">
            <v>-384200</v>
          </cell>
          <cell r="S106">
            <v>-384200</v>
          </cell>
          <cell r="T106">
            <v>-384200</v>
          </cell>
          <cell r="U106">
            <v>-384200</v>
          </cell>
          <cell r="V106">
            <v>-384200</v>
          </cell>
          <cell r="W106">
            <v>-384200</v>
          </cell>
          <cell r="X106">
            <v>-384200</v>
          </cell>
          <cell r="Y106">
            <v>-384200</v>
          </cell>
          <cell r="Z106">
            <v>-384200</v>
          </cell>
          <cell r="AA106">
            <v>-384200</v>
          </cell>
          <cell r="AB106">
            <v>-384200</v>
          </cell>
          <cell r="AC106">
            <v>-384200</v>
          </cell>
          <cell r="AD106">
            <v>-384200</v>
          </cell>
          <cell r="AE106">
            <v>-384200</v>
          </cell>
          <cell r="AF106">
            <v>-384200</v>
          </cell>
          <cell r="AG106">
            <v>-384200</v>
          </cell>
          <cell r="AH106">
            <v>-384200</v>
          </cell>
          <cell r="AI106">
            <v>-384200</v>
          </cell>
          <cell r="AJ106">
            <v>-384200</v>
          </cell>
          <cell r="AK106">
            <v>-384200</v>
          </cell>
          <cell r="AL106">
            <v>-384200</v>
          </cell>
          <cell r="AM106">
            <v>-384200</v>
          </cell>
          <cell r="AN106">
            <v>-384200</v>
          </cell>
          <cell r="AO106">
            <v>-384200</v>
          </cell>
          <cell r="AP106">
            <v>-384200</v>
          </cell>
          <cell r="AQ106">
            <v>-384200</v>
          </cell>
          <cell r="AR106">
            <v>-384200</v>
          </cell>
          <cell r="AS106">
            <v>-384200</v>
          </cell>
          <cell r="AT106">
            <v>-384200</v>
          </cell>
          <cell r="AU106">
            <v>-384200</v>
          </cell>
          <cell r="AV106">
            <v>-384200</v>
          </cell>
          <cell r="AW106">
            <v>-384200</v>
          </cell>
          <cell r="AX106">
            <v>-384200</v>
          </cell>
          <cell r="AY106">
            <v>-384200</v>
          </cell>
          <cell r="AZ106">
            <v>-384200</v>
          </cell>
          <cell r="BA106">
            <v>-384200</v>
          </cell>
          <cell r="BB106">
            <v>-384200</v>
          </cell>
          <cell r="BC106">
            <v>-384200</v>
          </cell>
          <cell r="BD106">
            <v>-384200</v>
          </cell>
          <cell r="BE106">
            <v>-384200</v>
          </cell>
          <cell r="BF106">
            <v>-384200</v>
          </cell>
          <cell r="BG106">
            <v>-384200</v>
          </cell>
          <cell r="BH106">
            <v>-384200</v>
          </cell>
          <cell r="BI106">
            <v>-384200</v>
          </cell>
          <cell r="BJ106">
            <v>-384200</v>
          </cell>
          <cell r="BK106">
            <v>-384200</v>
          </cell>
          <cell r="BL106">
            <v>-384200</v>
          </cell>
          <cell r="BM106">
            <v>-384200</v>
          </cell>
          <cell r="BN106">
            <v>-384200</v>
          </cell>
          <cell r="BO106">
            <v>-384200</v>
          </cell>
          <cell r="BP106">
            <v>-384200</v>
          </cell>
          <cell r="BQ106">
            <v>-384200</v>
          </cell>
          <cell r="BR106">
            <v>-384200</v>
          </cell>
          <cell r="BS106">
            <v>-384200</v>
          </cell>
          <cell r="BT106">
            <v>-384200</v>
          </cell>
          <cell r="BU106">
            <v>-384200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</row>
        <row r="107">
          <cell r="A107">
            <v>707</v>
          </cell>
          <cell r="B107">
            <v>-699368.64833553717</v>
          </cell>
          <cell r="C107">
            <v>-699368.64507250173</v>
          </cell>
          <cell r="D107">
            <v>-699368.64760632569</v>
          </cell>
          <cell r="E107">
            <v>-699368.64553673228</v>
          </cell>
          <cell r="F107">
            <v>-699368.64293270721</v>
          </cell>
          <cell r="G107">
            <v>-699368.64812697866</v>
          </cell>
          <cell r="H107">
            <v>-699368.64293270721</v>
          </cell>
          <cell r="I107">
            <v>-699368.64293270721</v>
          </cell>
          <cell r="J107">
            <v>-699368.64305795764</v>
          </cell>
          <cell r="K107">
            <v>-699368.64806607389</v>
          </cell>
          <cell r="L107">
            <v>-699368.64976382942</v>
          </cell>
          <cell r="M107">
            <v>-699368.64589999989</v>
          </cell>
          <cell r="N107">
            <v>-699368.64589999989</v>
          </cell>
          <cell r="O107">
            <v>-699368.64589999989</v>
          </cell>
          <cell r="P107">
            <v>-699368.64589999989</v>
          </cell>
          <cell r="Q107">
            <v>-699368.64589999989</v>
          </cell>
          <cell r="R107">
            <v>-699368.64589999989</v>
          </cell>
          <cell r="S107">
            <v>-699368.64589999989</v>
          </cell>
          <cell r="T107">
            <v>-699368.64589999989</v>
          </cell>
          <cell r="U107">
            <v>-699368.64589999989</v>
          </cell>
          <cell r="V107">
            <v>-699368.64589999989</v>
          </cell>
          <cell r="W107">
            <v>-699368.64589999989</v>
          </cell>
          <cell r="X107">
            <v>-699368.64589999989</v>
          </cell>
          <cell r="Y107">
            <v>-699368.64589999989</v>
          </cell>
          <cell r="Z107">
            <v>-699368.64589999989</v>
          </cell>
          <cell r="AA107">
            <v>-699368.64589999989</v>
          </cell>
          <cell r="AB107">
            <v>-699368.64589999989</v>
          </cell>
          <cell r="AC107">
            <v>-699368.64589999989</v>
          </cell>
          <cell r="AD107">
            <v>-699368.64589999989</v>
          </cell>
          <cell r="AE107">
            <v>-699368.64589999989</v>
          </cell>
          <cell r="AF107">
            <v>-699368.64589999989</v>
          </cell>
          <cell r="AG107">
            <v>-699368.64589999989</v>
          </cell>
          <cell r="AH107">
            <v>-699368.64589999989</v>
          </cell>
          <cell r="AI107">
            <v>-699368.64589999989</v>
          </cell>
          <cell r="AJ107">
            <v>-699368.64589999989</v>
          </cell>
          <cell r="AK107">
            <v>-699368.64589999989</v>
          </cell>
          <cell r="AL107">
            <v>-699368.64589999989</v>
          </cell>
          <cell r="AM107">
            <v>-699368.64589999989</v>
          </cell>
          <cell r="AN107">
            <v>-699368.64589999989</v>
          </cell>
          <cell r="AO107">
            <v>-699368.64589999989</v>
          </cell>
          <cell r="AP107">
            <v>-699368.64589999989</v>
          </cell>
          <cell r="AQ107">
            <v>-699368.64589999989</v>
          </cell>
          <cell r="AR107">
            <v>-699368.64589999989</v>
          </cell>
          <cell r="AS107">
            <v>-699368.64589999989</v>
          </cell>
          <cell r="AT107">
            <v>-699368.64589999989</v>
          </cell>
          <cell r="AU107">
            <v>-699368.64589999989</v>
          </cell>
          <cell r="AV107">
            <v>-699368.64589999989</v>
          </cell>
          <cell r="AW107">
            <v>-699368.64589999989</v>
          </cell>
          <cell r="AX107">
            <v>-699368.64589999989</v>
          </cell>
          <cell r="AY107">
            <v>-699368.64589999989</v>
          </cell>
          <cell r="AZ107">
            <v>-699368.64589999989</v>
          </cell>
          <cell r="BA107">
            <v>-699368.64589999989</v>
          </cell>
          <cell r="BB107">
            <v>-699368.64589999989</v>
          </cell>
          <cell r="BC107">
            <v>-699368.64589999989</v>
          </cell>
          <cell r="BD107">
            <v>-699368.64589999989</v>
          </cell>
          <cell r="BE107">
            <v>-699368.64589999989</v>
          </cell>
          <cell r="BF107">
            <v>-699368.64589999989</v>
          </cell>
          <cell r="BG107">
            <v>-699368.64589999989</v>
          </cell>
          <cell r="BH107">
            <v>-699368.64589999989</v>
          </cell>
          <cell r="BI107">
            <v>-699368.64589999989</v>
          </cell>
          <cell r="BJ107">
            <v>-699368.64589999989</v>
          </cell>
          <cell r="BK107">
            <v>-699368.64589999989</v>
          </cell>
          <cell r="BL107">
            <v>-699368.64589999989</v>
          </cell>
          <cell r="BM107">
            <v>-699368.64589999989</v>
          </cell>
          <cell r="BN107">
            <v>-699368.64589999989</v>
          </cell>
          <cell r="BO107">
            <v>-699368.64589999989</v>
          </cell>
          <cell r="BP107">
            <v>-699368.64589999989</v>
          </cell>
          <cell r="BQ107">
            <v>-699368.64589999989</v>
          </cell>
          <cell r="BR107">
            <v>-699368.64589999989</v>
          </cell>
          <cell r="BS107">
            <v>-699368.64589999989</v>
          </cell>
          <cell r="BT107">
            <v>-699368.64589999989</v>
          </cell>
          <cell r="BU107">
            <v>-699368.64589999989</v>
          </cell>
          <cell r="BV107">
            <v>-699368.64589999989</v>
          </cell>
          <cell r="BW107">
            <v>-699368.64589999989</v>
          </cell>
          <cell r="BX107">
            <v>-699368.64589999989</v>
          </cell>
          <cell r="BY107">
            <v>-699368.64589999989</v>
          </cell>
          <cell r="BZ107">
            <v>-699368.64589999989</v>
          </cell>
          <cell r="CA107">
            <v>-699368.64589999989</v>
          </cell>
          <cell r="CB107">
            <v>-699368.64589999989</v>
          </cell>
          <cell r="CC107">
            <v>-699368.64589999989</v>
          </cell>
          <cell r="CD107">
            <v>-699368.64589999989</v>
          </cell>
          <cell r="CE107">
            <v>-699368.64589999989</v>
          </cell>
          <cell r="CF107">
            <v>-699368.64589999989</v>
          </cell>
          <cell r="CG107">
            <v>-699368.64589999989</v>
          </cell>
          <cell r="CH107">
            <v>-699368.64589999989</v>
          </cell>
          <cell r="CI107">
            <v>-699368.64589999989</v>
          </cell>
          <cell r="CJ107">
            <v>-699368.64589999989</v>
          </cell>
          <cell r="CK107">
            <v>-699368.64589999989</v>
          </cell>
          <cell r="CL107">
            <v>-699368.64589999989</v>
          </cell>
          <cell r="CM107">
            <v>-699368.64589999989</v>
          </cell>
          <cell r="CN107">
            <v>-699368.64589999989</v>
          </cell>
          <cell r="CO107">
            <v>-699368.64589999989</v>
          </cell>
          <cell r="CP107">
            <v>-699368.64589999989</v>
          </cell>
          <cell r="CQ107">
            <v>-699368.64589999989</v>
          </cell>
          <cell r="CR107">
            <v>-699368.64589999989</v>
          </cell>
          <cell r="CS107">
            <v>-699368.64589999989</v>
          </cell>
          <cell r="CT107">
            <v>-699368.64589999989</v>
          </cell>
          <cell r="CU107">
            <v>-699368.64589999989</v>
          </cell>
          <cell r="CV107">
            <v>-699368.64589999989</v>
          </cell>
          <cell r="CW107">
            <v>-699368.64589999989</v>
          </cell>
          <cell r="CX107">
            <v>-699368.64589999989</v>
          </cell>
          <cell r="CY107">
            <v>-699368.64589999989</v>
          </cell>
          <cell r="CZ107">
            <v>-699368.64589999989</v>
          </cell>
          <cell r="DA107">
            <v>-699368.64589999989</v>
          </cell>
          <cell r="DB107">
            <v>-699368.64589999989</v>
          </cell>
          <cell r="DC107">
            <v>-699368.64589999989</v>
          </cell>
          <cell r="DD107">
            <v>-699368.64589999989</v>
          </cell>
          <cell r="DE107">
            <v>-699368.64589999989</v>
          </cell>
          <cell r="DF107">
            <v>-699368.64589999989</v>
          </cell>
          <cell r="DG107">
            <v>-699368.64589999989</v>
          </cell>
          <cell r="DH107">
            <v>-699368.64589999989</v>
          </cell>
          <cell r="DI107">
            <v>-699368.64589999989</v>
          </cell>
          <cell r="DJ107">
            <v>-699368.64589999989</v>
          </cell>
          <cell r="DK107">
            <v>-699368.64589999989</v>
          </cell>
          <cell r="DL107">
            <v>-699368.64589999989</v>
          </cell>
          <cell r="DM107">
            <v>-699368.64589999989</v>
          </cell>
          <cell r="DN107">
            <v>-699368.64589999989</v>
          </cell>
          <cell r="DO107">
            <v>-699368.64589999989</v>
          </cell>
          <cell r="DP107">
            <v>-699368.64589999989</v>
          </cell>
          <cell r="DQ107">
            <v>-699368.64589999989</v>
          </cell>
        </row>
        <row r="108">
          <cell r="A108">
            <v>708</v>
          </cell>
          <cell r="B108">
            <v>-151050</v>
          </cell>
          <cell r="C108">
            <v>-151050</v>
          </cell>
          <cell r="D108">
            <v>-151050</v>
          </cell>
          <cell r="E108">
            <v>-151050</v>
          </cell>
          <cell r="F108">
            <v>-151050</v>
          </cell>
          <cell r="G108">
            <v>-151050</v>
          </cell>
          <cell r="H108">
            <v>-151050</v>
          </cell>
          <cell r="I108">
            <v>-151050</v>
          </cell>
          <cell r="J108">
            <v>-151050</v>
          </cell>
          <cell r="K108">
            <v>-151050</v>
          </cell>
          <cell r="L108">
            <v>-151050</v>
          </cell>
          <cell r="M108">
            <v>-151050</v>
          </cell>
          <cell r="N108">
            <v>-151050</v>
          </cell>
          <cell r="O108">
            <v>-151050</v>
          </cell>
          <cell r="P108">
            <v>-151050</v>
          </cell>
          <cell r="Q108">
            <v>-151050</v>
          </cell>
          <cell r="R108">
            <v>-151050</v>
          </cell>
          <cell r="S108">
            <v>-151050</v>
          </cell>
          <cell r="T108">
            <v>-151050</v>
          </cell>
          <cell r="U108">
            <v>-151050</v>
          </cell>
          <cell r="V108">
            <v>-151050</v>
          </cell>
          <cell r="W108">
            <v>-151050</v>
          </cell>
          <cell r="X108">
            <v>-151050</v>
          </cell>
          <cell r="Y108">
            <v>-151050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</row>
        <row r="109">
          <cell r="A109">
            <v>720</v>
          </cell>
          <cell r="B109">
            <v>1556640</v>
          </cell>
          <cell r="C109">
            <v>1556640</v>
          </cell>
          <cell r="D109">
            <v>1556640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1556640</v>
          </cell>
          <cell r="L109">
            <v>1556640</v>
          </cell>
          <cell r="M109">
            <v>1556640</v>
          </cell>
          <cell r="N109">
            <v>1155600</v>
          </cell>
          <cell r="O109">
            <v>1155600</v>
          </cell>
          <cell r="P109">
            <v>1155600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1155600</v>
          </cell>
          <cell r="X109">
            <v>1155600</v>
          </cell>
          <cell r="Y109">
            <v>1155600</v>
          </cell>
          <cell r="Z109">
            <v>717100.06</v>
          </cell>
          <cell r="AA109">
            <v>717100.06</v>
          </cell>
          <cell r="AB109">
            <v>717100.06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717100.06</v>
          </cell>
          <cell r="AJ109">
            <v>717100.06</v>
          </cell>
          <cell r="AK109">
            <v>717100.06</v>
          </cell>
          <cell r="AL109">
            <v>360720.03</v>
          </cell>
          <cell r="AM109">
            <v>360720.03</v>
          </cell>
          <cell r="AN109">
            <v>360720.03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360720.03</v>
          </cell>
          <cell r="AV109">
            <v>360720.03</v>
          </cell>
          <cell r="AW109">
            <v>360720.03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</row>
        <row r="110">
          <cell r="A110">
            <v>726</v>
          </cell>
          <cell r="B110">
            <v>0</v>
          </cell>
          <cell r="C110">
            <v>-21221</v>
          </cell>
          <cell r="D110">
            <v>-21221</v>
          </cell>
          <cell r="E110">
            <v>-21137</v>
          </cell>
          <cell r="F110">
            <v>-21137</v>
          </cell>
          <cell r="G110">
            <v>-21221</v>
          </cell>
          <cell r="H110">
            <v>-21221</v>
          </cell>
          <cell r="I110">
            <v>-21221</v>
          </cell>
          <cell r="J110">
            <v>-21221</v>
          </cell>
          <cell r="K110">
            <v>-21221</v>
          </cell>
          <cell r="L110">
            <v>-21221</v>
          </cell>
          <cell r="M110">
            <v>-21221</v>
          </cell>
          <cell r="N110">
            <v>-19520.423999999999</v>
          </cell>
          <cell r="O110">
            <v>-21221</v>
          </cell>
          <cell r="P110">
            <v>-21221</v>
          </cell>
          <cell r="Q110">
            <v>-21221</v>
          </cell>
          <cell r="R110">
            <v>-21221</v>
          </cell>
          <cell r="S110">
            <v>-21221</v>
          </cell>
          <cell r="T110">
            <v>-21221</v>
          </cell>
          <cell r="U110">
            <v>-21221</v>
          </cell>
          <cell r="V110">
            <v>-21221</v>
          </cell>
          <cell r="W110">
            <v>-23343.1</v>
          </cell>
          <cell r="X110">
            <v>-23343.1</v>
          </cell>
          <cell r="Y110">
            <v>-23343.1</v>
          </cell>
          <cell r="Z110">
            <v>-21472.466399999998</v>
          </cell>
          <cell r="AA110">
            <v>-23343.1</v>
          </cell>
          <cell r="AB110">
            <v>-23343.1</v>
          </cell>
          <cell r="AC110">
            <v>-23343.1</v>
          </cell>
          <cell r="AD110">
            <v>-23343.1</v>
          </cell>
          <cell r="AE110">
            <v>-23343.1</v>
          </cell>
          <cell r="AF110">
            <v>-23343.1</v>
          </cell>
          <cell r="AG110">
            <v>-23343.1</v>
          </cell>
          <cell r="AH110">
            <v>-23343.1</v>
          </cell>
          <cell r="AI110">
            <v>-23343.1</v>
          </cell>
          <cell r="AJ110">
            <v>-23343.1</v>
          </cell>
          <cell r="AK110">
            <v>-23343.1</v>
          </cell>
          <cell r="AL110">
            <v>-21472.466399999998</v>
          </cell>
          <cell r="AM110">
            <v>-23343.1</v>
          </cell>
          <cell r="AN110">
            <v>-23343.1</v>
          </cell>
          <cell r="AO110">
            <v>-23343.1</v>
          </cell>
          <cell r="AP110">
            <v>-23343.1</v>
          </cell>
          <cell r="AQ110">
            <v>-23343.1</v>
          </cell>
          <cell r="AR110">
            <v>-23343.1</v>
          </cell>
          <cell r="AS110">
            <v>-23343.1</v>
          </cell>
          <cell r="AT110">
            <v>-23343.1</v>
          </cell>
          <cell r="AU110">
            <v>-24510.255000000008</v>
          </cell>
          <cell r="AV110">
            <v>-24510.255000000008</v>
          </cell>
          <cell r="AW110">
            <v>-24510.255000000008</v>
          </cell>
          <cell r="AX110">
            <v>-22546.08972</v>
          </cell>
          <cell r="AY110">
            <v>-24510.255000000008</v>
          </cell>
          <cell r="AZ110">
            <v>-24510.255000000008</v>
          </cell>
          <cell r="BA110">
            <v>-24510.255000000008</v>
          </cell>
          <cell r="BB110">
            <v>-24510.255000000008</v>
          </cell>
          <cell r="BC110">
            <v>-24510.255000000008</v>
          </cell>
          <cell r="BD110">
            <v>-24510.255000000008</v>
          </cell>
          <cell r="BE110">
            <v>-24510.255000000008</v>
          </cell>
          <cell r="BF110">
            <v>-24510.255000000008</v>
          </cell>
          <cell r="BG110">
            <v>-24510.255000000008</v>
          </cell>
          <cell r="BH110">
            <v>-24510.255000000008</v>
          </cell>
          <cell r="BI110">
            <v>-24510.255000000008</v>
          </cell>
          <cell r="BJ110">
            <v>-22546.08972</v>
          </cell>
          <cell r="BK110">
            <v>-24510.255000000008</v>
          </cell>
          <cell r="BL110">
            <v>-24510.255000000008</v>
          </cell>
          <cell r="BM110">
            <v>-24510.255000000008</v>
          </cell>
          <cell r="BN110">
            <v>-24510.255000000008</v>
          </cell>
          <cell r="BO110">
            <v>-24510.255000000008</v>
          </cell>
          <cell r="BP110">
            <v>-24510.255000000008</v>
          </cell>
          <cell r="BQ110">
            <v>-24510.255000000008</v>
          </cell>
          <cell r="BR110">
            <v>-24510.255000000008</v>
          </cell>
          <cell r="BS110">
            <v>-25735.76775000001</v>
          </cell>
          <cell r="BT110">
            <v>-25735.76775000001</v>
          </cell>
          <cell r="BU110">
            <v>-25735.76775000001</v>
          </cell>
          <cell r="BV110">
            <v>-23673.394206000001</v>
          </cell>
          <cell r="BW110">
            <v>-25735.76775000001</v>
          </cell>
          <cell r="BX110">
            <v>-25735.76775000001</v>
          </cell>
          <cell r="BY110">
            <v>-25735.76775000001</v>
          </cell>
          <cell r="BZ110">
            <v>-25735.76775000001</v>
          </cell>
          <cell r="CA110">
            <v>-25735.76775000001</v>
          </cell>
          <cell r="CB110">
            <v>-25735.76775000001</v>
          </cell>
          <cell r="CC110">
            <v>-25735.76775000001</v>
          </cell>
          <cell r="CD110">
            <v>-25735.76775000001</v>
          </cell>
          <cell r="CE110">
            <v>-25735.76775000001</v>
          </cell>
          <cell r="CF110">
            <v>-25735.76775000001</v>
          </cell>
          <cell r="CG110">
            <v>-25735.76775000001</v>
          </cell>
          <cell r="CH110">
            <v>-23673.394206000001</v>
          </cell>
          <cell r="CI110">
            <v>-25735.76775000001</v>
          </cell>
          <cell r="CJ110">
            <v>-25735.76775000001</v>
          </cell>
          <cell r="CK110">
            <v>-25735.76775000001</v>
          </cell>
          <cell r="CL110">
            <v>-25735.76775000001</v>
          </cell>
          <cell r="CM110">
            <v>-25735.76775000001</v>
          </cell>
          <cell r="CN110">
            <v>-25735.76775000001</v>
          </cell>
          <cell r="CO110">
            <v>-25735.76775000001</v>
          </cell>
          <cell r="CP110">
            <v>-25735.76775000001</v>
          </cell>
          <cell r="CQ110">
            <v>-27022.556137500011</v>
          </cell>
          <cell r="CR110">
            <v>-27022.556137500011</v>
          </cell>
          <cell r="CS110">
            <v>-27022.556137500011</v>
          </cell>
          <cell r="CT110">
            <v>-24857.063916300005</v>
          </cell>
          <cell r="CU110">
            <v>-27022.556137500011</v>
          </cell>
          <cell r="CV110">
            <v>-27022.556137500011</v>
          </cell>
          <cell r="CW110">
            <v>-27022.556137500011</v>
          </cell>
          <cell r="CX110">
            <v>-27022.556137500011</v>
          </cell>
          <cell r="CY110">
            <v>-27022.556137500011</v>
          </cell>
          <cell r="CZ110">
            <v>-27022.556137500011</v>
          </cell>
          <cell r="DA110">
            <v>-27022.556137500011</v>
          </cell>
          <cell r="DB110">
            <v>-27022.556137500011</v>
          </cell>
          <cell r="DC110">
            <v>-27022.556137500011</v>
          </cell>
          <cell r="DD110">
            <v>-27022.556137500011</v>
          </cell>
          <cell r="DE110">
            <v>-27022.556137500011</v>
          </cell>
          <cell r="DF110">
            <v>-24857.063916300005</v>
          </cell>
          <cell r="DG110">
            <v>-27022.556137500011</v>
          </cell>
          <cell r="DH110">
            <v>-27022.556137500011</v>
          </cell>
          <cell r="DI110">
            <v>-27022.556137500011</v>
          </cell>
          <cell r="DJ110">
            <v>-27022.556137500011</v>
          </cell>
          <cell r="DK110">
            <v>-27022.556137500011</v>
          </cell>
          <cell r="DL110">
            <v>-27022.556137500011</v>
          </cell>
          <cell r="DM110">
            <v>-27022.556137500011</v>
          </cell>
          <cell r="DN110">
            <v>-27022.556137500011</v>
          </cell>
          <cell r="DO110">
            <v>-28373.68394437501</v>
          </cell>
          <cell r="DP110">
            <v>-28373.68394437501</v>
          </cell>
          <cell r="DQ110">
            <v>-28373.68394437501</v>
          </cell>
        </row>
        <row r="111">
          <cell r="A111">
            <v>727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-1500</v>
          </cell>
          <cell r="H111">
            <v>-1500</v>
          </cell>
          <cell r="I111">
            <v>-1500</v>
          </cell>
          <cell r="J111">
            <v>-1500</v>
          </cell>
          <cell r="K111">
            <v>-1500</v>
          </cell>
          <cell r="L111">
            <v>-1500</v>
          </cell>
          <cell r="M111">
            <v>-1500</v>
          </cell>
          <cell r="N111">
            <v>-1500</v>
          </cell>
          <cell r="O111">
            <v>-1500</v>
          </cell>
          <cell r="P111">
            <v>-1500</v>
          </cell>
          <cell r="Q111">
            <v>-1500</v>
          </cell>
          <cell r="R111">
            <v>-1500</v>
          </cell>
          <cell r="S111">
            <v>-1500</v>
          </cell>
          <cell r="T111">
            <v>-1500</v>
          </cell>
          <cell r="U111">
            <v>-1500</v>
          </cell>
          <cell r="V111">
            <v>-1500</v>
          </cell>
          <cell r="W111">
            <v>-1500</v>
          </cell>
          <cell r="X111">
            <v>-1500</v>
          </cell>
          <cell r="Y111">
            <v>-1500</v>
          </cell>
          <cell r="Z111">
            <v>-1500</v>
          </cell>
          <cell r="AA111">
            <v>-1500</v>
          </cell>
          <cell r="AB111">
            <v>-1500</v>
          </cell>
          <cell r="AC111">
            <v>-1500</v>
          </cell>
          <cell r="AD111">
            <v>-1500</v>
          </cell>
          <cell r="AE111">
            <v>-1500</v>
          </cell>
          <cell r="AF111">
            <v>-1500</v>
          </cell>
          <cell r="AG111">
            <v>-1500</v>
          </cell>
          <cell r="AH111">
            <v>-1500</v>
          </cell>
          <cell r="AI111">
            <v>-1500</v>
          </cell>
          <cell r="AJ111">
            <v>-1500</v>
          </cell>
          <cell r="AK111">
            <v>-1500</v>
          </cell>
          <cell r="AL111">
            <v>-1500</v>
          </cell>
          <cell r="AM111">
            <v>-1500</v>
          </cell>
          <cell r="AN111">
            <v>-1500</v>
          </cell>
          <cell r="AO111">
            <v>-1500</v>
          </cell>
          <cell r="AP111">
            <v>-1500</v>
          </cell>
          <cell r="AQ111">
            <v>-1500</v>
          </cell>
          <cell r="AR111">
            <v>-1500</v>
          </cell>
          <cell r="AS111">
            <v>-1500</v>
          </cell>
          <cell r="AT111">
            <v>-1500</v>
          </cell>
          <cell r="AU111">
            <v>-1500</v>
          </cell>
          <cell r="AV111">
            <v>-1500</v>
          </cell>
          <cell r="AW111">
            <v>-1500</v>
          </cell>
          <cell r="AX111">
            <v>-1500</v>
          </cell>
          <cell r="AY111">
            <v>-1500</v>
          </cell>
          <cell r="AZ111">
            <v>-1500</v>
          </cell>
          <cell r="BA111">
            <v>-1500</v>
          </cell>
          <cell r="BB111">
            <v>-1500</v>
          </cell>
          <cell r="BC111">
            <v>-1500</v>
          </cell>
          <cell r="BD111">
            <v>-1500</v>
          </cell>
          <cell r="BE111">
            <v>-1500</v>
          </cell>
          <cell r="BF111">
            <v>-1500</v>
          </cell>
          <cell r="BG111">
            <v>-1500</v>
          </cell>
          <cell r="BH111">
            <v>-1500</v>
          </cell>
          <cell r="BI111">
            <v>-1500</v>
          </cell>
          <cell r="BJ111">
            <v>-1500</v>
          </cell>
          <cell r="BK111">
            <v>-1500</v>
          </cell>
          <cell r="BL111">
            <v>-1500</v>
          </cell>
          <cell r="BM111">
            <v>-1500</v>
          </cell>
          <cell r="BN111">
            <v>-1500</v>
          </cell>
          <cell r="BO111">
            <v>-1500</v>
          </cell>
          <cell r="BP111">
            <v>-1500</v>
          </cell>
          <cell r="BQ111">
            <v>-1500</v>
          </cell>
          <cell r="BR111">
            <v>-1500</v>
          </cell>
          <cell r="BS111">
            <v>-1500</v>
          </cell>
          <cell r="BT111">
            <v>-1500</v>
          </cell>
          <cell r="BU111">
            <v>-1500</v>
          </cell>
          <cell r="BV111">
            <v>-1500</v>
          </cell>
          <cell r="BW111">
            <v>-1500</v>
          </cell>
          <cell r="BX111">
            <v>-1500</v>
          </cell>
          <cell r="BY111">
            <v>-1500</v>
          </cell>
          <cell r="BZ111">
            <v>-1500</v>
          </cell>
          <cell r="CA111">
            <v>-1500</v>
          </cell>
          <cell r="CB111">
            <v>-1500</v>
          </cell>
          <cell r="CC111">
            <v>-1500</v>
          </cell>
          <cell r="CD111">
            <v>-1500</v>
          </cell>
          <cell r="CE111">
            <v>-1500</v>
          </cell>
          <cell r="CF111">
            <v>-1500</v>
          </cell>
          <cell r="CG111">
            <v>-1500</v>
          </cell>
          <cell r="CH111">
            <v>-1500</v>
          </cell>
          <cell r="CI111">
            <v>-1500</v>
          </cell>
          <cell r="CJ111">
            <v>-1500</v>
          </cell>
          <cell r="CK111">
            <v>-1500</v>
          </cell>
          <cell r="CL111">
            <v>-1500</v>
          </cell>
          <cell r="CM111">
            <v>-1500</v>
          </cell>
          <cell r="CN111">
            <v>-1500</v>
          </cell>
          <cell r="CO111">
            <v>-1500</v>
          </cell>
          <cell r="CP111">
            <v>-1500</v>
          </cell>
          <cell r="CQ111">
            <v>-1500</v>
          </cell>
          <cell r="CR111">
            <v>-1500</v>
          </cell>
          <cell r="CS111">
            <v>-1500</v>
          </cell>
          <cell r="CT111">
            <v>-1500</v>
          </cell>
          <cell r="CU111">
            <v>-1500</v>
          </cell>
          <cell r="CV111">
            <v>-1500</v>
          </cell>
          <cell r="CW111">
            <v>-1500</v>
          </cell>
          <cell r="CX111">
            <v>-1500</v>
          </cell>
          <cell r="CY111">
            <v>-1500</v>
          </cell>
          <cell r="CZ111">
            <v>-1500</v>
          </cell>
          <cell r="DA111">
            <v>-1500</v>
          </cell>
          <cell r="DB111">
            <v>-1500</v>
          </cell>
          <cell r="DC111">
            <v>-1500</v>
          </cell>
          <cell r="DD111">
            <v>-1500</v>
          </cell>
          <cell r="DE111">
            <v>-1500</v>
          </cell>
          <cell r="DF111">
            <v>-1500</v>
          </cell>
          <cell r="DG111">
            <v>-1500</v>
          </cell>
          <cell r="DH111">
            <v>-1500</v>
          </cell>
          <cell r="DI111">
            <v>-1500</v>
          </cell>
          <cell r="DJ111">
            <v>-1500</v>
          </cell>
          <cell r="DK111">
            <v>-1500</v>
          </cell>
          <cell r="DL111">
            <v>-1500</v>
          </cell>
          <cell r="DM111">
            <v>-1500</v>
          </cell>
          <cell r="DN111">
            <v>-1500</v>
          </cell>
          <cell r="DO111">
            <v>-1500</v>
          </cell>
          <cell r="DP111">
            <v>-1500</v>
          </cell>
          <cell r="DQ111">
            <v>-1500</v>
          </cell>
        </row>
        <row r="112">
          <cell r="A112">
            <v>753</v>
          </cell>
          <cell r="B112">
            <v>-1717423.67</v>
          </cell>
          <cell r="C112">
            <v>-1717423.67</v>
          </cell>
          <cell r="D112">
            <v>-1717423.67</v>
          </cell>
          <cell r="E112">
            <v>-1717423.67</v>
          </cell>
          <cell r="F112">
            <v>-1717423.67</v>
          </cell>
          <cell r="G112">
            <v>-1717423.67</v>
          </cell>
          <cell r="H112">
            <v>-1717423.67</v>
          </cell>
          <cell r="I112">
            <v>-1717423.67</v>
          </cell>
          <cell r="J112">
            <v>-1717423.67</v>
          </cell>
          <cell r="K112">
            <v>-1717423.67</v>
          </cell>
          <cell r="L112">
            <v>-1717423.67</v>
          </cell>
          <cell r="M112">
            <v>-1717423.67</v>
          </cell>
          <cell r="N112">
            <v>-1579351.4828344528</v>
          </cell>
          <cell r="O112">
            <v>-1579351.4828344528</v>
          </cell>
          <cell r="P112">
            <v>-1579351.4828344528</v>
          </cell>
          <cell r="Q112">
            <v>-1579351.4828344528</v>
          </cell>
          <cell r="R112">
            <v>-1579351.4828344528</v>
          </cell>
          <cell r="S112">
            <v>-1579351.4828344528</v>
          </cell>
          <cell r="T112">
            <v>-1579351.4828344528</v>
          </cell>
          <cell r="U112">
            <v>-1579351.4828344528</v>
          </cell>
          <cell r="V112">
            <v>-1579351.4828344528</v>
          </cell>
          <cell r="W112">
            <v>-1579351.4828344528</v>
          </cell>
          <cell r="X112">
            <v>-1579351.4828344528</v>
          </cell>
          <cell r="Y112">
            <v>-1579351.4828344528</v>
          </cell>
          <cell r="Z112">
            <v>-3091044.8818323612</v>
          </cell>
          <cell r="AA112">
            <v>-3091044.8818323612</v>
          </cell>
          <cell r="AB112">
            <v>-3091044.8818323612</v>
          </cell>
          <cell r="AC112">
            <v>-3091044.8818323612</v>
          </cell>
          <cell r="AD112">
            <v>-3091044.8818323612</v>
          </cell>
          <cell r="AE112">
            <v>-3091044.8818323612</v>
          </cell>
          <cell r="AF112">
            <v>-3091044.8818323612</v>
          </cell>
          <cell r="AG112">
            <v>-3091044.8818323612</v>
          </cell>
          <cell r="AH112">
            <v>-3091044.8818323612</v>
          </cell>
          <cell r="AI112">
            <v>-3091044.8818323612</v>
          </cell>
          <cell r="AJ112">
            <v>-3091044.8818323612</v>
          </cell>
          <cell r="AK112">
            <v>-3091044.8818323612</v>
          </cell>
          <cell r="AL112">
            <v>-3077977.3188708588</v>
          </cell>
          <cell r="AM112">
            <v>-3077977.3188708588</v>
          </cell>
          <cell r="AN112">
            <v>-3077977.3188708588</v>
          </cell>
          <cell r="AO112">
            <v>-3077977.3188708588</v>
          </cell>
          <cell r="AP112">
            <v>-3077977.3188708588</v>
          </cell>
          <cell r="AQ112">
            <v>-3077977.3188708588</v>
          </cell>
          <cell r="AR112">
            <v>-3077977.3188708588</v>
          </cell>
          <cell r="AS112">
            <v>-3077977.3188708588</v>
          </cell>
          <cell r="AT112">
            <v>-3077977.3188708588</v>
          </cell>
          <cell r="AU112">
            <v>-3077977.3188708588</v>
          </cell>
          <cell r="AV112">
            <v>-3077977.3188708588</v>
          </cell>
          <cell r="AW112">
            <v>-3077977.3188708588</v>
          </cell>
          <cell r="AX112">
            <v>-3155104.5483226795</v>
          </cell>
          <cell r="AY112">
            <v>-3155104.5483226795</v>
          </cell>
          <cell r="AZ112">
            <v>-3155104.5483226795</v>
          </cell>
          <cell r="BA112">
            <v>-3155104.5483226795</v>
          </cell>
          <cell r="BB112">
            <v>-3155104.5483226795</v>
          </cell>
          <cell r="BC112">
            <v>-3155104.5483226795</v>
          </cell>
          <cell r="BD112">
            <v>-3155104.5483226795</v>
          </cell>
          <cell r="BE112">
            <v>-3155104.5483226795</v>
          </cell>
          <cell r="BF112">
            <v>-3155104.5483226795</v>
          </cell>
          <cell r="BG112">
            <v>-3155104.5483226795</v>
          </cell>
          <cell r="BH112">
            <v>-3155104.5483226795</v>
          </cell>
          <cell r="BI112">
            <v>-3155104.5483226795</v>
          </cell>
          <cell r="BJ112">
            <v>-3193847.8178461492</v>
          </cell>
          <cell r="BK112">
            <v>-3193847.8178461492</v>
          </cell>
          <cell r="BL112">
            <v>-3193847.8178461492</v>
          </cell>
          <cell r="BM112">
            <v>-3193847.8178461492</v>
          </cell>
          <cell r="BN112">
            <v>-3193847.8178461492</v>
          </cell>
          <cell r="BO112">
            <v>-3193847.8178461492</v>
          </cell>
          <cell r="BP112">
            <v>-3193847.8178461492</v>
          </cell>
          <cell r="BQ112">
            <v>-3193847.8178461492</v>
          </cell>
          <cell r="BR112">
            <v>-3193847.8178461492</v>
          </cell>
          <cell r="BS112">
            <v>-3193847.8178461492</v>
          </cell>
          <cell r="BT112">
            <v>-3193847.8178461492</v>
          </cell>
          <cell r="BU112">
            <v>-3193847.8178461492</v>
          </cell>
          <cell r="BV112">
            <v>-3285367.8429178074</v>
          </cell>
          <cell r="BW112">
            <v>-3285367.8429178074</v>
          </cell>
          <cell r="BX112">
            <v>-3285367.8429178074</v>
          </cell>
          <cell r="BY112">
            <v>-3285367.8429178074</v>
          </cell>
          <cell r="BZ112">
            <v>-3285367.8429178074</v>
          </cell>
          <cell r="CA112">
            <v>-3285367.8429178074</v>
          </cell>
          <cell r="CB112">
            <v>-3285367.8429178074</v>
          </cell>
          <cell r="CC112">
            <v>-3285367.8429178074</v>
          </cell>
          <cell r="CD112">
            <v>-3285367.8429178074</v>
          </cell>
          <cell r="CE112">
            <v>-3285367.8429178074</v>
          </cell>
          <cell r="CF112">
            <v>-3285367.8429178074</v>
          </cell>
          <cell r="CG112">
            <v>-3285367.8429178074</v>
          </cell>
          <cell r="CH112">
            <v>-3448070.7092182501</v>
          </cell>
          <cell r="CI112">
            <v>-3448070.7092182501</v>
          </cell>
          <cell r="CJ112">
            <v>-3448070.7092182501</v>
          </cell>
          <cell r="CK112">
            <v>-3448070.7092182501</v>
          </cell>
          <cell r="CL112">
            <v>-3448070.7092182501</v>
          </cell>
          <cell r="CM112">
            <v>-3448070.7092182501</v>
          </cell>
          <cell r="CN112">
            <v>-3448070.7092182501</v>
          </cell>
          <cell r="CO112">
            <v>-3448070.7092182501</v>
          </cell>
          <cell r="CP112">
            <v>-3448070.7092182501</v>
          </cell>
          <cell r="CQ112">
            <v>-3448070.7092182501</v>
          </cell>
          <cell r="CR112">
            <v>-3448070.7092182501</v>
          </cell>
          <cell r="CS112">
            <v>-3448070.7092182501</v>
          </cell>
          <cell r="CT112">
            <v>-3469268.9749453939</v>
          </cell>
          <cell r="CU112">
            <v>-3469268.9749453939</v>
          </cell>
          <cell r="CV112">
            <v>-3469268.9749453939</v>
          </cell>
          <cell r="CW112">
            <v>-3469268.9749453939</v>
          </cell>
          <cell r="CX112">
            <v>-3469268.9749453939</v>
          </cell>
          <cell r="CY112">
            <v>-3469268.9749453939</v>
          </cell>
          <cell r="CZ112">
            <v>-3469268.9749453939</v>
          </cell>
          <cell r="DA112">
            <v>-3469268.9749453939</v>
          </cell>
          <cell r="DB112">
            <v>-3469268.9749453939</v>
          </cell>
          <cell r="DC112">
            <v>-3469268.9749453939</v>
          </cell>
          <cell r="DD112">
            <v>-3469268.9749453939</v>
          </cell>
          <cell r="DE112">
            <v>-3469268.9749453939</v>
          </cell>
          <cell r="DF112">
            <v>-3515004.9521195716</v>
          </cell>
          <cell r="DG112">
            <v>-3515004.9521195716</v>
          </cell>
          <cell r="DH112">
            <v>-3515004.9521195716</v>
          </cell>
          <cell r="DI112">
            <v>-3515004.9521195716</v>
          </cell>
          <cell r="DJ112">
            <v>-3515004.9521195716</v>
          </cell>
          <cell r="DK112">
            <v>-3515004.9521195716</v>
          </cell>
          <cell r="DL112">
            <v>-3515004.9521195716</v>
          </cell>
          <cell r="DM112">
            <v>-3515004.9521195716</v>
          </cell>
          <cell r="DN112">
            <v>-3515004.9521195716</v>
          </cell>
          <cell r="DO112">
            <v>-3515004.9521195716</v>
          </cell>
          <cell r="DP112">
            <v>-3515004.9521195716</v>
          </cell>
          <cell r="DQ112">
            <v>-3515004.9521195716</v>
          </cell>
        </row>
        <row r="113">
          <cell r="A113">
            <v>755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-15230</v>
          </cell>
          <cell r="K113">
            <v>-15230</v>
          </cell>
          <cell r="L113">
            <v>-15230</v>
          </cell>
          <cell r="M113">
            <v>-15230</v>
          </cell>
          <cell r="N113">
            <v>-24368</v>
          </cell>
          <cell r="O113">
            <v>-24368</v>
          </cell>
          <cell r="P113">
            <v>-24368</v>
          </cell>
          <cell r="Q113">
            <v>-24368</v>
          </cell>
          <cell r="R113">
            <v>-24368</v>
          </cell>
          <cell r="S113">
            <v>-24368</v>
          </cell>
          <cell r="T113">
            <v>-24368</v>
          </cell>
          <cell r="U113">
            <v>-24368</v>
          </cell>
          <cell r="V113">
            <v>-24368</v>
          </cell>
          <cell r="W113">
            <v>-26804.799999999999</v>
          </cell>
          <cell r="X113">
            <v>-26804.799999999999</v>
          </cell>
          <cell r="Y113">
            <v>-26804.799999999999</v>
          </cell>
          <cell r="Z113">
            <v>-26804.799999999999</v>
          </cell>
          <cell r="AA113">
            <v>-26804.799999999999</v>
          </cell>
          <cell r="AB113">
            <v>-26804.799999999999</v>
          </cell>
          <cell r="AC113">
            <v>-26804.799999999999</v>
          </cell>
          <cell r="AD113">
            <v>-26804.799999999999</v>
          </cell>
          <cell r="AE113">
            <v>-26804.799999999999</v>
          </cell>
          <cell r="AF113">
            <v>-26804.799999999999</v>
          </cell>
          <cell r="AG113">
            <v>-26804.799999999999</v>
          </cell>
          <cell r="AH113">
            <v>-26804.799999999999</v>
          </cell>
          <cell r="AI113">
            <v>-26804.799999999999</v>
          </cell>
          <cell r="AJ113">
            <v>-26804.799999999999</v>
          </cell>
          <cell r="AK113">
            <v>-26804.799999999999</v>
          </cell>
          <cell r="AL113">
            <v>-26804.799999999999</v>
          </cell>
          <cell r="AM113">
            <v>-26804.799999999999</v>
          </cell>
          <cell r="AN113">
            <v>-26804.799999999999</v>
          </cell>
          <cell r="AO113">
            <v>-26804.799999999999</v>
          </cell>
          <cell r="AP113">
            <v>-26804.799999999999</v>
          </cell>
          <cell r="AQ113">
            <v>-26804.799999999999</v>
          </cell>
          <cell r="AR113">
            <v>-26804.799999999999</v>
          </cell>
          <cell r="AS113">
            <v>-26804.799999999999</v>
          </cell>
          <cell r="AT113">
            <v>-26804.799999999999</v>
          </cell>
          <cell r="AU113">
            <v>-28145.040000000001</v>
          </cell>
          <cell r="AV113">
            <v>-28145.040000000001</v>
          </cell>
          <cell r="AW113">
            <v>-28145.040000000001</v>
          </cell>
          <cell r="AX113">
            <v>-28145.040000000001</v>
          </cell>
          <cell r="AY113">
            <v>-28145.040000000001</v>
          </cell>
          <cell r="AZ113">
            <v>-28145.040000000001</v>
          </cell>
          <cell r="BA113">
            <v>-28145.040000000001</v>
          </cell>
          <cell r="BB113">
            <v>-28145.040000000001</v>
          </cell>
          <cell r="BC113">
            <v>-28145.040000000001</v>
          </cell>
          <cell r="BD113">
            <v>-28145.040000000001</v>
          </cell>
          <cell r="BE113">
            <v>-28145.040000000001</v>
          </cell>
          <cell r="BF113">
            <v>-28145.040000000001</v>
          </cell>
          <cell r="BG113">
            <v>-28145.040000000001</v>
          </cell>
          <cell r="BH113">
            <v>-28145.040000000001</v>
          </cell>
          <cell r="BI113">
            <v>-28145.040000000001</v>
          </cell>
          <cell r="BJ113">
            <v>-28145.040000000001</v>
          </cell>
          <cell r="BK113">
            <v>-28145.040000000001</v>
          </cell>
          <cell r="BL113">
            <v>-28145.040000000001</v>
          </cell>
          <cell r="BM113">
            <v>-28145.040000000001</v>
          </cell>
          <cell r="BN113">
            <v>-28145.040000000001</v>
          </cell>
          <cell r="BO113">
            <v>-28145.040000000001</v>
          </cell>
          <cell r="BP113">
            <v>-28145.040000000001</v>
          </cell>
          <cell r="BQ113">
            <v>-28145.040000000001</v>
          </cell>
          <cell r="BR113">
            <v>-28145.040000000001</v>
          </cell>
          <cell r="BS113">
            <v>-29552.292000000001</v>
          </cell>
          <cell r="BT113">
            <v>-29552.292000000001</v>
          </cell>
          <cell r="BU113">
            <v>-29552.292000000001</v>
          </cell>
          <cell r="BV113">
            <v>-29552.292000000001</v>
          </cell>
          <cell r="BW113">
            <v>-29552.292000000001</v>
          </cell>
          <cell r="BX113">
            <v>-29552.292000000001</v>
          </cell>
          <cell r="BY113">
            <v>-29552.292000000001</v>
          </cell>
          <cell r="BZ113">
            <v>-29552.292000000001</v>
          </cell>
          <cell r="CA113">
            <v>-29552.292000000001</v>
          </cell>
          <cell r="CB113">
            <v>-29552.292000000001</v>
          </cell>
          <cell r="CC113">
            <v>-29552.292000000001</v>
          </cell>
          <cell r="CD113">
            <v>-29552.292000000001</v>
          </cell>
          <cell r="CE113">
            <v>-29552.292000000001</v>
          </cell>
          <cell r="CF113">
            <v>-29552.292000000001</v>
          </cell>
          <cell r="CG113">
            <v>-29552.292000000001</v>
          </cell>
          <cell r="CH113">
            <v>-29552.292000000001</v>
          </cell>
          <cell r="CI113">
            <v>-29552.292000000001</v>
          </cell>
          <cell r="CJ113">
            <v>-29552.292000000001</v>
          </cell>
          <cell r="CK113">
            <v>-29552.292000000001</v>
          </cell>
          <cell r="CL113">
            <v>-29552.292000000001</v>
          </cell>
          <cell r="CM113">
            <v>-29552.292000000001</v>
          </cell>
          <cell r="CN113">
            <v>-29552.292000000001</v>
          </cell>
          <cell r="CO113">
            <v>-29552.292000000001</v>
          </cell>
          <cell r="CP113">
            <v>-29552.292000000001</v>
          </cell>
          <cell r="CQ113">
            <v>-31029.906600000002</v>
          </cell>
          <cell r="CR113">
            <v>-31029.906600000002</v>
          </cell>
          <cell r="CS113">
            <v>-31029.906600000002</v>
          </cell>
          <cell r="CT113">
            <v>-31029.906600000002</v>
          </cell>
          <cell r="CU113">
            <v>-31029.906600000002</v>
          </cell>
          <cell r="CV113">
            <v>-31029.906600000002</v>
          </cell>
          <cell r="CW113">
            <v>-31029.906600000002</v>
          </cell>
          <cell r="CX113">
            <v>-31029.906600000002</v>
          </cell>
          <cell r="CY113">
            <v>-31029.906600000002</v>
          </cell>
          <cell r="CZ113">
            <v>-31029.906600000002</v>
          </cell>
          <cell r="DA113">
            <v>-31029.906600000002</v>
          </cell>
          <cell r="DB113">
            <v>-31029.906600000002</v>
          </cell>
          <cell r="DC113">
            <v>-31029.906600000002</v>
          </cell>
          <cell r="DD113">
            <v>-31029.906600000002</v>
          </cell>
          <cell r="DE113">
            <v>-31029.906600000002</v>
          </cell>
          <cell r="DF113">
            <v>-31029.906600000002</v>
          </cell>
          <cell r="DG113">
            <v>-31029.906600000002</v>
          </cell>
          <cell r="DH113">
            <v>-31029.906600000002</v>
          </cell>
          <cell r="DI113">
            <v>-31029.906600000002</v>
          </cell>
          <cell r="DJ113">
            <v>-31029.906600000002</v>
          </cell>
          <cell r="DK113">
            <v>-31029.906600000002</v>
          </cell>
          <cell r="DL113">
            <v>-31029.906600000002</v>
          </cell>
          <cell r="DM113">
            <v>-31029.906600000002</v>
          </cell>
          <cell r="DN113">
            <v>-31029.906600000002</v>
          </cell>
          <cell r="DO113">
            <v>-32581.401930000007</v>
          </cell>
          <cell r="DP113">
            <v>-32581.401930000007</v>
          </cell>
          <cell r="DQ113">
            <v>-32581.401930000007</v>
          </cell>
        </row>
        <row r="114">
          <cell r="A114">
            <v>762</v>
          </cell>
          <cell r="B114">
            <v>-373500</v>
          </cell>
          <cell r="C114">
            <v>-373500</v>
          </cell>
          <cell r="D114">
            <v>-373500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</row>
        <row r="115">
          <cell r="A115">
            <v>767</v>
          </cell>
          <cell r="B115">
            <v>-153918</v>
          </cell>
          <cell r="C115">
            <v>-153918</v>
          </cell>
          <cell r="D115">
            <v>-153918</v>
          </cell>
          <cell r="E115">
            <v>-153510</v>
          </cell>
          <cell r="F115">
            <v>-153510</v>
          </cell>
          <cell r="G115">
            <v>-153510</v>
          </cell>
          <cell r="H115">
            <v>-153918</v>
          </cell>
          <cell r="I115">
            <v>-153918</v>
          </cell>
          <cell r="J115">
            <v>-153918</v>
          </cell>
          <cell r="K115">
            <v>-153918</v>
          </cell>
          <cell r="L115">
            <v>-153918</v>
          </cell>
          <cell r="M115">
            <v>-153918</v>
          </cell>
          <cell r="N115">
            <v>-153918</v>
          </cell>
          <cell r="O115">
            <v>-153918</v>
          </cell>
          <cell r="P115">
            <v>-153918</v>
          </cell>
          <cell r="Q115">
            <v>-153510</v>
          </cell>
          <cell r="R115">
            <v>-153510</v>
          </cell>
          <cell r="S115">
            <v>-153510</v>
          </cell>
          <cell r="T115">
            <v>-153918</v>
          </cell>
          <cell r="U115">
            <v>-153918</v>
          </cell>
          <cell r="V115">
            <v>-153918</v>
          </cell>
          <cell r="W115">
            <v>-169309.8</v>
          </cell>
          <cell r="X115">
            <v>-169309.8</v>
          </cell>
          <cell r="Y115">
            <v>-169309.8</v>
          </cell>
          <cell r="Z115">
            <v>-169309.8</v>
          </cell>
          <cell r="AA115">
            <v>-169309.8</v>
          </cell>
          <cell r="AB115">
            <v>-169309.8</v>
          </cell>
          <cell r="AC115">
            <v>-168861</v>
          </cell>
          <cell r="AD115">
            <v>-168861</v>
          </cell>
          <cell r="AE115">
            <v>-168861</v>
          </cell>
          <cell r="AF115">
            <v>-169309.8</v>
          </cell>
          <cell r="AG115">
            <v>-169309.8</v>
          </cell>
          <cell r="AH115">
            <v>-169309.8</v>
          </cell>
          <cell r="AI115">
            <v>-169309.8</v>
          </cell>
          <cell r="AJ115">
            <v>-169309.8</v>
          </cell>
          <cell r="AK115">
            <v>-169309.8</v>
          </cell>
          <cell r="AL115">
            <v>-169309.8</v>
          </cell>
          <cell r="AM115">
            <v>-169309.8</v>
          </cell>
          <cell r="AN115">
            <v>-169309.8</v>
          </cell>
          <cell r="AO115">
            <v>-168861</v>
          </cell>
          <cell r="AP115">
            <v>-168861</v>
          </cell>
          <cell r="AQ115">
            <v>-168861</v>
          </cell>
          <cell r="AR115">
            <v>-169309.8</v>
          </cell>
          <cell r="AS115">
            <v>-169309.8</v>
          </cell>
          <cell r="AT115">
            <v>-169309.8</v>
          </cell>
          <cell r="AU115">
            <v>-177775.29</v>
          </cell>
          <cell r="AV115">
            <v>-177775.29</v>
          </cell>
          <cell r="AW115">
            <v>-177775.29</v>
          </cell>
          <cell r="AX115">
            <v>-177775.29</v>
          </cell>
          <cell r="AY115">
            <v>-177775.29</v>
          </cell>
          <cell r="AZ115">
            <v>-177775.29</v>
          </cell>
          <cell r="BA115">
            <v>-177304.05</v>
          </cell>
          <cell r="BB115">
            <v>-177304.05</v>
          </cell>
          <cell r="BC115">
            <v>-177304.05</v>
          </cell>
          <cell r="BD115">
            <v>-177775.29</v>
          </cell>
          <cell r="BE115">
            <v>-177775.29</v>
          </cell>
          <cell r="BF115">
            <v>-177775.29</v>
          </cell>
          <cell r="BG115">
            <v>-177775.29</v>
          </cell>
          <cell r="BH115">
            <v>-177775.29</v>
          </cell>
          <cell r="BI115">
            <v>-177775.29</v>
          </cell>
          <cell r="BJ115">
            <v>-177775.29</v>
          </cell>
          <cell r="BK115">
            <v>-177775.29</v>
          </cell>
          <cell r="BL115">
            <v>-177775.29</v>
          </cell>
          <cell r="BM115">
            <v>-177304.05</v>
          </cell>
          <cell r="BN115">
            <v>-177304.05</v>
          </cell>
          <cell r="BO115">
            <v>-177304.05</v>
          </cell>
          <cell r="BP115">
            <v>-177775.29</v>
          </cell>
          <cell r="BQ115">
            <v>-177775.29</v>
          </cell>
          <cell r="BR115">
            <v>-177775.29</v>
          </cell>
          <cell r="BS115">
            <v>-186664.0545</v>
          </cell>
          <cell r="BT115">
            <v>-186664.0545</v>
          </cell>
          <cell r="BU115">
            <v>-186664.0545</v>
          </cell>
          <cell r="BV115">
            <v>-186664.0545</v>
          </cell>
          <cell r="BW115">
            <v>-186664.0545</v>
          </cell>
          <cell r="BX115">
            <v>-186664.0545</v>
          </cell>
          <cell r="BY115">
            <v>-186169.2525</v>
          </cell>
          <cell r="BZ115">
            <v>-186169.2525</v>
          </cell>
          <cell r="CA115">
            <v>-186169.2525</v>
          </cell>
          <cell r="CB115">
            <v>-186664.0545</v>
          </cell>
          <cell r="CC115">
            <v>-186664.0545</v>
          </cell>
          <cell r="CD115">
            <v>-186664.0545</v>
          </cell>
          <cell r="CE115">
            <v>-186664.0545</v>
          </cell>
          <cell r="CF115">
            <v>-186664.0545</v>
          </cell>
          <cell r="CG115">
            <v>-186664.0545</v>
          </cell>
          <cell r="CH115">
            <v>-186664.0545</v>
          </cell>
          <cell r="CI115">
            <v>-186664.0545</v>
          </cell>
          <cell r="CJ115">
            <v>-186664.0545</v>
          </cell>
          <cell r="CK115">
            <v>-186169.2525</v>
          </cell>
          <cell r="CL115">
            <v>-186169.2525</v>
          </cell>
          <cell r="CM115">
            <v>-186169.2525</v>
          </cell>
          <cell r="CN115">
            <v>-186664.0545</v>
          </cell>
          <cell r="CO115">
            <v>-186664.0545</v>
          </cell>
          <cell r="CP115">
            <v>-186664.0545</v>
          </cell>
          <cell r="CQ115">
            <v>-195997.25722500001</v>
          </cell>
          <cell r="CR115">
            <v>-195997.25722500001</v>
          </cell>
          <cell r="CS115">
            <v>-195997.25722500001</v>
          </cell>
          <cell r="CT115">
            <v>-195997.25722500001</v>
          </cell>
          <cell r="CU115">
            <v>-195997.25722500001</v>
          </cell>
          <cell r="CV115">
            <v>-195997.25722500001</v>
          </cell>
          <cell r="CW115">
            <v>-195477.71512500002</v>
          </cell>
          <cell r="CX115">
            <v>-195477.71512500002</v>
          </cell>
          <cell r="CY115">
            <v>-195477.71512500002</v>
          </cell>
          <cell r="CZ115">
            <v>-195997.25722500001</v>
          </cell>
          <cell r="DA115">
            <v>-195997.25722500001</v>
          </cell>
          <cell r="DB115">
            <v>-195997.25722500001</v>
          </cell>
          <cell r="DC115">
            <v>-195997.25722500001</v>
          </cell>
          <cell r="DD115">
            <v>-195997.25722500001</v>
          </cell>
          <cell r="DE115">
            <v>-195997.25722500001</v>
          </cell>
          <cell r="DF115">
            <v>-195997.25722500001</v>
          </cell>
          <cell r="DG115">
            <v>-195997.25722500001</v>
          </cell>
          <cell r="DH115">
            <v>-195997.25722500001</v>
          </cell>
          <cell r="DI115">
            <v>-195477.71512500002</v>
          </cell>
          <cell r="DJ115">
            <v>-195477.71512500002</v>
          </cell>
          <cell r="DK115">
            <v>-195477.71512500002</v>
          </cell>
          <cell r="DL115">
            <v>-195997.25722500001</v>
          </cell>
          <cell r="DM115">
            <v>-195997.25722500001</v>
          </cell>
          <cell r="DN115">
            <v>-195997.25722500001</v>
          </cell>
          <cell r="DO115">
            <v>-205797.12008625004</v>
          </cell>
          <cell r="DP115">
            <v>-205797.12008625004</v>
          </cell>
          <cell r="DQ115">
            <v>-205797.12008625004</v>
          </cell>
        </row>
        <row r="116">
          <cell r="A116">
            <v>791</v>
          </cell>
          <cell r="B116">
            <v>-24300</v>
          </cell>
          <cell r="C116">
            <v>-24300</v>
          </cell>
          <cell r="D116">
            <v>-24300</v>
          </cell>
          <cell r="E116">
            <v>-24300</v>
          </cell>
          <cell r="F116">
            <v>-24300</v>
          </cell>
          <cell r="G116">
            <v>-24300</v>
          </cell>
          <cell r="H116">
            <v>-24300</v>
          </cell>
          <cell r="I116">
            <v>-24300</v>
          </cell>
          <cell r="J116">
            <v>-24300</v>
          </cell>
          <cell r="K116">
            <v>-24300</v>
          </cell>
          <cell r="L116">
            <v>-24300</v>
          </cell>
          <cell r="M116">
            <v>-24300</v>
          </cell>
          <cell r="N116">
            <v>-24300</v>
          </cell>
          <cell r="O116">
            <v>-24300</v>
          </cell>
          <cell r="P116">
            <v>-24300</v>
          </cell>
          <cell r="Q116">
            <v>-24300</v>
          </cell>
          <cell r="R116">
            <v>-24300</v>
          </cell>
          <cell r="S116">
            <v>-24300</v>
          </cell>
          <cell r="T116">
            <v>-24300</v>
          </cell>
          <cell r="U116">
            <v>-24300</v>
          </cell>
          <cell r="V116">
            <v>-24300</v>
          </cell>
          <cell r="W116">
            <v>-24300</v>
          </cell>
          <cell r="X116">
            <v>-24300</v>
          </cell>
          <cell r="Y116">
            <v>-24300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</row>
        <row r="117">
          <cell r="A117">
            <v>5001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-365000</v>
          </cell>
          <cell r="H117">
            <v>-379600</v>
          </cell>
          <cell r="I117">
            <v>-379600</v>
          </cell>
          <cell r="J117">
            <v>-365000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</row>
        <row r="118">
          <cell r="A118">
            <v>5002</v>
          </cell>
          <cell r="B118">
            <v>0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-225000</v>
          </cell>
          <cell r="H118">
            <v>-233999.98</v>
          </cell>
          <cell r="I118">
            <v>-233999.98</v>
          </cell>
          <cell r="J118">
            <v>-225000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</row>
        <row r="119">
          <cell r="A119">
            <v>5005</v>
          </cell>
          <cell r="B119">
            <v>-75000</v>
          </cell>
          <cell r="C119">
            <v>-75000</v>
          </cell>
          <cell r="D119">
            <v>-75000</v>
          </cell>
          <cell r="E119">
            <v>-75000</v>
          </cell>
          <cell r="F119">
            <v>-75000</v>
          </cell>
          <cell r="G119">
            <v>-75000</v>
          </cell>
          <cell r="H119">
            <v>-75000</v>
          </cell>
          <cell r="I119">
            <v>-75000</v>
          </cell>
          <cell r="J119">
            <v>-75000</v>
          </cell>
          <cell r="K119">
            <v>-75000</v>
          </cell>
          <cell r="L119">
            <v>-75000</v>
          </cell>
          <cell r="M119">
            <v>-75000</v>
          </cell>
          <cell r="N119">
            <v>-150000</v>
          </cell>
          <cell r="O119">
            <v>-150000</v>
          </cell>
          <cell r="P119">
            <v>-150000</v>
          </cell>
          <cell r="Q119">
            <v>-150000</v>
          </cell>
          <cell r="R119">
            <v>-150000</v>
          </cell>
          <cell r="S119">
            <v>-150000</v>
          </cell>
          <cell r="T119">
            <v>-150000</v>
          </cell>
          <cell r="U119">
            <v>-150000</v>
          </cell>
          <cell r="V119">
            <v>-150000</v>
          </cell>
          <cell r="W119">
            <v>-150000</v>
          </cell>
          <cell r="X119">
            <v>-150000</v>
          </cell>
          <cell r="Y119">
            <v>-150000</v>
          </cell>
          <cell r="Z119">
            <v>-300000</v>
          </cell>
          <cell r="AA119">
            <v>-300000</v>
          </cell>
          <cell r="AB119">
            <v>-300000</v>
          </cell>
          <cell r="AC119">
            <v>-300000</v>
          </cell>
          <cell r="AD119">
            <v>-300000</v>
          </cell>
          <cell r="AE119">
            <v>-300000</v>
          </cell>
          <cell r="AF119">
            <v>-300000</v>
          </cell>
          <cell r="AG119">
            <v>-300000</v>
          </cell>
          <cell r="AH119">
            <v>-300000</v>
          </cell>
          <cell r="AI119">
            <v>-300000</v>
          </cell>
          <cell r="AJ119">
            <v>-300000</v>
          </cell>
          <cell r="AK119">
            <v>-300000</v>
          </cell>
          <cell r="AL119">
            <v>-375000</v>
          </cell>
          <cell r="AM119">
            <v>-375000</v>
          </cell>
          <cell r="AN119">
            <v>-375000</v>
          </cell>
          <cell r="AO119">
            <v>-375000</v>
          </cell>
          <cell r="AP119">
            <v>-375000</v>
          </cell>
          <cell r="AQ119">
            <v>-375000</v>
          </cell>
          <cell r="AR119">
            <v>-375000</v>
          </cell>
          <cell r="AS119">
            <v>-375000</v>
          </cell>
          <cell r="AT119">
            <v>-375000</v>
          </cell>
          <cell r="AU119">
            <v>-375000</v>
          </cell>
          <cell r="AV119">
            <v>-375000</v>
          </cell>
          <cell r="AW119">
            <v>-375000</v>
          </cell>
          <cell r="AX119">
            <v>-450000</v>
          </cell>
          <cell r="AY119">
            <v>-450000</v>
          </cell>
          <cell r="AZ119">
            <v>-450000</v>
          </cell>
          <cell r="BA119">
            <v>-450000</v>
          </cell>
          <cell r="BB119">
            <v>-450000</v>
          </cell>
          <cell r="BC119">
            <v>-450000</v>
          </cell>
          <cell r="BD119">
            <v>-450000</v>
          </cell>
          <cell r="BE119">
            <v>-450000</v>
          </cell>
          <cell r="BF119">
            <v>-450000</v>
          </cell>
          <cell r="BG119">
            <v>-450000</v>
          </cell>
          <cell r="BH119">
            <v>-450000</v>
          </cell>
          <cell r="BI119">
            <v>-450000</v>
          </cell>
          <cell r="BJ119">
            <v>-450000</v>
          </cell>
          <cell r="BK119">
            <v>-450000</v>
          </cell>
          <cell r="BL119">
            <v>-450000</v>
          </cell>
          <cell r="BM119">
            <v>-450000</v>
          </cell>
          <cell r="BN119">
            <v>-450000</v>
          </cell>
          <cell r="BO119">
            <v>-450000</v>
          </cell>
          <cell r="BP119">
            <v>-450000</v>
          </cell>
          <cell r="BQ119">
            <v>-450000</v>
          </cell>
          <cell r="BR119">
            <v>-450000</v>
          </cell>
          <cell r="BS119">
            <v>-450000</v>
          </cell>
          <cell r="BT119">
            <v>-450000</v>
          </cell>
          <cell r="BU119">
            <v>-450000</v>
          </cell>
          <cell r="BV119">
            <v>-450000</v>
          </cell>
          <cell r="BW119">
            <v>-450000</v>
          </cell>
          <cell r="BX119">
            <v>-450000</v>
          </cell>
          <cell r="BY119">
            <v>-450000</v>
          </cell>
          <cell r="BZ119">
            <v>-450000</v>
          </cell>
          <cell r="CA119">
            <v>-450000</v>
          </cell>
          <cell r="CB119">
            <v>-450000</v>
          </cell>
          <cell r="CC119">
            <v>-450000</v>
          </cell>
          <cell r="CD119">
            <v>-450000</v>
          </cell>
          <cell r="CE119">
            <v>-450000</v>
          </cell>
          <cell r="CF119">
            <v>-450000</v>
          </cell>
          <cell r="CG119">
            <v>-450000</v>
          </cell>
          <cell r="CH119">
            <v>-450000</v>
          </cell>
          <cell r="CI119">
            <v>-450000</v>
          </cell>
          <cell r="CJ119">
            <v>-450000</v>
          </cell>
          <cell r="CK119">
            <v>-450000</v>
          </cell>
          <cell r="CL119">
            <v>-450000</v>
          </cell>
          <cell r="CM119">
            <v>-450000</v>
          </cell>
          <cell r="CN119">
            <v>-450000</v>
          </cell>
          <cell r="CO119">
            <v>-450000</v>
          </cell>
          <cell r="CP119">
            <v>-450000</v>
          </cell>
          <cell r="CQ119">
            <v>-450000</v>
          </cell>
          <cell r="CR119">
            <v>-450000</v>
          </cell>
          <cell r="CS119">
            <v>-450000</v>
          </cell>
          <cell r="CT119">
            <v>-450000</v>
          </cell>
          <cell r="CU119">
            <v>-450000</v>
          </cell>
          <cell r="CV119">
            <v>-450000</v>
          </cell>
          <cell r="CW119">
            <v>-450000</v>
          </cell>
          <cell r="CX119">
            <v>-450000</v>
          </cell>
          <cell r="CY119">
            <v>-450000</v>
          </cell>
          <cell r="CZ119">
            <v>-450000</v>
          </cell>
          <cell r="DA119">
            <v>-450000</v>
          </cell>
          <cell r="DB119">
            <v>-450000</v>
          </cell>
          <cell r="DC119">
            <v>-450000</v>
          </cell>
          <cell r="DD119">
            <v>-450000</v>
          </cell>
          <cell r="DE119">
            <v>-450000</v>
          </cell>
          <cell r="DF119">
            <v>-450000</v>
          </cell>
          <cell r="DG119">
            <v>-450000</v>
          </cell>
          <cell r="DH119">
            <v>-450000</v>
          </cell>
          <cell r="DI119">
            <v>-450000</v>
          </cell>
          <cell r="DJ119">
            <v>-450000</v>
          </cell>
          <cell r="DK119">
            <v>-450000</v>
          </cell>
          <cell r="DL119">
            <v>-450000</v>
          </cell>
          <cell r="DM119">
            <v>-450000</v>
          </cell>
          <cell r="DN119">
            <v>-450000</v>
          </cell>
          <cell r="DO119">
            <v>-450000</v>
          </cell>
          <cell r="DP119">
            <v>-450000</v>
          </cell>
          <cell r="DQ119">
            <v>-450000</v>
          </cell>
        </row>
        <row r="120">
          <cell r="A120">
            <v>5014</v>
          </cell>
          <cell r="B120">
            <v>-187116</v>
          </cell>
          <cell r="C120">
            <v>-187116</v>
          </cell>
          <cell r="D120">
            <v>-187116</v>
          </cell>
          <cell r="E120">
            <v>-187116</v>
          </cell>
          <cell r="F120">
            <v>0</v>
          </cell>
          <cell r="G120">
            <v>-186620</v>
          </cell>
          <cell r="H120">
            <v>-187116</v>
          </cell>
          <cell r="I120">
            <v>-187116</v>
          </cell>
          <cell r="J120">
            <v>-187116</v>
          </cell>
          <cell r="K120">
            <v>-187116</v>
          </cell>
          <cell r="L120">
            <v>-187116</v>
          </cell>
          <cell r="M120">
            <v>-187116</v>
          </cell>
          <cell r="N120">
            <v>-187116</v>
          </cell>
          <cell r="O120">
            <v>-187116</v>
          </cell>
          <cell r="P120">
            <v>-187116</v>
          </cell>
          <cell r="Q120">
            <v>-186620</v>
          </cell>
          <cell r="R120">
            <v>-186620</v>
          </cell>
          <cell r="S120">
            <v>-186620</v>
          </cell>
          <cell r="T120">
            <v>-187116</v>
          </cell>
          <cell r="U120">
            <v>-187116</v>
          </cell>
          <cell r="V120">
            <v>-187116</v>
          </cell>
          <cell r="W120">
            <v>-205827.6</v>
          </cell>
          <cell r="X120">
            <v>-205827.6</v>
          </cell>
          <cell r="Y120">
            <v>-205827.6</v>
          </cell>
          <cell r="Z120">
            <v>-205827.6</v>
          </cell>
          <cell r="AA120">
            <v>-205827.6</v>
          </cell>
          <cell r="AB120">
            <v>-205827.6</v>
          </cell>
          <cell r="AC120">
            <v>-205282</v>
          </cell>
          <cell r="AD120">
            <v>-205282</v>
          </cell>
          <cell r="AE120">
            <v>-205282</v>
          </cell>
          <cell r="AF120">
            <v>-205827.6</v>
          </cell>
          <cell r="AG120">
            <v>-205827.6</v>
          </cell>
          <cell r="AH120">
            <v>-205827.6</v>
          </cell>
          <cell r="AI120">
            <v>-205827.6</v>
          </cell>
          <cell r="AJ120">
            <v>-205827.6</v>
          </cell>
          <cell r="AK120">
            <v>-205827.6</v>
          </cell>
          <cell r="AL120">
            <v>-205827.6</v>
          </cell>
          <cell r="AM120">
            <v>-205827.6</v>
          </cell>
          <cell r="AN120">
            <v>-205827.6</v>
          </cell>
          <cell r="AO120">
            <v>-205282</v>
          </cell>
          <cell r="AP120">
            <v>-205282</v>
          </cell>
          <cell r="AQ120">
            <v>-205282</v>
          </cell>
          <cell r="AR120">
            <v>-205827.6</v>
          </cell>
          <cell r="AS120">
            <v>-205827.6</v>
          </cell>
          <cell r="AT120">
            <v>-205827.6</v>
          </cell>
          <cell r="AU120">
            <v>-216118.98</v>
          </cell>
          <cell r="AV120">
            <v>-216118.98</v>
          </cell>
          <cell r="AW120">
            <v>-216118.98</v>
          </cell>
          <cell r="AX120">
            <v>-216118.98</v>
          </cell>
          <cell r="AY120">
            <v>-216118.98</v>
          </cell>
          <cell r="AZ120">
            <v>-216118.98</v>
          </cell>
          <cell r="BA120">
            <v>-215546.1</v>
          </cell>
          <cell r="BB120">
            <v>-215546.1</v>
          </cell>
          <cell r="BC120">
            <v>-215546.1</v>
          </cell>
          <cell r="BD120">
            <v>-216118.98</v>
          </cell>
          <cell r="BE120">
            <v>-216118.98</v>
          </cell>
          <cell r="BF120">
            <v>-216118.98</v>
          </cell>
          <cell r="BG120">
            <v>-216118.98</v>
          </cell>
          <cell r="BH120">
            <v>-216118.98</v>
          </cell>
          <cell r="BI120">
            <v>-216118.98</v>
          </cell>
          <cell r="BJ120">
            <v>-216118.98</v>
          </cell>
          <cell r="BK120">
            <v>-216118.98</v>
          </cell>
          <cell r="BL120">
            <v>-216118.98</v>
          </cell>
          <cell r="BM120">
            <v>-215546.1</v>
          </cell>
          <cell r="BN120">
            <v>-215546.1</v>
          </cell>
          <cell r="BO120">
            <v>-215546.1</v>
          </cell>
          <cell r="BP120">
            <v>-216118.98</v>
          </cell>
          <cell r="BQ120">
            <v>-216118.98</v>
          </cell>
          <cell r="BR120">
            <v>-216118.98</v>
          </cell>
          <cell r="BS120">
            <v>-226924.929</v>
          </cell>
          <cell r="BT120">
            <v>-226924.929</v>
          </cell>
          <cell r="BU120">
            <v>-226924.929</v>
          </cell>
          <cell r="BV120">
            <v>-226924.929</v>
          </cell>
          <cell r="BW120">
            <v>-226924.929</v>
          </cell>
          <cell r="BX120">
            <v>-226924.929</v>
          </cell>
          <cell r="BY120">
            <v>-226323.40500000003</v>
          </cell>
          <cell r="BZ120">
            <v>-226323.40500000003</v>
          </cell>
          <cell r="CA120">
            <v>-226323.40500000003</v>
          </cell>
          <cell r="CB120">
            <v>-226924.929</v>
          </cell>
          <cell r="CC120">
            <v>-226924.929</v>
          </cell>
          <cell r="CD120">
            <v>-226924.929</v>
          </cell>
          <cell r="CE120">
            <v>-226924.929</v>
          </cell>
          <cell r="CF120">
            <v>-226924.929</v>
          </cell>
          <cell r="CG120">
            <v>-226924.929</v>
          </cell>
          <cell r="CH120">
            <v>-226924.929</v>
          </cell>
          <cell r="CI120">
            <v>-226924.929</v>
          </cell>
          <cell r="CJ120">
            <v>-226924.929</v>
          </cell>
          <cell r="CK120">
            <v>-226323.40500000003</v>
          </cell>
          <cell r="CL120">
            <v>-226323.40500000003</v>
          </cell>
          <cell r="CM120">
            <v>-226323.40500000003</v>
          </cell>
          <cell r="CN120">
            <v>-226924.929</v>
          </cell>
          <cell r="CO120">
            <v>-226924.929</v>
          </cell>
          <cell r="CP120">
            <v>-226924.929</v>
          </cell>
          <cell r="CQ120">
            <v>-238271.17545000001</v>
          </cell>
          <cell r="CR120">
            <v>-238271.17545000001</v>
          </cell>
          <cell r="CS120">
            <v>-238271.17545000001</v>
          </cell>
          <cell r="CT120">
            <v>-238271.17545000001</v>
          </cell>
          <cell r="CU120">
            <v>-238271.17545000001</v>
          </cell>
          <cell r="CV120">
            <v>-238271.17545000001</v>
          </cell>
          <cell r="CW120">
            <v>-237639.57525000002</v>
          </cell>
          <cell r="CX120">
            <v>-237639.57525000002</v>
          </cell>
          <cell r="CY120">
            <v>-237639.57525000002</v>
          </cell>
          <cell r="CZ120">
            <v>-238271.17545000001</v>
          </cell>
          <cell r="DA120">
            <v>-238271.17545000001</v>
          </cell>
          <cell r="DB120">
            <v>-238271.17545000001</v>
          </cell>
          <cell r="DC120">
            <v>-238271.17545000001</v>
          </cell>
          <cell r="DD120">
            <v>-238271.17545000001</v>
          </cell>
          <cell r="DE120">
            <v>-238271.17545000001</v>
          </cell>
          <cell r="DF120">
            <v>-238271.17545000001</v>
          </cell>
          <cell r="DG120">
            <v>-238271.17545000001</v>
          </cell>
          <cell r="DH120">
            <v>-238271.17545000001</v>
          </cell>
          <cell r="DI120">
            <v>-237639.57525000002</v>
          </cell>
          <cell r="DJ120">
            <v>-237639.57525000002</v>
          </cell>
          <cell r="DK120">
            <v>-237639.57525000002</v>
          </cell>
          <cell r="DL120">
            <v>-238271.17545000001</v>
          </cell>
          <cell r="DM120">
            <v>-238271.17545000001</v>
          </cell>
          <cell r="DN120">
            <v>-238271.17545000001</v>
          </cell>
          <cell r="DO120">
            <v>-250184.73422250006</v>
          </cell>
          <cell r="DP120">
            <v>-250184.73422250006</v>
          </cell>
          <cell r="DQ120">
            <v>-250184.73422250006</v>
          </cell>
        </row>
        <row r="121">
          <cell r="A121">
            <v>5015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-83636.324999999997</v>
          </cell>
          <cell r="L121">
            <v>-83636.324999999997</v>
          </cell>
          <cell r="M121">
            <v>-83636.324999999997</v>
          </cell>
          <cell r="N121">
            <v>-83636.324999999997</v>
          </cell>
          <cell r="O121">
            <v>-83636.324999999997</v>
          </cell>
          <cell r="P121">
            <v>-83636.324999999997</v>
          </cell>
          <cell r="Q121">
            <v>-83636.324999999997</v>
          </cell>
          <cell r="R121">
            <v>-83636.324999999997</v>
          </cell>
          <cell r="S121">
            <v>-83636.324999999997</v>
          </cell>
          <cell r="T121">
            <v>-83636.324999999997</v>
          </cell>
          <cell r="U121">
            <v>-83636.324999999997</v>
          </cell>
          <cell r="V121">
            <v>-83636.324999999997</v>
          </cell>
          <cell r="W121">
            <v>-91999.957500000004</v>
          </cell>
          <cell r="X121">
            <v>-91999.957500000004</v>
          </cell>
          <cell r="Y121">
            <v>-91999.957500000004</v>
          </cell>
          <cell r="Z121">
            <v>-91999.957500000004</v>
          </cell>
          <cell r="AA121">
            <v>-91999.957500000004</v>
          </cell>
          <cell r="AB121">
            <v>-91999.957500000004</v>
          </cell>
          <cell r="AC121">
            <v>-91999.957500000004</v>
          </cell>
          <cell r="AD121">
            <v>-91999.957500000004</v>
          </cell>
          <cell r="AE121">
            <v>-91999.957500000004</v>
          </cell>
          <cell r="AF121">
            <v>-91999.957500000004</v>
          </cell>
          <cell r="AG121">
            <v>-91999.957500000004</v>
          </cell>
          <cell r="AH121">
            <v>-91999.957500000004</v>
          </cell>
          <cell r="AI121">
            <v>-91999.957500000004</v>
          </cell>
          <cell r="AJ121">
            <v>-91999.957500000004</v>
          </cell>
          <cell r="AK121">
            <v>-91999.957500000004</v>
          </cell>
          <cell r="AL121">
            <v>-91999.957500000004</v>
          </cell>
          <cell r="AM121">
            <v>-91999.957500000004</v>
          </cell>
          <cell r="AN121">
            <v>-91999.957500000004</v>
          </cell>
          <cell r="AO121">
            <v>-91999.957500000004</v>
          </cell>
          <cell r="AP121">
            <v>-91999.957500000004</v>
          </cell>
          <cell r="AQ121">
            <v>-91999.957500000004</v>
          </cell>
          <cell r="AR121">
            <v>-91999.957500000004</v>
          </cell>
          <cell r="AS121">
            <v>-91999.957500000004</v>
          </cell>
          <cell r="AT121">
            <v>-91999.957500000004</v>
          </cell>
          <cell r="AU121">
            <v>-96599.955375000005</v>
          </cell>
          <cell r="AV121">
            <v>-96599.955375000005</v>
          </cell>
          <cell r="AW121">
            <v>-96599.955375000005</v>
          </cell>
          <cell r="AX121">
            <v>-96599.955375000005</v>
          </cell>
          <cell r="AY121">
            <v>-96599.955375000005</v>
          </cell>
          <cell r="AZ121">
            <v>-96599.955375000005</v>
          </cell>
          <cell r="BA121">
            <v>-96599.955375000005</v>
          </cell>
          <cell r="BB121">
            <v>-96599.955375000005</v>
          </cell>
          <cell r="BC121">
            <v>-96599.955375000005</v>
          </cell>
          <cell r="BD121">
            <v>-96599.955375000005</v>
          </cell>
          <cell r="BE121">
            <v>-96599.955375000005</v>
          </cell>
          <cell r="BF121">
            <v>-96599.955375000005</v>
          </cell>
          <cell r="BG121">
            <v>-96599.955375000005</v>
          </cell>
          <cell r="BH121">
            <v>-96599.955375000005</v>
          </cell>
          <cell r="BI121">
            <v>-96599.955375000005</v>
          </cell>
          <cell r="BJ121">
            <v>-96599.955375000005</v>
          </cell>
          <cell r="BK121">
            <v>-96599.955375000005</v>
          </cell>
          <cell r="BL121">
            <v>-96599.955375000005</v>
          </cell>
          <cell r="BM121">
            <v>-96599.955375000005</v>
          </cell>
          <cell r="BN121">
            <v>-96599.955375000005</v>
          </cell>
          <cell r="BO121">
            <v>-96599.955375000005</v>
          </cell>
          <cell r="BP121">
            <v>-96599.955375000005</v>
          </cell>
          <cell r="BQ121">
            <v>-96599.955375000005</v>
          </cell>
          <cell r="BR121">
            <v>-96599.955375000005</v>
          </cell>
          <cell r="BS121">
            <v>-101429.95314375001</v>
          </cell>
          <cell r="BT121">
            <v>-101429.95314375001</v>
          </cell>
          <cell r="BU121">
            <v>-101429.95314375001</v>
          </cell>
          <cell r="BV121">
            <v>-101429.95314375001</v>
          </cell>
          <cell r="BW121">
            <v>-101429.95314375001</v>
          </cell>
          <cell r="BX121">
            <v>-101429.95314375001</v>
          </cell>
          <cell r="BY121">
            <v>-101429.95314375001</v>
          </cell>
          <cell r="BZ121">
            <v>-101429.95314375001</v>
          </cell>
          <cell r="CA121">
            <v>-101429.95314375001</v>
          </cell>
          <cell r="CB121">
            <v>-101429.95314375001</v>
          </cell>
          <cell r="CC121">
            <v>-101429.95314375001</v>
          </cell>
          <cell r="CD121">
            <v>-101429.95314375001</v>
          </cell>
          <cell r="CE121">
            <v>-101429.95314375001</v>
          </cell>
          <cell r="CF121">
            <v>-101429.95314375001</v>
          </cell>
          <cell r="CG121">
            <v>-101429.95314375001</v>
          </cell>
          <cell r="CH121">
            <v>-101429.95314375001</v>
          </cell>
          <cell r="CI121">
            <v>-101429.95314375001</v>
          </cell>
          <cell r="CJ121">
            <v>-101429.95314375001</v>
          </cell>
          <cell r="CK121">
            <v>-101429.95314375001</v>
          </cell>
          <cell r="CL121">
            <v>-101429.95314375001</v>
          </cell>
          <cell r="CM121">
            <v>-101429.95314375001</v>
          </cell>
          <cell r="CN121">
            <v>-101429.95314375001</v>
          </cell>
          <cell r="CO121">
            <v>-101429.95314375001</v>
          </cell>
          <cell r="CP121">
            <v>-101429.95314375001</v>
          </cell>
          <cell r="CQ121">
            <v>-106501.45080093751</v>
          </cell>
          <cell r="CR121">
            <v>-106501.45080093751</v>
          </cell>
          <cell r="CS121">
            <v>-106501.45080093751</v>
          </cell>
          <cell r="CT121">
            <v>-106501.45080093751</v>
          </cell>
          <cell r="CU121">
            <v>-106501.45080093751</v>
          </cell>
          <cell r="CV121">
            <v>-106501.45080093751</v>
          </cell>
          <cell r="CW121">
            <v>-106501.45080093751</v>
          </cell>
          <cell r="CX121">
            <v>-106501.45080093751</v>
          </cell>
          <cell r="CY121">
            <v>-106501.45080093751</v>
          </cell>
          <cell r="CZ121">
            <v>-106501.45080093751</v>
          </cell>
          <cell r="DA121">
            <v>-106501.45080093751</v>
          </cell>
          <cell r="DB121">
            <v>-106501.45080093751</v>
          </cell>
          <cell r="DC121">
            <v>-106501.45080093751</v>
          </cell>
          <cell r="DD121">
            <v>-106501.45080093751</v>
          </cell>
          <cell r="DE121">
            <v>-106501.45080093751</v>
          </cell>
          <cell r="DF121">
            <v>-106501.45080093751</v>
          </cell>
          <cell r="DG121">
            <v>-106501.45080093751</v>
          </cell>
          <cell r="DH121">
            <v>-106501.45080093751</v>
          </cell>
          <cell r="DI121">
            <v>-106501.45080093751</v>
          </cell>
          <cell r="DJ121">
            <v>-106501.45080093751</v>
          </cell>
          <cell r="DK121">
            <v>-106501.45080093751</v>
          </cell>
          <cell r="DL121">
            <v>-106501.45080093751</v>
          </cell>
          <cell r="DM121">
            <v>-106501.45080093751</v>
          </cell>
          <cell r="DN121">
            <v>-106501.45080093751</v>
          </cell>
          <cell r="DO121">
            <v>-111826.52334098439</v>
          </cell>
          <cell r="DP121">
            <v>-111826.52334098439</v>
          </cell>
          <cell r="DQ121">
            <v>-111826.52334098439</v>
          </cell>
        </row>
        <row r="122">
          <cell r="A122">
            <v>5016</v>
          </cell>
          <cell r="B122">
            <v>0</v>
          </cell>
          <cell r="C122">
            <v>0</v>
          </cell>
          <cell r="D122">
            <v>0</v>
          </cell>
          <cell r="E122">
            <v>-101613.8</v>
          </cell>
          <cell r="F122">
            <v>0</v>
          </cell>
          <cell r="G122">
            <v>-101158.33333333333</v>
          </cell>
          <cell r="H122">
            <v>-101158.33333333333</v>
          </cell>
          <cell r="I122">
            <v>-101158.33333333333</v>
          </cell>
          <cell r="J122">
            <v>-101158.33333333333</v>
          </cell>
          <cell r="K122">
            <v>-101158.33333333333</v>
          </cell>
          <cell r="L122">
            <v>-101158.33333333333</v>
          </cell>
          <cell r="M122">
            <v>-101158.33333333333</v>
          </cell>
          <cell r="N122">
            <v>-101158.33333333333</v>
          </cell>
          <cell r="O122">
            <v>-101158.33333333333</v>
          </cell>
          <cell r="P122">
            <v>-101158.33333333333</v>
          </cell>
          <cell r="Q122">
            <v>-103687.29166666664</v>
          </cell>
          <cell r="R122">
            <v>-103687.29166666664</v>
          </cell>
          <cell r="S122">
            <v>-103687.29166666664</v>
          </cell>
          <cell r="T122">
            <v>-103687.29166666664</v>
          </cell>
          <cell r="U122">
            <v>-103687.29166666664</v>
          </cell>
          <cell r="V122">
            <v>-103687.29166666664</v>
          </cell>
          <cell r="W122">
            <v>-103687.29166666664</v>
          </cell>
          <cell r="X122">
            <v>-103687.29166666664</v>
          </cell>
          <cell r="Y122">
            <v>-103687.29166666664</v>
          </cell>
          <cell r="Z122">
            <v>-103687.29166666664</v>
          </cell>
          <cell r="AA122">
            <v>-103687.29166666664</v>
          </cell>
          <cell r="AB122">
            <v>-103687.29166666664</v>
          </cell>
          <cell r="AC122">
            <v>-106279.4739583333</v>
          </cell>
          <cell r="AD122">
            <v>-106279.4739583333</v>
          </cell>
          <cell r="AE122">
            <v>-106279.4739583333</v>
          </cell>
          <cell r="AF122">
            <v>-106279.4739583333</v>
          </cell>
          <cell r="AG122">
            <v>-106279.4739583333</v>
          </cell>
          <cell r="AH122">
            <v>-106279.4739583333</v>
          </cell>
          <cell r="AI122">
            <v>-106279.4739583333</v>
          </cell>
          <cell r="AJ122">
            <v>-106279.4739583333</v>
          </cell>
          <cell r="AK122">
            <v>-106279.4739583333</v>
          </cell>
          <cell r="AL122">
            <v>-106279.4739583333</v>
          </cell>
          <cell r="AM122">
            <v>-106279.4739583333</v>
          </cell>
          <cell r="AN122">
            <v>-106279.4739583333</v>
          </cell>
          <cell r="AO122">
            <v>-108936.46080729163</v>
          </cell>
          <cell r="AP122">
            <v>-108936.46080729163</v>
          </cell>
          <cell r="AQ122">
            <v>-108936.46080729163</v>
          </cell>
          <cell r="AR122">
            <v>-108936.46080729163</v>
          </cell>
          <cell r="AS122">
            <v>-108936.46080729163</v>
          </cell>
          <cell r="AT122">
            <v>-108936.46080729163</v>
          </cell>
          <cell r="AU122">
            <v>-108936.46080729163</v>
          </cell>
          <cell r="AV122">
            <v>-108936.46080729163</v>
          </cell>
          <cell r="AW122">
            <v>-108936.46080729163</v>
          </cell>
          <cell r="AX122">
            <v>-108936.46080729163</v>
          </cell>
          <cell r="AY122">
            <v>-108936.46080729163</v>
          </cell>
          <cell r="AZ122">
            <v>-108936.46080729163</v>
          </cell>
          <cell r="BA122">
            <v>-111659.8723274739</v>
          </cell>
          <cell r="BB122">
            <v>-111659.8723274739</v>
          </cell>
          <cell r="BC122">
            <v>-111659.8723274739</v>
          </cell>
          <cell r="BD122">
            <v>-111659.8723274739</v>
          </cell>
          <cell r="BE122">
            <v>-111659.8723274739</v>
          </cell>
          <cell r="BF122">
            <v>-111659.8723274739</v>
          </cell>
          <cell r="BG122">
            <v>-111659.8723274739</v>
          </cell>
          <cell r="BH122">
            <v>-111659.8723274739</v>
          </cell>
          <cell r="BI122">
            <v>-111659.8723274739</v>
          </cell>
          <cell r="BJ122">
            <v>-111659.8723274739</v>
          </cell>
          <cell r="BK122">
            <v>-111659.8723274739</v>
          </cell>
          <cell r="BL122">
            <v>-111659.8723274739</v>
          </cell>
          <cell r="BM122">
            <v>-114451.36913566075</v>
          </cell>
          <cell r="BN122">
            <v>-114451.36913566075</v>
          </cell>
          <cell r="BO122">
            <v>-114451.36913566075</v>
          </cell>
          <cell r="BP122">
            <v>-114451.36913566075</v>
          </cell>
          <cell r="BQ122">
            <v>-114451.36913566075</v>
          </cell>
          <cell r="BR122">
            <v>-114451.36913566075</v>
          </cell>
          <cell r="BS122">
            <v>-114451.36913566075</v>
          </cell>
          <cell r="BT122">
            <v>-114451.36913566075</v>
          </cell>
          <cell r="BU122">
            <v>-114451.36913566075</v>
          </cell>
          <cell r="BV122">
            <v>-114451.36913566075</v>
          </cell>
          <cell r="BW122">
            <v>-114451.36913566075</v>
          </cell>
          <cell r="BX122">
            <v>-114451.36913566075</v>
          </cell>
          <cell r="BY122">
            <v>-117312.65336405225</v>
          </cell>
          <cell r="BZ122">
            <v>-117312.65336405225</v>
          </cell>
          <cell r="CA122">
            <v>-117312.65336405225</v>
          </cell>
          <cell r="CB122">
            <v>-117312.65336405225</v>
          </cell>
          <cell r="CC122">
            <v>-117312.65336405225</v>
          </cell>
          <cell r="CD122">
            <v>-117312.65336405225</v>
          </cell>
          <cell r="CE122">
            <v>-117312.65336405225</v>
          </cell>
          <cell r="CF122">
            <v>-117312.65336405225</v>
          </cell>
          <cell r="CG122">
            <v>-117312.65336405225</v>
          </cell>
          <cell r="CH122">
            <v>-117312.65336405225</v>
          </cell>
          <cell r="CI122">
            <v>-117312.65336405225</v>
          </cell>
          <cell r="CJ122">
            <v>-117312.65336405225</v>
          </cell>
          <cell r="CK122">
            <v>-120245.46969815354</v>
          </cell>
          <cell r="CL122">
            <v>-120245.46969815354</v>
          </cell>
          <cell r="CM122">
            <v>-120245.46969815354</v>
          </cell>
          <cell r="CN122">
            <v>-120245.46969815354</v>
          </cell>
          <cell r="CO122">
            <v>-120245.46969815354</v>
          </cell>
          <cell r="CP122">
            <v>-120245.46969815354</v>
          </cell>
          <cell r="CQ122">
            <v>-120245.46969815354</v>
          </cell>
          <cell r="CR122">
            <v>-120245.46969815354</v>
          </cell>
          <cell r="CS122">
            <v>-120245.46969815354</v>
          </cell>
          <cell r="CT122">
            <v>-120245.46969815354</v>
          </cell>
          <cell r="CU122">
            <v>-120245.46969815354</v>
          </cell>
          <cell r="CV122">
            <v>-120245.46969815354</v>
          </cell>
          <cell r="CW122">
            <v>-123251.60644060739</v>
          </cell>
          <cell r="CX122">
            <v>-123251.60644060739</v>
          </cell>
          <cell r="CY122">
            <v>-123251.60644060739</v>
          </cell>
          <cell r="CZ122">
            <v>-123251.60644060739</v>
          </cell>
          <cell r="DA122">
            <v>-123251.60644060739</v>
          </cell>
          <cell r="DB122">
            <v>-123251.60644060739</v>
          </cell>
          <cell r="DC122">
            <v>-123251.60644060739</v>
          </cell>
          <cell r="DD122">
            <v>-123251.60644060739</v>
          </cell>
          <cell r="DE122">
            <v>-123251.60644060739</v>
          </cell>
          <cell r="DF122">
            <v>-123251.60644060739</v>
          </cell>
          <cell r="DG122">
            <v>-123251.60644060739</v>
          </cell>
          <cell r="DH122">
            <v>-123251.60644060739</v>
          </cell>
          <cell r="DI122">
            <v>-126332.89660162256</v>
          </cell>
          <cell r="DJ122">
            <v>-126332.89660162256</v>
          </cell>
          <cell r="DK122">
            <v>-126332.89660162256</v>
          </cell>
          <cell r="DL122">
            <v>-126332.89660162256</v>
          </cell>
          <cell r="DM122">
            <v>-126332.89660162256</v>
          </cell>
          <cell r="DN122">
            <v>-126332.89660162256</v>
          </cell>
          <cell r="DO122">
            <v>-126332.89660162256</v>
          </cell>
          <cell r="DP122">
            <v>-126332.89660162256</v>
          </cell>
          <cell r="DQ122">
            <v>-126332.89660162256</v>
          </cell>
        </row>
        <row r="123">
          <cell r="A123">
            <v>5017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</row>
        <row r="124">
          <cell r="A124">
            <v>5018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-305936.40000000002</v>
          </cell>
          <cell r="AY124">
            <v>-305936.40000000002</v>
          </cell>
          <cell r="AZ124">
            <v>-305936.40000000002</v>
          </cell>
          <cell r="BA124">
            <v>-305936.40000000002</v>
          </cell>
          <cell r="BB124">
            <v>-305936.40000000002</v>
          </cell>
          <cell r="BC124">
            <v>-305936.40000000002</v>
          </cell>
          <cell r="BD124">
            <v>-305936.40000000002</v>
          </cell>
          <cell r="BE124">
            <v>-305936.40000000002</v>
          </cell>
          <cell r="BF124">
            <v>-305936.40000000002</v>
          </cell>
          <cell r="BG124">
            <v>-305936.40000000002</v>
          </cell>
          <cell r="BH124">
            <v>-305936.40000000002</v>
          </cell>
          <cell r="BI124">
            <v>-305936.40000000002</v>
          </cell>
          <cell r="BJ124">
            <v>-305936.40000000002</v>
          </cell>
          <cell r="BK124">
            <v>-305936.40000000002</v>
          </cell>
          <cell r="BL124">
            <v>-305936.40000000002</v>
          </cell>
          <cell r="BM124">
            <v>-305936.40000000002</v>
          </cell>
          <cell r="BN124">
            <v>-305936.40000000002</v>
          </cell>
          <cell r="BO124">
            <v>-305936.40000000002</v>
          </cell>
          <cell r="BP124">
            <v>-305936.40000000002</v>
          </cell>
          <cell r="BQ124">
            <v>-305936.40000000002</v>
          </cell>
          <cell r="BR124">
            <v>-305936.40000000002</v>
          </cell>
          <cell r="BS124">
            <v>-321233.21999999997</v>
          </cell>
          <cell r="BT124">
            <v>-321233.21999999997</v>
          </cell>
          <cell r="BU124">
            <v>-321233.21999999997</v>
          </cell>
          <cell r="BV124">
            <v>-321233.21999999997</v>
          </cell>
          <cell r="BW124">
            <v>-321233.21999999997</v>
          </cell>
          <cell r="BX124">
            <v>-321233.21999999997</v>
          </cell>
          <cell r="BY124">
            <v>-321233.21999999997</v>
          </cell>
          <cell r="BZ124">
            <v>-321233.21999999997</v>
          </cell>
          <cell r="CA124">
            <v>-321233.21999999997</v>
          </cell>
          <cell r="CB124">
            <v>-321233.21999999997</v>
          </cell>
          <cell r="CC124">
            <v>-321233.21999999997</v>
          </cell>
          <cell r="CD124">
            <v>-321233.21999999997</v>
          </cell>
          <cell r="CE124">
            <v>-321233.21999999997</v>
          </cell>
          <cell r="CF124">
            <v>-321233.21999999997</v>
          </cell>
          <cell r="CG124">
            <v>-321233.21999999997</v>
          </cell>
          <cell r="CH124">
            <v>-321233.21999999997</v>
          </cell>
          <cell r="CI124">
            <v>-321233.21999999997</v>
          </cell>
          <cell r="CJ124">
            <v>-321233.21999999997</v>
          </cell>
          <cell r="CK124">
            <v>-321233.21999999997</v>
          </cell>
          <cell r="CL124">
            <v>-321233.21999999997</v>
          </cell>
          <cell r="CM124">
            <v>-321233.21999999997</v>
          </cell>
          <cell r="CN124">
            <v>-321233.21999999997</v>
          </cell>
          <cell r="CO124">
            <v>-321233.21999999997</v>
          </cell>
          <cell r="CP124">
            <v>-321233.21999999997</v>
          </cell>
          <cell r="CQ124">
            <v>-337294.88099999999</v>
          </cell>
          <cell r="CR124">
            <v>-337294.88099999999</v>
          </cell>
          <cell r="CS124">
            <v>-337294.88099999999</v>
          </cell>
          <cell r="CT124">
            <v>-337294.88099999999</v>
          </cell>
          <cell r="CU124">
            <v>-337294.88099999999</v>
          </cell>
          <cell r="CV124">
            <v>-337294.88099999999</v>
          </cell>
          <cell r="CW124">
            <v>-337294.88099999999</v>
          </cell>
          <cell r="CX124">
            <v>-337294.88099999999</v>
          </cell>
          <cell r="CY124">
            <v>-337294.88099999999</v>
          </cell>
          <cell r="CZ124">
            <v>-337294.88099999999</v>
          </cell>
          <cell r="DA124">
            <v>-337294.88099999999</v>
          </cell>
          <cell r="DB124">
            <v>-337294.88099999999</v>
          </cell>
          <cell r="DC124">
            <v>-337294.88099999999</v>
          </cell>
          <cell r="DD124">
            <v>-337294.88099999999</v>
          </cell>
          <cell r="DE124">
            <v>-337294.88099999999</v>
          </cell>
          <cell r="DF124">
            <v>-337294.88099999999</v>
          </cell>
          <cell r="DG124">
            <v>-337294.88099999999</v>
          </cell>
          <cell r="DH124">
            <v>-337294.88099999999</v>
          </cell>
          <cell r="DI124">
            <v>-337294.88099999999</v>
          </cell>
          <cell r="DJ124">
            <v>-337294.88099999999</v>
          </cell>
          <cell r="DK124">
            <v>-337294.88099999999</v>
          </cell>
          <cell r="DL124">
            <v>-337294.88099999999</v>
          </cell>
          <cell r="DM124">
            <v>-337294.88099999999</v>
          </cell>
          <cell r="DN124">
            <v>-337294.88099999999</v>
          </cell>
          <cell r="DO124">
            <v>-354159.62505000003</v>
          </cell>
          <cell r="DP124">
            <v>-354159.62505000003</v>
          </cell>
          <cell r="DQ124">
            <v>-354159.62505000003</v>
          </cell>
        </row>
        <row r="125">
          <cell r="A125">
            <v>5019</v>
          </cell>
          <cell r="B125">
            <v>0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</row>
        <row r="126">
          <cell r="A126">
            <v>5021</v>
          </cell>
          <cell r="B126">
            <v>183292.4</v>
          </cell>
          <cell r="C126">
            <v>183292.4</v>
          </cell>
          <cell r="D126">
            <v>183292.4</v>
          </cell>
          <cell r="E126">
            <v>183292.4</v>
          </cell>
          <cell r="F126">
            <v>183292.4</v>
          </cell>
          <cell r="G126">
            <v>183292.4</v>
          </cell>
          <cell r="H126">
            <v>183292.4</v>
          </cell>
          <cell r="I126">
            <v>183292.4</v>
          </cell>
          <cell r="J126">
            <v>183292.4</v>
          </cell>
          <cell r="K126">
            <v>183292.4</v>
          </cell>
          <cell r="L126">
            <v>183292.4</v>
          </cell>
          <cell r="M126">
            <v>183292.4</v>
          </cell>
          <cell r="N126">
            <v>183292.4</v>
          </cell>
          <cell r="O126">
            <v>183292.4</v>
          </cell>
          <cell r="P126">
            <v>183292.4</v>
          </cell>
          <cell r="Q126">
            <v>183292.4</v>
          </cell>
          <cell r="R126">
            <v>183292.4</v>
          </cell>
          <cell r="S126">
            <v>183292.4</v>
          </cell>
          <cell r="T126">
            <v>183292.4</v>
          </cell>
          <cell r="U126">
            <v>183292.4</v>
          </cell>
          <cell r="V126">
            <v>183292.4</v>
          </cell>
          <cell r="W126">
            <v>183292.4</v>
          </cell>
          <cell r="X126">
            <v>183292.4</v>
          </cell>
          <cell r="Y126">
            <v>183292.4</v>
          </cell>
          <cell r="Z126">
            <v>183292.4</v>
          </cell>
          <cell r="AA126">
            <v>183292.4</v>
          </cell>
          <cell r="AB126">
            <v>183292.4</v>
          </cell>
          <cell r="AC126">
            <v>183292.4</v>
          </cell>
          <cell r="AD126">
            <v>183292.4</v>
          </cell>
          <cell r="AE126">
            <v>183292.4</v>
          </cell>
          <cell r="AF126">
            <v>183292.4</v>
          </cell>
          <cell r="AG126">
            <v>183292.4</v>
          </cell>
          <cell r="AH126">
            <v>183292.4</v>
          </cell>
          <cell r="AI126">
            <v>183292.4</v>
          </cell>
          <cell r="AJ126">
            <v>183292.4</v>
          </cell>
          <cell r="AK126">
            <v>183292.4</v>
          </cell>
          <cell r="AL126">
            <v>183292.4</v>
          </cell>
          <cell r="AM126">
            <v>183292.4</v>
          </cell>
          <cell r="AN126">
            <v>183292.4</v>
          </cell>
          <cell r="AO126">
            <v>183292.4</v>
          </cell>
          <cell r="AP126">
            <v>183292.4</v>
          </cell>
          <cell r="AQ126">
            <v>183292.4</v>
          </cell>
          <cell r="AR126">
            <v>183292.4</v>
          </cell>
          <cell r="AS126">
            <v>183292.4</v>
          </cell>
          <cell r="AT126">
            <v>183292.4</v>
          </cell>
          <cell r="AU126">
            <v>183292.4</v>
          </cell>
          <cell r="AV126">
            <v>183292.4</v>
          </cell>
          <cell r="AW126">
            <v>183292.4</v>
          </cell>
          <cell r="AX126">
            <v>183292.4</v>
          </cell>
          <cell r="AY126">
            <v>183292.4</v>
          </cell>
          <cell r="AZ126">
            <v>183292.4</v>
          </cell>
          <cell r="BA126">
            <v>183292.4</v>
          </cell>
          <cell r="BB126">
            <v>183292.4</v>
          </cell>
          <cell r="BC126">
            <v>183292.4</v>
          </cell>
          <cell r="BD126">
            <v>183292.4</v>
          </cell>
          <cell r="BE126">
            <v>183292.4</v>
          </cell>
          <cell r="BF126">
            <v>183292.4</v>
          </cell>
          <cell r="BG126">
            <v>183292.4</v>
          </cell>
          <cell r="BH126">
            <v>183292.4</v>
          </cell>
          <cell r="BI126">
            <v>183292.4</v>
          </cell>
          <cell r="BJ126">
            <v>183292.4</v>
          </cell>
          <cell r="BK126">
            <v>183292.4</v>
          </cell>
          <cell r="BL126">
            <v>183292.4</v>
          </cell>
          <cell r="BM126">
            <v>183292.4</v>
          </cell>
          <cell r="BN126">
            <v>183292.4</v>
          </cell>
          <cell r="BO126">
            <v>183292.4</v>
          </cell>
          <cell r="BP126">
            <v>183292.4</v>
          </cell>
          <cell r="BQ126">
            <v>183292.4</v>
          </cell>
          <cell r="BR126">
            <v>183292.4</v>
          </cell>
          <cell r="BS126">
            <v>183292.4</v>
          </cell>
          <cell r="BT126">
            <v>183292.4</v>
          </cell>
          <cell r="BU126">
            <v>183292.4</v>
          </cell>
          <cell r="BV126">
            <v>183292.4</v>
          </cell>
          <cell r="BW126">
            <v>183292.4</v>
          </cell>
          <cell r="BX126">
            <v>183292.4</v>
          </cell>
          <cell r="BY126">
            <v>183292.4</v>
          </cell>
          <cell r="BZ126">
            <v>183292.4</v>
          </cell>
          <cell r="CA126">
            <v>183292.4</v>
          </cell>
          <cell r="CB126">
            <v>183292.4</v>
          </cell>
          <cell r="CC126">
            <v>183292.4</v>
          </cell>
          <cell r="CD126">
            <v>183292.4</v>
          </cell>
          <cell r="CE126">
            <v>183292.4</v>
          </cell>
          <cell r="CF126">
            <v>183292.4</v>
          </cell>
          <cell r="CG126">
            <v>183292.4</v>
          </cell>
          <cell r="CH126">
            <v>183292.4</v>
          </cell>
          <cell r="CI126">
            <v>183292.4</v>
          </cell>
          <cell r="CJ126">
            <v>183292.4</v>
          </cell>
          <cell r="CK126">
            <v>183292.4</v>
          </cell>
          <cell r="CL126">
            <v>183292.4</v>
          </cell>
          <cell r="CM126">
            <v>183292.4</v>
          </cell>
          <cell r="CN126">
            <v>183292.4</v>
          </cell>
          <cell r="CO126">
            <v>183292.4</v>
          </cell>
          <cell r="CP126">
            <v>183292.4</v>
          </cell>
          <cell r="CQ126">
            <v>183292.4</v>
          </cell>
          <cell r="CR126">
            <v>183292.4</v>
          </cell>
          <cell r="CS126">
            <v>183292.4</v>
          </cell>
          <cell r="CT126">
            <v>183292.4</v>
          </cell>
          <cell r="CU126">
            <v>183292.4</v>
          </cell>
          <cell r="CV126">
            <v>183292.4</v>
          </cell>
          <cell r="CW126">
            <v>183292.4</v>
          </cell>
          <cell r="CX126">
            <v>183292.4</v>
          </cell>
          <cell r="CY126">
            <v>183292.4</v>
          </cell>
          <cell r="CZ126">
            <v>183292.4</v>
          </cell>
          <cell r="DA126">
            <v>183292.4</v>
          </cell>
          <cell r="DB126">
            <v>183292.4</v>
          </cell>
          <cell r="DC126">
            <v>183292.4</v>
          </cell>
          <cell r="DD126">
            <v>183292.4</v>
          </cell>
          <cell r="DE126">
            <v>183292.4</v>
          </cell>
          <cell r="DF126">
            <v>183292.4</v>
          </cell>
          <cell r="DG126">
            <v>183292.4</v>
          </cell>
          <cell r="DH126">
            <v>183292.4</v>
          </cell>
          <cell r="DI126">
            <v>183292.4</v>
          </cell>
          <cell r="DJ126">
            <v>183292.4</v>
          </cell>
          <cell r="DK126">
            <v>183292.4</v>
          </cell>
          <cell r="DL126">
            <v>183292.4</v>
          </cell>
          <cell r="DM126">
            <v>183292.4</v>
          </cell>
          <cell r="DN126">
            <v>183292.4</v>
          </cell>
          <cell r="DO126">
            <v>183292.4</v>
          </cell>
          <cell r="DP126">
            <v>183292.4</v>
          </cell>
          <cell r="DQ126">
            <v>183292.4</v>
          </cell>
        </row>
        <row r="127">
          <cell r="A127">
            <v>5022</v>
          </cell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</row>
        <row r="128">
          <cell r="A128">
            <v>5023</v>
          </cell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-2789</v>
          </cell>
          <cell r="G128">
            <v>-156548.125</v>
          </cell>
          <cell r="H128">
            <v>-156548.125</v>
          </cell>
          <cell r="I128">
            <v>-156548.125</v>
          </cell>
          <cell r="J128">
            <v>-156548.125</v>
          </cell>
          <cell r="K128">
            <v>-156548.125</v>
          </cell>
          <cell r="L128">
            <v>-156548.125</v>
          </cell>
          <cell r="M128">
            <v>-156548.125</v>
          </cell>
          <cell r="N128">
            <v>-156548.125</v>
          </cell>
          <cell r="O128">
            <v>-156548.125</v>
          </cell>
          <cell r="P128">
            <v>-156548.125</v>
          </cell>
          <cell r="Q128">
            <v>-156548.125</v>
          </cell>
          <cell r="R128">
            <v>-156548.125</v>
          </cell>
          <cell r="S128">
            <v>-156548.125</v>
          </cell>
          <cell r="T128">
            <v>-156548.125</v>
          </cell>
          <cell r="U128">
            <v>-156548.125</v>
          </cell>
          <cell r="V128">
            <v>-156548.125</v>
          </cell>
          <cell r="W128">
            <v>-172202.9375</v>
          </cell>
          <cell r="X128">
            <v>-172202.9375</v>
          </cell>
          <cell r="Y128">
            <v>-172202.9375</v>
          </cell>
          <cell r="Z128">
            <v>-172202.9375</v>
          </cell>
          <cell r="AA128">
            <v>-172202.9375</v>
          </cell>
          <cell r="AB128">
            <v>-172202.9375</v>
          </cell>
          <cell r="AC128">
            <v>-172202.9375</v>
          </cell>
          <cell r="AD128">
            <v>-172202.9375</v>
          </cell>
          <cell r="AE128">
            <v>-172202.9375</v>
          </cell>
          <cell r="AF128">
            <v>-172202.9375</v>
          </cell>
          <cell r="AG128">
            <v>-172202.9375</v>
          </cell>
          <cell r="AH128">
            <v>-172202.9375</v>
          </cell>
          <cell r="AI128">
            <v>-172202.9375</v>
          </cell>
          <cell r="AJ128">
            <v>-172202.9375</v>
          </cell>
          <cell r="AK128">
            <v>-172202.9375</v>
          </cell>
          <cell r="AL128">
            <v>-172202.9375</v>
          </cell>
          <cell r="AM128">
            <v>-172202.9375</v>
          </cell>
          <cell r="AN128">
            <v>-172202.9375</v>
          </cell>
          <cell r="AO128">
            <v>-172202.9375</v>
          </cell>
          <cell r="AP128">
            <v>-172202.9375</v>
          </cell>
          <cell r="AQ128">
            <v>-172202.9375</v>
          </cell>
          <cell r="AR128">
            <v>-172202.9375</v>
          </cell>
          <cell r="AS128">
            <v>-172202.9375</v>
          </cell>
          <cell r="AT128">
            <v>-172202.9375</v>
          </cell>
          <cell r="AU128">
            <v>-180813.08437500001</v>
          </cell>
          <cell r="AV128">
            <v>-180813.08437500001</v>
          </cell>
          <cell r="AW128">
            <v>-180813.08437500001</v>
          </cell>
          <cell r="AX128">
            <v>-180813.08437500001</v>
          </cell>
          <cell r="AY128">
            <v>-180813.08437500001</v>
          </cell>
          <cell r="AZ128">
            <v>-180813.08437500001</v>
          </cell>
          <cell r="BA128">
            <v>-180813.08437500001</v>
          </cell>
          <cell r="BB128">
            <v>-180813.08437500001</v>
          </cell>
          <cell r="BC128">
            <v>-180813.08437500001</v>
          </cell>
          <cell r="BD128">
            <v>-180813.08437500001</v>
          </cell>
          <cell r="BE128">
            <v>-180813.08437500001</v>
          </cell>
          <cell r="BF128">
            <v>-180813.08437500001</v>
          </cell>
          <cell r="BG128">
            <v>-180813.08437500001</v>
          </cell>
          <cell r="BH128">
            <v>-180813.08437500001</v>
          </cell>
          <cell r="BI128">
            <v>-180813.08437500001</v>
          </cell>
          <cell r="BJ128">
            <v>-180813.08437500001</v>
          </cell>
          <cell r="BK128">
            <v>-180813.08437500001</v>
          </cell>
          <cell r="BL128">
            <v>-180813.08437500001</v>
          </cell>
          <cell r="BM128">
            <v>-180813.08437500001</v>
          </cell>
          <cell r="BN128">
            <v>-180813.08437500001</v>
          </cell>
          <cell r="BO128">
            <v>-180813.08437500001</v>
          </cell>
          <cell r="BP128">
            <v>-180813.08437500001</v>
          </cell>
          <cell r="BQ128">
            <v>-180813.08437500001</v>
          </cell>
          <cell r="BR128">
            <v>-180813.08437500001</v>
          </cell>
          <cell r="BS128">
            <v>-189853.73859375002</v>
          </cell>
          <cell r="BT128">
            <v>-189853.73859375002</v>
          </cell>
          <cell r="BU128">
            <v>-189853.73859375002</v>
          </cell>
          <cell r="BV128">
            <v>-189853.73859375002</v>
          </cell>
          <cell r="BW128">
            <v>-189853.73859375002</v>
          </cell>
          <cell r="BX128">
            <v>-189853.73859375002</v>
          </cell>
          <cell r="BY128">
            <v>-189853.73859375002</v>
          </cell>
          <cell r="BZ128">
            <v>-189853.73859375002</v>
          </cell>
          <cell r="CA128">
            <v>-189853.73859375002</v>
          </cell>
          <cell r="CB128">
            <v>-189853.73859375002</v>
          </cell>
          <cell r="CC128">
            <v>-189853.73859375002</v>
          </cell>
          <cell r="CD128">
            <v>-189853.73859375002</v>
          </cell>
          <cell r="CE128">
            <v>-189853.73859375002</v>
          </cell>
          <cell r="CF128">
            <v>-189853.73859375002</v>
          </cell>
          <cell r="CG128">
            <v>-189853.73859375002</v>
          </cell>
          <cell r="CH128">
            <v>-189853.73859375002</v>
          </cell>
          <cell r="CI128">
            <v>-189853.73859375002</v>
          </cell>
          <cell r="CJ128">
            <v>-189853.73859375002</v>
          </cell>
          <cell r="CK128">
            <v>-189853.73859375002</v>
          </cell>
          <cell r="CL128">
            <v>-189853.73859375002</v>
          </cell>
          <cell r="CM128">
            <v>-189853.73859375002</v>
          </cell>
          <cell r="CN128">
            <v>-189853.73859375002</v>
          </cell>
          <cell r="CO128">
            <v>-189853.73859375002</v>
          </cell>
          <cell r="CP128">
            <v>-189853.73859375002</v>
          </cell>
          <cell r="CQ128">
            <v>-199346.4255234375</v>
          </cell>
          <cell r="CR128">
            <v>-199346.4255234375</v>
          </cell>
          <cell r="CS128">
            <v>-199346.4255234375</v>
          </cell>
          <cell r="CT128">
            <v>-199346.4255234375</v>
          </cell>
          <cell r="CU128">
            <v>-199346.4255234375</v>
          </cell>
          <cell r="CV128">
            <v>-199346.4255234375</v>
          </cell>
          <cell r="CW128">
            <v>-199346.4255234375</v>
          </cell>
          <cell r="CX128">
            <v>-199346.4255234375</v>
          </cell>
          <cell r="CY128">
            <v>-199346.4255234375</v>
          </cell>
          <cell r="CZ128">
            <v>-199346.4255234375</v>
          </cell>
          <cell r="DA128">
            <v>-199346.4255234375</v>
          </cell>
          <cell r="DB128">
            <v>-199346.4255234375</v>
          </cell>
          <cell r="DC128">
            <v>-199346.4255234375</v>
          </cell>
          <cell r="DD128">
            <v>-199346.4255234375</v>
          </cell>
          <cell r="DE128">
            <v>-199346.4255234375</v>
          </cell>
          <cell r="DF128">
            <v>-199346.4255234375</v>
          </cell>
          <cell r="DG128">
            <v>-199346.4255234375</v>
          </cell>
          <cell r="DH128">
            <v>-199346.4255234375</v>
          </cell>
          <cell r="DI128">
            <v>-199346.4255234375</v>
          </cell>
          <cell r="DJ128">
            <v>-199346.4255234375</v>
          </cell>
          <cell r="DK128">
            <v>-199346.4255234375</v>
          </cell>
          <cell r="DL128">
            <v>-199346.4255234375</v>
          </cell>
          <cell r="DM128">
            <v>-199346.4255234375</v>
          </cell>
          <cell r="DN128">
            <v>-199346.4255234375</v>
          </cell>
          <cell r="DO128">
            <v>-209313.74679960942</v>
          </cell>
          <cell r="DP128">
            <v>-209313.74679960942</v>
          </cell>
          <cell r="DQ128">
            <v>-209313.74679960942</v>
          </cell>
        </row>
        <row r="129">
          <cell r="A129">
            <v>5024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</row>
        <row r="130">
          <cell r="A130">
            <v>5025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</row>
        <row r="131">
          <cell r="A131">
            <v>5106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-5547.5767741935488</v>
          </cell>
          <cell r="BJ131">
            <v>-171974.88</v>
          </cell>
          <cell r="BK131">
            <v>-171974.88</v>
          </cell>
          <cell r="BL131">
            <v>-171974.88</v>
          </cell>
          <cell r="BM131">
            <v>-171974.88</v>
          </cell>
          <cell r="BN131">
            <v>-171974.88</v>
          </cell>
          <cell r="BO131">
            <v>-171974.88</v>
          </cell>
          <cell r="BP131">
            <v>-171974.88</v>
          </cell>
          <cell r="BQ131">
            <v>-171974.88</v>
          </cell>
          <cell r="BR131">
            <v>-171974.88</v>
          </cell>
          <cell r="BS131">
            <v>-180573.62400000004</v>
          </cell>
          <cell r="BT131">
            <v>-180573.62400000004</v>
          </cell>
          <cell r="BU131">
            <v>-180573.62400000004</v>
          </cell>
          <cell r="BV131">
            <v>-180573.62400000004</v>
          </cell>
          <cell r="BW131">
            <v>-180573.62400000004</v>
          </cell>
          <cell r="BX131">
            <v>-180573.62400000004</v>
          </cell>
          <cell r="BY131">
            <v>-180573.62400000004</v>
          </cell>
          <cell r="BZ131">
            <v>-180573.62400000004</v>
          </cell>
          <cell r="CA131">
            <v>-180573.62400000004</v>
          </cell>
          <cell r="CB131">
            <v>-180573.62400000004</v>
          </cell>
          <cell r="CC131">
            <v>-180573.62400000004</v>
          </cell>
          <cell r="CD131">
            <v>-180573.62400000004</v>
          </cell>
          <cell r="CE131">
            <v>-180573.62400000004</v>
          </cell>
          <cell r="CF131">
            <v>-180573.62400000004</v>
          </cell>
          <cell r="CG131">
            <v>-180573.62400000004</v>
          </cell>
          <cell r="CH131">
            <v>-180573.62400000004</v>
          </cell>
          <cell r="CI131">
            <v>-180573.62400000004</v>
          </cell>
          <cell r="CJ131">
            <v>-180573.62400000004</v>
          </cell>
          <cell r="CK131">
            <v>-180573.62400000004</v>
          </cell>
          <cell r="CL131">
            <v>-180573.62400000004</v>
          </cell>
          <cell r="CM131">
            <v>-180573.62400000004</v>
          </cell>
          <cell r="CN131">
            <v>-180573.62400000004</v>
          </cell>
          <cell r="CO131">
            <v>-180573.62400000004</v>
          </cell>
          <cell r="CP131">
            <v>-180573.62400000004</v>
          </cell>
          <cell r="CQ131">
            <v>-189602.30520000003</v>
          </cell>
          <cell r="CR131">
            <v>-189602.30520000003</v>
          </cell>
          <cell r="CS131">
            <v>-189602.30520000003</v>
          </cell>
          <cell r="CT131">
            <v>-189602.30520000003</v>
          </cell>
          <cell r="CU131">
            <v>-189602.30520000003</v>
          </cell>
          <cell r="CV131">
            <v>-189602.30520000003</v>
          </cell>
          <cell r="CW131">
            <v>-189602.30520000003</v>
          </cell>
          <cell r="CX131">
            <v>-189602.30520000003</v>
          </cell>
          <cell r="CY131">
            <v>-189602.30520000003</v>
          </cell>
          <cell r="CZ131">
            <v>-189602.30520000003</v>
          </cell>
          <cell r="DA131">
            <v>-189602.30520000003</v>
          </cell>
          <cell r="DB131">
            <v>-189602.30520000003</v>
          </cell>
          <cell r="DC131">
            <v>-189602.30520000003</v>
          </cell>
          <cell r="DD131">
            <v>-189602.30520000003</v>
          </cell>
          <cell r="DE131">
            <v>-189602.30520000003</v>
          </cell>
          <cell r="DF131">
            <v>-189602.30520000003</v>
          </cell>
          <cell r="DG131">
            <v>-189602.30520000003</v>
          </cell>
          <cell r="DH131">
            <v>-189602.30520000003</v>
          </cell>
          <cell r="DI131">
            <v>-189602.30520000003</v>
          </cell>
          <cell r="DJ131">
            <v>-189602.30520000003</v>
          </cell>
          <cell r="DK131">
            <v>-189602.30520000003</v>
          </cell>
          <cell r="DL131">
            <v>-189602.30520000003</v>
          </cell>
          <cell r="DM131">
            <v>-189602.30520000003</v>
          </cell>
          <cell r="DN131">
            <v>-189602.30520000003</v>
          </cell>
          <cell r="DO131">
            <v>-199082.42046000002</v>
          </cell>
          <cell r="DP131">
            <v>-199082.42046000002</v>
          </cell>
          <cell r="DQ131">
            <v>-199082.42046000002</v>
          </cell>
        </row>
        <row r="132">
          <cell r="A132">
            <v>5107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</row>
        <row r="133">
          <cell r="A133">
            <v>5108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-10566.812903225808</v>
          </cell>
          <cell r="AL133">
            <v>-327571.20000000001</v>
          </cell>
          <cell r="AM133">
            <v>-327571.20000000001</v>
          </cell>
          <cell r="AN133">
            <v>-327571.20000000001</v>
          </cell>
          <cell r="AO133">
            <v>-327571.20000000001</v>
          </cell>
          <cell r="AP133">
            <v>-327571.20000000001</v>
          </cell>
          <cell r="AQ133">
            <v>-327571.20000000001</v>
          </cell>
          <cell r="AR133">
            <v>-327571.20000000001</v>
          </cell>
          <cell r="AS133">
            <v>-327571.20000000001</v>
          </cell>
          <cell r="AT133">
            <v>-327571.20000000001</v>
          </cell>
          <cell r="AU133">
            <v>-343949.76</v>
          </cell>
          <cell r="AV133">
            <v>-343949.76</v>
          </cell>
          <cell r="AW133">
            <v>-343949.76</v>
          </cell>
          <cell r="AX133">
            <v>-343949.76</v>
          </cell>
          <cell r="AY133">
            <v>-343949.76</v>
          </cell>
          <cell r="AZ133">
            <v>-343949.76</v>
          </cell>
          <cell r="BA133">
            <v>-343949.76</v>
          </cell>
          <cell r="BB133">
            <v>-343949.76</v>
          </cell>
          <cell r="BC133">
            <v>-343949.76</v>
          </cell>
          <cell r="BD133">
            <v>-343949.76</v>
          </cell>
          <cell r="BE133">
            <v>-343949.76</v>
          </cell>
          <cell r="BF133">
            <v>-343949.76</v>
          </cell>
          <cell r="BG133">
            <v>-343949.76</v>
          </cell>
          <cell r="BH133">
            <v>-343949.76</v>
          </cell>
          <cell r="BI133">
            <v>-343949.76</v>
          </cell>
          <cell r="BJ133">
            <v>-343949.76</v>
          </cell>
          <cell r="BK133">
            <v>-343949.76</v>
          </cell>
          <cell r="BL133">
            <v>-343949.76</v>
          </cell>
          <cell r="BM133">
            <v>-343949.76</v>
          </cell>
          <cell r="BN133">
            <v>-343949.76</v>
          </cell>
          <cell r="BO133">
            <v>-343949.76</v>
          </cell>
          <cell r="BP133">
            <v>-343949.76</v>
          </cell>
          <cell r="BQ133">
            <v>-343949.76</v>
          </cell>
          <cell r="BR133">
            <v>-343949.76</v>
          </cell>
          <cell r="BS133">
            <v>-361147.24800000008</v>
          </cell>
          <cell r="BT133">
            <v>-361147.24800000008</v>
          </cell>
          <cell r="BU133">
            <v>-361147.24800000008</v>
          </cell>
          <cell r="BV133">
            <v>-361147.24800000008</v>
          </cell>
          <cell r="BW133">
            <v>-361147.24800000008</v>
          </cell>
          <cell r="BX133">
            <v>-361147.24800000008</v>
          </cell>
          <cell r="BY133">
            <v>-361147.24800000008</v>
          </cell>
          <cell r="BZ133">
            <v>-361147.24800000008</v>
          </cell>
          <cell r="CA133">
            <v>-361147.24800000008</v>
          </cell>
          <cell r="CB133">
            <v>-361147.24800000008</v>
          </cell>
          <cell r="CC133">
            <v>-361147.24800000008</v>
          </cell>
          <cell r="CD133">
            <v>-361147.24800000008</v>
          </cell>
          <cell r="CE133">
            <v>-361147.24800000008</v>
          </cell>
          <cell r="CF133">
            <v>-361147.24800000008</v>
          </cell>
          <cell r="CG133">
            <v>-361147.24800000008</v>
          </cell>
          <cell r="CH133">
            <v>-361147.24800000008</v>
          </cell>
          <cell r="CI133">
            <v>-361147.24800000008</v>
          </cell>
          <cell r="CJ133">
            <v>-361147.24800000008</v>
          </cell>
          <cell r="CK133">
            <v>-361147.24800000008</v>
          </cell>
          <cell r="CL133">
            <v>-361147.24800000008</v>
          </cell>
          <cell r="CM133">
            <v>-361147.24800000008</v>
          </cell>
          <cell r="CN133">
            <v>-361147.24800000008</v>
          </cell>
          <cell r="CO133">
            <v>-361147.24800000008</v>
          </cell>
          <cell r="CP133">
            <v>-361147.24800000008</v>
          </cell>
          <cell r="CQ133">
            <v>-379204.61040000006</v>
          </cell>
          <cell r="CR133">
            <v>-379204.61040000006</v>
          </cell>
          <cell r="CS133">
            <v>-379204.61040000006</v>
          </cell>
          <cell r="CT133">
            <v>-379204.61040000006</v>
          </cell>
          <cell r="CU133">
            <v>-379204.61040000006</v>
          </cell>
          <cell r="CV133">
            <v>-379204.61040000006</v>
          </cell>
          <cell r="CW133">
            <v>-379204.61040000006</v>
          </cell>
          <cell r="CX133">
            <v>-379204.61040000006</v>
          </cell>
          <cell r="CY133">
            <v>-379204.61040000006</v>
          </cell>
          <cell r="CZ133">
            <v>-379204.61040000006</v>
          </cell>
          <cell r="DA133">
            <v>-379204.61040000006</v>
          </cell>
          <cell r="DB133">
            <v>-379204.61040000006</v>
          </cell>
          <cell r="DC133">
            <v>-379204.61040000006</v>
          </cell>
          <cell r="DD133">
            <v>-379204.61040000006</v>
          </cell>
          <cell r="DE133">
            <v>-379204.61040000006</v>
          </cell>
          <cell r="DF133">
            <v>-379204.61040000006</v>
          </cell>
          <cell r="DG133">
            <v>-379204.61040000006</v>
          </cell>
          <cell r="DH133">
            <v>-379204.61040000006</v>
          </cell>
          <cell r="DI133">
            <v>-379204.61040000006</v>
          </cell>
          <cell r="DJ133">
            <v>-379204.61040000006</v>
          </cell>
          <cell r="DK133">
            <v>-379204.61040000006</v>
          </cell>
          <cell r="DL133">
            <v>-379204.61040000006</v>
          </cell>
          <cell r="DM133">
            <v>-379204.61040000006</v>
          </cell>
          <cell r="DN133">
            <v>-379204.61040000006</v>
          </cell>
          <cell r="DO133">
            <v>-398164.84092000005</v>
          </cell>
          <cell r="DP133">
            <v>-398164.84092000005</v>
          </cell>
          <cell r="DQ133">
            <v>-398164.84092000005</v>
          </cell>
        </row>
        <row r="134">
          <cell r="A134">
            <v>5109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</row>
        <row r="135">
          <cell r="A135">
            <v>5114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-3377.1606000000002</v>
          </cell>
          <cell r="Z135">
            <v>-6158.3516</v>
          </cell>
          <cell r="AA135">
            <v>-6158.3516</v>
          </cell>
          <cell r="AB135">
            <v>-6158.3516</v>
          </cell>
          <cell r="AC135">
            <v>-6158.3516</v>
          </cell>
          <cell r="AD135">
            <v>-6158.3516</v>
          </cell>
          <cell r="AE135">
            <v>-6158.3516</v>
          </cell>
          <cell r="AF135">
            <v>-6158.3516</v>
          </cell>
          <cell r="AG135">
            <v>-6158.3516</v>
          </cell>
          <cell r="AH135">
            <v>-6158.3516</v>
          </cell>
          <cell r="AI135">
            <v>-6158.3516</v>
          </cell>
          <cell r="AJ135">
            <v>-6158.3516</v>
          </cell>
          <cell r="AK135">
            <v>-6158.3516</v>
          </cell>
          <cell r="AL135">
            <v>-6158.3516</v>
          </cell>
          <cell r="AM135">
            <v>-6158.3516</v>
          </cell>
          <cell r="AN135">
            <v>-6158.3516</v>
          </cell>
          <cell r="AO135">
            <v>-6158.3516</v>
          </cell>
          <cell r="AP135">
            <v>-6158.3516</v>
          </cell>
          <cell r="AQ135">
            <v>-6158.3516</v>
          </cell>
          <cell r="AR135">
            <v>-6158.3516</v>
          </cell>
          <cell r="AS135">
            <v>-6158.3516</v>
          </cell>
          <cell r="AT135">
            <v>-6158.3516</v>
          </cell>
          <cell r="AU135">
            <v>-6158.3516</v>
          </cell>
          <cell r="AV135">
            <v>-6158.3516</v>
          </cell>
          <cell r="AW135">
            <v>-6158.3516</v>
          </cell>
          <cell r="AX135">
            <v>-6158.3516</v>
          </cell>
          <cell r="AY135">
            <v>-6158.3516</v>
          </cell>
          <cell r="AZ135">
            <v>-6158.3516</v>
          </cell>
          <cell r="BA135">
            <v>-6158.3516</v>
          </cell>
          <cell r="BB135">
            <v>-6158.3516</v>
          </cell>
          <cell r="BC135">
            <v>-6158.3516</v>
          </cell>
          <cell r="BD135">
            <v>-6158.3516</v>
          </cell>
          <cell r="BE135">
            <v>-6158.3516</v>
          </cell>
          <cell r="BF135">
            <v>-6158.3516</v>
          </cell>
          <cell r="BG135">
            <v>-6158.3516</v>
          </cell>
          <cell r="BH135">
            <v>-6158.3516</v>
          </cell>
          <cell r="BI135">
            <v>-6158.3516</v>
          </cell>
          <cell r="BJ135">
            <v>-6158.3516</v>
          </cell>
          <cell r="BK135">
            <v>-6158.3516</v>
          </cell>
          <cell r="BL135">
            <v>-6158.3516</v>
          </cell>
          <cell r="BM135">
            <v>-6158.3516</v>
          </cell>
          <cell r="BN135">
            <v>-6158.3516</v>
          </cell>
          <cell r="BO135">
            <v>-6158.3516</v>
          </cell>
          <cell r="BP135">
            <v>-6158.3516</v>
          </cell>
          <cell r="BQ135">
            <v>-6158.3516</v>
          </cell>
          <cell r="BR135">
            <v>-6158.3516</v>
          </cell>
          <cell r="BS135">
            <v>-6158.3516</v>
          </cell>
          <cell r="BT135">
            <v>-6158.3516</v>
          </cell>
          <cell r="BU135">
            <v>-6158.3516</v>
          </cell>
          <cell r="BV135">
            <v>-6158.3516</v>
          </cell>
          <cell r="BW135">
            <v>-6158.3516</v>
          </cell>
          <cell r="BX135">
            <v>-6158.3516</v>
          </cell>
          <cell r="BY135">
            <v>-6158.3516</v>
          </cell>
          <cell r="BZ135">
            <v>-6158.3516</v>
          </cell>
          <cell r="CA135">
            <v>-6158.3516</v>
          </cell>
          <cell r="CB135">
            <v>-6158.3516</v>
          </cell>
          <cell r="CC135">
            <v>-6158.3516</v>
          </cell>
          <cell r="CD135">
            <v>-6158.3516</v>
          </cell>
          <cell r="CE135">
            <v>-6158.3516</v>
          </cell>
          <cell r="CF135">
            <v>-6158.3516</v>
          </cell>
          <cell r="CG135">
            <v>-6158.3516</v>
          </cell>
          <cell r="CH135">
            <v>-6158.3516</v>
          </cell>
          <cell r="CI135">
            <v>-6158.3516</v>
          </cell>
          <cell r="CJ135">
            <v>-6158.3516</v>
          </cell>
          <cell r="CK135">
            <v>-6158.3516</v>
          </cell>
          <cell r="CL135">
            <v>-6158.3516</v>
          </cell>
          <cell r="CM135">
            <v>-6158.3516</v>
          </cell>
          <cell r="CN135">
            <v>-6158.3516</v>
          </cell>
          <cell r="CO135">
            <v>-6158.3516</v>
          </cell>
          <cell r="CP135">
            <v>-6158.3516</v>
          </cell>
          <cell r="CQ135">
            <v>-6158.3516</v>
          </cell>
          <cell r="CR135">
            <v>-6158.3516</v>
          </cell>
          <cell r="CS135">
            <v>-6158.3516</v>
          </cell>
          <cell r="CT135">
            <v>-6158.3516</v>
          </cell>
          <cell r="CU135">
            <v>-6158.3516</v>
          </cell>
          <cell r="CV135">
            <v>-6158.3516</v>
          </cell>
          <cell r="CW135">
            <v>-6158.3516</v>
          </cell>
          <cell r="CX135">
            <v>-6158.3516</v>
          </cell>
          <cell r="CY135">
            <v>-6158.3516</v>
          </cell>
          <cell r="CZ135">
            <v>-6158.3516</v>
          </cell>
          <cell r="DA135">
            <v>-6158.3516</v>
          </cell>
          <cell r="DB135">
            <v>-6158.3516</v>
          </cell>
          <cell r="DC135">
            <v>-6158.3516</v>
          </cell>
          <cell r="DD135">
            <v>-6158.3516</v>
          </cell>
          <cell r="DE135">
            <v>-6158.3516</v>
          </cell>
          <cell r="DF135">
            <v>-6158.3516</v>
          </cell>
          <cell r="DG135">
            <v>-6158.3516</v>
          </cell>
          <cell r="DH135">
            <v>-6158.3516</v>
          </cell>
          <cell r="DI135">
            <v>-6158.3516</v>
          </cell>
          <cell r="DJ135">
            <v>-6158.3516</v>
          </cell>
          <cell r="DK135">
            <v>-6158.3516</v>
          </cell>
          <cell r="DL135">
            <v>-6158.3516</v>
          </cell>
          <cell r="DM135">
            <v>-6158.3516</v>
          </cell>
          <cell r="DN135">
            <v>-6158.3516</v>
          </cell>
          <cell r="DO135">
            <v>-6158.3516</v>
          </cell>
          <cell r="DP135">
            <v>-6158.3516</v>
          </cell>
          <cell r="DQ135">
            <v>-6158.3516</v>
          </cell>
        </row>
        <row r="136">
          <cell r="A136">
            <v>5115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-3079.1685000000002</v>
          </cell>
          <cell r="AB136">
            <v>-6158.3370000000004</v>
          </cell>
          <cell r="AC136">
            <v>-6158.3370000000004</v>
          </cell>
          <cell r="AD136">
            <v>-6158.3370000000004</v>
          </cell>
          <cell r="AE136">
            <v>-6158.3370000000004</v>
          </cell>
          <cell r="AF136">
            <v>-6158.3370000000004</v>
          </cell>
          <cell r="AG136">
            <v>-6158.3370000000004</v>
          </cell>
          <cell r="AH136">
            <v>-6158.3370000000004</v>
          </cell>
          <cell r="AI136">
            <v>-6158.3370000000004</v>
          </cell>
          <cell r="AJ136">
            <v>-6158.3370000000004</v>
          </cell>
          <cell r="AK136">
            <v>-6158.3370000000004</v>
          </cell>
          <cell r="AL136">
            <v>-6158.3370000000004</v>
          </cell>
          <cell r="AM136">
            <v>-6158.3370000000004</v>
          </cell>
          <cell r="AN136">
            <v>-6158.3370000000004</v>
          </cell>
          <cell r="AO136">
            <v>-6158.3370000000004</v>
          </cell>
          <cell r="AP136">
            <v>-6158.3370000000004</v>
          </cell>
          <cell r="AQ136">
            <v>-6158.3370000000004</v>
          </cell>
          <cell r="AR136">
            <v>-6158.3370000000004</v>
          </cell>
          <cell r="AS136">
            <v>-6158.3370000000004</v>
          </cell>
          <cell r="AT136">
            <v>-6158.3370000000004</v>
          </cell>
          <cell r="AU136">
            <v>-6158.3370000000004</v>
          </cell>
          <cell r="AV136">
            <v>-6158.3370000000004</v>
          </cell>
          <cell r="AW136">
            <v>-6158.3370000000004</v>
          </cell>
          <cell r="AX136">
            <v>-6158.3370000000004</v>
          </cell>
          <cell r="AY136">
            <v>-6158.3370000000004</v>
          </cell>
          <cell r="AZ136">
            <v>-6158.3370000000004</v>
          </cell>
          <cell r="BA136">
            <v>-6158.3370000000004</v>
          </cell>
          <cell r="BB136">
            <v>-6158.3370000000004</v>
          </cell>
          <cell r="BC136">
            <v>-6158.3370000000004</v>
          </cell>
          <cell r="BD136">
            <v>-6158.3370000000004</v>
          </cell>
          <cell r="BE136">
            <v>-6158.3370000000004</v>
          </cell>
          <cell r="BF136">
            <v>-6158.3370000000004</v>
          </cell>
          <cell r="BG136">
            <v>-6158.3370000000004</v>
          </cell>
          <cell r="BH136">
            <v>-6158.3370000000004</v>
          </cell>
          <cell r="BI136">
            <v>-6158.3370000000004</v>
          </cell>
          <cell r="BJ136">
            <v>-6158.3370000000004</v>
          </cell>
          <cell r="BK136">
            <v>-6158.3370000000004</v>
          </cell>
          <cell r="BL136">
            <v>-6158.3370000000004</v>
          </cell>
          <cell r="BM136">
            <v>-6158.3370000000004</v>
          </cell>
          <cell r="BN136">
            <v>-6158.3370000000004</v>
          </cell>
          <cell r="BO136">
            <v>-6158.3370000000004</v>
          </cell>
          <cell r="BP136">
            <v>-6158.3370000000004</v>
          </cell>
          <cell r="BQ136">
            <v>-6158.3370000000004</v>
          </cell>
          <cell r="BR136">
            <v>-6158.3370000000004</v>
          </cell>
          <cell r="BS136">
            <v>-6158.3370000000004</v>
          </cell>
          <cell r="BT136">
            <v>-6158.3370000000004</v>
          </cell>
          <cell r="BU136">
            <v>-6158.3370000000004</v>
          </cell>
          <cell r="BV136">
            <v>-6158.3370000000004</v>
          </cell>
          <cell r="BW136">
            <v>-6158.3370000000004</v>
          </cell>
          <cell r="BX136">
            <v>-6158.3370000000004</v>
          </cell>
          <cell r="BY136">
            <v>-6158.3370000000004</v>
          </cell>
          <cell r="BZ136">
            <v>-6158.3370000000004</v>
          </cell>
          <cell r="CA136">
            <v>-6158.3370000000004</v>
          </cell>
          <cell r="CB136">
            <v>-6158.3370000000004</v>
          </cell>
          <cell r="CC136">
            <v>-6158.3370000000004</v>
          </cell>
          <cell r="CD136">
            <v>-6158.3370000000004</v>
          </cell>
          <cell r="CE136">
            <v>-6158.3370000000004</v>
          </cell>
          <cell r="CF136">
            <v>-6158.3370000000004</v>
          </cell>
          <cell r="CG136">
            <v>-6158.3370000000004</v>
          </cell>
          <cell r="CH136">
            <v>-6158.3370000000004</v>
          </cell>
          <cell r="CI136">
            <v>-6158.3370000000004</v>
          </cell>
          <cell r="CJ136">
            <v>-6158.3370000000004</v>
          </cell>
          <cell r="CK136">
            <v>-6158.3370000000004</v>
          </cell>
          <cell r="CL136">
            <v>-6158.3370000000004</v>
          </cell>
          <cell r="CM136">
            <v>-6158.3370000000004</v>
          </cell>
          <cell r="CN136">
            <v>-6158.3370000000004</v>
          </cell>
          <cell r="CO136">
            <v>-6158.3370000000004</v>
          </cell>
          <cell r="CP136">
            <v>-6158.3370000000004</v>
          </cell>
          <cell r="CQ136">
            <v>-6158.3370000000004</v>
          </cell>
          <cell r="CR136">
            <v>-6158.3370000000004</v>
          </cell>
          <cell r="CS136">
            <v>-6158.3370000000004</v>
          </cell>
          <cell r="CT136">
            <v>-6158.3370000000004</v>
          </cell>
          <cell r="CU136">
            <v>-6158.3370000000004</v>
          </cell>
          <cell r="CV136">
            <v>-6158.3370000000004</v>
          </cell>
          <cell r="CW136">
            <v>-6158.3370000000004</v>
          </cell>
          <cell r="CX136">
            <v>-6158.3370000000004</v>
          </cell>
          <cell r="CY136">
            <v>-6158.3370000000004</v>
          </cell>
          <cell r="CZ136">
            <v>-6158.3370000000004</v>
          </cell>
          <cell r="DA136">
            <v>-6158.3370000000004</v>
          </cell>
          <cell r="DB136">
            <v>-6158.3370000000004</v>
          </cell>
          <cell r="DC136">
            <v>-6158.3370000000004</v>
          </cell>
          <cell r="DD136">
            <v>-6158.3370000000004</v>
          </cell>
          <cell r="DE136">
            <v>-6158.3370000000004</v>
          </cell>
          <cell r="DF136">
            <v>-6158.3370000000004</v>
          </cell>
          <cell r="DG136">
            <v>-6158.3370000000004</v>
          </cell>
          <cell r="DH136">
            <v>-6158.3370000000004</v>
          </cell>
          <cell r="DI136">
            <v>-6158.3370000000004</v>
          </cell>
          <cell r="DJ136">
            <v>-6158.3370000000004</v>
          </cell>
          <cell r="DK136">
            <v>-6158.3370000000004</v>
          </cell>
          <cell r="DL136">
            <v>-6158.3370000000004</v>
          </cell>
          <cell r="DM136">
            <v>-6158.3370000000004</v>
          </cell>
          <cell r="DN136">
            <v>-6158.3370000000004</v>
          </cell>
          <cell r="DO136">
            <v>-6158.3370000000004</v>
          </cell>
          <cell r="DP136">
            <v>-6158.3370000000004</v>
          </cell>
          <cell r="DQ136">
            <v>-6158.3370000000004</v>
          </cell>
        </row>
        <row r="137">
          <cell r="A137">
            <v>5116</v>
          </cell>
          <cell r="B137">
            <v>0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-12316.732</v>
          </cell>
          <cell r="AC137">
            <v>-12316.732</v>
          </cell>
          <cell r="AD137">
            <v>-12316.732</v>
          </cell>
          <cell r="AE137">
            <v>-12316.732</v>
          </cell>
          <cell r="AF137">
            <v>-12316.732</v>
          </cell>
          <cell r="AG137">
            <v>-12316.732</v>
          </cell>
          <cell r="AH137">
            <v>-12316.732</v>
          </cell>
          <cell r="AI137">
            <v>-12316.732</v>
          </cell>
          <cell r="AJ137">
            <v>-12316.732</v>
          </cell>
          <cell r="AK137">
            <v>-12316.732</v>
          </cell>
          <cell r="AL137">
            <v>-12316.732</v>
          </cell>
          <cell r="AM137">
            <v>-12316.732</v>
          </cell>
          <cell r="AN137">
            <v>-12316.732</v>
          </cell>
          <cell r="AO137">
            <v>-12316.732</v>
          </cell>
          <cell r="AP137">
            <v>-12316.732</v>
          </cell>
          <cell r="AQ137">
            <v>-12316.732</v>
          </cell>
          <cell r="AR137">
            <v>-12316.732</v>
          </cell>
          <cell r="AS137">
            <v>-12316.732</v>
          </cell>
          <cell r="AT137">
            <v>-12316.732</v>
          </cell>
          <cell r="AU137">
            <v>-12316.732</v>
          </cell>
          <cell r="AV137">
            <v>-12316.732</v>
          </cell>
          <cell r="AW137">
            <v>-12316.732</v>
          </cell>
          <cell r="AX137">
            <v>-12316.732</v>
          </cell>
          <cell r="AY137">
            <v>-12316.732</v>
          </cell>
          <cell r="AZ137">
            <v>-12316.732</v>
          </cell>
          <cell r="BA137">
            <v>-12316.732</v>
          </cell>
          <cell r="BB137">
            <v>-12316.732</v>
          </cell>
          <cell r="BC137">
            <v>-12316.732</v>
          </cell>
          <cell r="BD137">
            <v>-12316.732</v>
          </cell>
          <cell r="BE137">
            <v>-12316.732</v>
          </cell>
          <cell r="BF137">
            <v>-12316.732</v>
          </cell>
          <cell r="BG137">
            <v>-12316.732</v>
          </cell>
          <cell r="BH137">
            <v>-12316.732</v>
          </cell>
          <cell r="BI137">
            <v>-12316.732</v>
          </cell>
          <cell r="BJ137">
            <v>-12316.732</v>
          </cell>
          <cell r="BK137">
            <v>-12316.732</v>
          </cell>
          <cell r="BL137">
            <v>-12316.732</v>
          </cell>
          <cell r="BM137">
            <v>-12316.732</v>
          </cell>
          <cell r="BN137">
            <v>-12316.732</v>
          </cell>
          <cell r="BO137">
            <v>-12316.732</v>
          </cell>
          <cell r="BP137">
            <v>-12316.732</v>
          </cell>
          <cell r="BQ137">
            <v>-12316.732</v>
          </cell>
          <cell r="BR137">
            <v>-12316.732</v>
          </cell>
          <cell r="BS137">
            <v>-12316.732</v>
          </cell>
          <cell r="BT137">
            <v>-12316.732</v>
          </cell>
          <cell r="BU137">
            <v>-12316.732</v>
          </cell>
          <cell r="BV137">
            <v>-12316.732</v>
          </cell>
          <cell r="BW137">
            <v>-12316.732</v>
          </cell>
          <cell r="BX137">
            <v>-12316.732</v>
          </cell>
          <cell r="BY137">
            <v>-12316.732</v>
          </cell>
          <cell r="BZ137">
            <v>-12316.732</v>
          </cell>
          <cell r="CA137">
            <v>-12316.732</v>
          </cell>
          <cell r="CB137">
            <v>-12316.732</v>
          </cell>
          <cell r="CC137">
            <v>-12316.732</v>
          </cell>
          <cell r="CD137">
            <v>-12316.732</v>
          </cell>
          <cell r="CE137">
            <v>-12316.732</v>
          </cell>
          <cell r="CF137">
            <v>-12316.732</v>
          </cell>
          <cell r="CG137">
            <v>-12316.732</v>
          </cell>
          <cell r="CH137">
            <v>-12316.732</v>
          </cell>
          <cell r="CI137">
            <v>-12316.732</v>
          </cell>
          <cell r="CJ137">
            <v>-12316.732</v>
          </cell>
          <cell r="CK137">
            <v>-12316.732</v>
          </cell>
          <cell r="CL137">
            <v>-12316.732</v>
          </cell>
          <cell r="CM137">
            <v>-12316.732</v>
          </cell>
          <cell r="CN137">
            <v>-12316.732</v>
          </cell>
          <cell r="CO137">
            <v>-12316.732</v>
          </cell>
          <cell r="CP137">
            <v>-12316.732</v>
          </cell>
          <cell r="CQ137">
            <v>-12316.732</v>
          </cell>
          <cell r="CR137">
            <v>-12316.732</v>
          </cell>
          <cell r="CS137">
            <v>-12316.732</v>
          </cell>
          <cell r="CT137">
            <v>-12316.732</v>
          </cell>
          <cell r="CU137">
            <v>-12316.732</v>
          </cell>
          <cell r="CV137">
            <v>-12316.732</v>
          </cell>
          <cell r="CW137">
            <v>-12316.732</v>
          </cell>
          <cell r="CX137">
            <v>-12316.732</v>
          </cell>
          <cell r="CY137">
            <v>-12316.732</v>
          </cell>
          <cell r="CZ137">
            <v>-12316.732</v>
          </cell>
          <cell r="DA137">
            <v>-12316.732</v>
          </cell>
          <cell r="DB137">
            <v>-12316.732</v>
          </cell>
          <cell r="DC137">
            <v>-12316.732</v>
          </cell>
          <cell r="DD137">
            <v>-12316.732</v>
          </cell>
          <cell r="DE137">
            <v>-12316.732</v>
          </cell>
          <cell r="DF137">
            <v>-12316.732</v>
          </cell>
          <cell r="DG137">
            <v>-12316.732</v>
          </cell>
          <cell r="DH137">
            <v>-12316.732</v>
          </cell>
          <cell r="DI137">
            <v>-12316.732</v>
          </cell>
          <cell r="DJ137">
            <v>-12316.732</v>
          </cell>
          <cell r="DK137">
            <v>-12316.732</v>
          </cell>
          <cell r="DL137">
            <v>-12316.732</v>
          </cell>
          <cell r="DM137">
            <v>-12316.732</v>
          </cell>
          <cell r="DN137">
            <v>-12316.732</v>
          </cell>
          <cell r="DO137">
            <v>-12316.732</v>
          </cell>
          <cell r="DP137">
            <v>-12316.732</v>
          </cell>
          <cell r="DQ137">
            <v>-12316.732</v>
          </cell>
        </row>
        <row r="138">
          <cell r="A138">
            <v>5119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-6432.6997000000001</v>
          </cell>
          <cell r="AA138">
            <v>-11730.217000000001</v>
          </cell>
          <cell r="AB138">
            <v>-11730.217000000001</v>
          </cell>
          <cell r="AC138">
            <v>-11730.217000000001</v>
          </cell>
          <cell r="AD138">
            <v>-11730.217000000001</v>
          </cell>
          <cell r="AE138">
            <v>-11730.217000000001</v>
          </cell>
          <cell r="AF138">
            <v>-11730.217000000001</v>
          </cell>
          <cell r="AG138">
            <v>-11730.217000000001</v>
          </cell>
          <cell r="AH138">
            <v>-11730.217000000001</v>
          </cell>
          <cell r="AI138">
            <v>-11730.217000000001</v>
          </cell>
          <cell r="AJ138">
            <v>-11730.217000000001</v>
          </cell>
          <cell r="AK138">
            <v>-11730.217000000001</v>
          </cell>
          <cell r="AL138">
            <v>-11730.217000000001</v>
          </cell>
          <cell r="AM138">
            <v>-11730.217000000001</v>
          </cell>
          <cell r="AN138">
            <v>-11730.217000000001</v>
          </cell>
          <cell r="AO138">
            <v>-11730.217000000001</v>
          </cell>
          <cell r="AP138">
            <v>-11730.217000000001</v>
          </cell>
          <cell r="AQ138">
            <v>-11730.217000000001</v>
          </cell>
          <cell r="AR138">
            <v>-11730.217000000001</v>
          </cell>
          <cell r="AS138">
            <v>-11730.217000000001</v>
          </cell>
          <cell r="AT138">
            <v>-11730.217000000001</v>
          </cell>
          <cell r="AU138">
            <v>-11730.217000000001</v>
          </cell>
          <cell r="AV138">
            <v>-11730.217000000001</v>
          </cell>
          <cell r="AW138">
            <v>-11730.217000000001</v>
          </cell>
          <cell r="AX138">
            <v>-11730.217000000001</v>
          </cell>
          <cell r="AY138">
            <v>-11730.217000000001</v>
          </cell>
          <cell r="AZ138">
            <v>-11730.217000000001</v>
          </cell>
          <cell r="BA138">
            <v>-11730.217000000001</v>
          </cell>
          <cell r="BB138">
            <v>-11730.217000000001</v>
          </cell>
          <cell r="BC138">
            <v>-11730.217000000001</v>
          </cell>
          <cell r="BD138">
            <v>-11730.217000000001</v>
          </cell>
          <cell r="BE138">
            <v>-11730.217000000001</v>
          </cell>
          <cell r="BF138">
            <v>-11730.217000000001</v>
          </cell>
          <cell r="BG138">
            <v>-11730.217000000001</v>
          </cell>
          <cell r="BH138">
            <v>-11730.217000000001</v>
          </cell>
          <cell r="BI138">
            <v>-11730.217000000001</v>
          </cell>
          <cell r="BJ138">
            <v>-11730.217000000001</v>
          </cell>
          <cell r="BK138">
            <v>-11730.217000000001</v>
          </cell>
          <cell r="BL138">
            <v>-11730.217000000001</v>
          </cell>
          <cell r="BM138">
            <v>-11730.217000000001</v>
          </cell>
          <cell r="BN138">
            <v>-11730.217000000001</v>
          </cell>
          <cell r="BO138">
            <v>-11730.217000000001</v>
          </cell>
          <cell r="BP138">
            <v>-11730.217000000001</v>
          </cell>
          <cell r="BQ138">
            <v>-11730.217000000001</v>
          </cell>
          <cell r="BR138">
            <v>-11730.217000000001</v>
          </cell>
          <cell r="BS138">
            <v>-11730.217000000001</v>
          </cell>
          <cell r="BT138">
            <v>-11730.217000000001</v>
          </cell>
          <cell r="BU138">
            <v>-11730.217000000001</v>
          </cell>
          <cell r="BV138">
            <v>-11730.217000000001</v>
          </cell>
          <cell r="BW138">
            <v>-11730.217000000001</v>
          </cell>
          <cell r="BX138">
            <v>-11730.217000000001</v>
          </cell>
          <cell r="BY138">
            <v>-11730.217000000001</v>
          </cell>
          <cell r="BZ138">
            <v>-11730.217000000001</v>
          </cell>
          <cell r="CA138">
            <v>-11730.217000000001</v>
          </cell>
          <cell r="CB138">
            <v>-11730.217000000001</v>
          </cell>
          <cell r="CC138">
            <v>-11730.217000000001</v>
          </cell>
          <cell r="CD138">
            <v>-11730.217000000001</v>
          </cell>
          <cell r="CE138">
            <v>-11730.217000000001</v>
          </cell>
          <cell r="CF138">
            <v>-11730.217000000001</v>
          </cell>
          <cell r="CG138">
            <v>-11730.217000000001</v>
          </cell>
          <cell r="CH138">
            <v>-11730.217000000001</v>
          </cell>
          <cell r="CI138">
            <v>-11730.217000000001</v>
          </cell>
          <cell r="CJ138">
            <v>-11730.217000000001</v>
          </cell>
          <cell r="CK138">
            <v>-11730.217000000001</v>
          </cell>
          <cell r="CL138">
            <v>-11730.217000000001</v>
          </cell>
          <cell r="CM138">
            <v>-11730.217000000001</v>
          </cell>
          <cell r="CN138">
            <v>-11730.217000000001</v>
          </cell>
          <cell r="CO138">
            <v>-11730.217000000001</v>
          </cell>
          <cell r="CP138">
            <v>-11730.217000000001</v>
          </cell>
          <cell r="CQ138">
            <v>-11730.217000000001</v>
          </cell>
          <cell r="CR138">
            <v>-11730.217000000001</v>
          </cell>
          <cell r="CS138">
            <v>-11730.217000000001</v>
          </cell>
          <cell r="CT138">
            <v>-11730.217000000001</v>
          </cell>
          <cell r="CU138">
            <v>-11730.217000000001</v>
          </cell>
          <cell r="CV138">
            <v>-11730.217000000001</v>
          </cell>
          <cell r="CW138">
            <v>-11730.217000000001</v>
          </cell>
          <cell r="CX138">
            <v>-11730.217000000001</v>
          </cell>
          <cell r="CY138">
            <v>-11730.217000000001</v>
          </cell>
          <cell r="CZ138">
            <v>-11730.217000000001</v>
          </cell>
          <cell r="DA138">
            <v>-11730.217000000001</v>
          </cell>
          <cell r="DB138">
            <v>-11730.217000000001</v>
          </cell>
          <cell r="DC138">
            <v>-11730.217000000001</v>
          </cell>
          <cell r="DD138">
            <v>-11730.217000000001</v>
          </cell>
          <cell r="DE138">
            <v>-11730.217000000001</v>
          </cell>
          <cell r="DF138">
            <v>-11730.217000000001</v>
          </cell>
          <cell r="DG138">
            <v>-11730.217000000001</v>
          </cell>
          <cell r="DH138">
            <v>-11730.217000000001</v>
          </cell>
          <cell r="DI138">
            <v>-11730.217000000001</v>
          </cell>
          <cell r="DJ138">
            <v>-11730.217000000001</v>
          </cell>
          <cell r="DK138">
            <v>-11730.217000000001</v>
          </cell>
          <cell r="DL138">
            <v>-11730.217000000001</v>
          </cell>
          <cell r="DM138">
            <v>-11730.217000000001</v>
          </cell>
          <cell r="DN138">
            <v>-11730.217000000001</v>
          </cell>
          <cell r="DO138">
            <v>-11730.217000000001</v>
          </cell>
          <cell r="DP138">
            <v>-11730.217000000001</v>
          </cell>
          <cell r="DQ138">
            <v>-11730.217000000001</v>
          </cell>
        </row>
        <row r="139">
          <cell r="A139">
            <v>5120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-10322.61</v>
          </cell>
          <cell r="AD139">
            <v>-19354.893</v>
          </cell>
          <cell r="AE139">
            <v>-19354.893</v>
          </cell>
          <cell r="AF139">
            <v>-19354.893</v>
          </cell>
          <cell r="AG139">
            <v>-19354.893</v>
          </cell>
          <cell r="AH139">
            <v>-19354.893</v>
          </cell>
          <cell r="AI139">
            <v>-19354.893</v>
          </cell>
          <cell r="AJ139">
            <v>-19354.893</v>
          </cell>
          <cell r="AK139">
            <v>-19354.893</v>
          </cell>
          <cell r="AL139">
            <v>-19354.893</v>
          </cell>
          <cell r="AM139">
            <v>-19354.893</v>
          </cell>
          <cell r="AN139">
            <v>-19354.893</v>
          </cell>
          <cell r="AO139">
            <v>-19354.893</v>
          </cell>
          <cell r="AP139">
            <v>-19354.893</v>
          </cell>
          <cell r="AQ139">
            <v>-19354.893</v>
          </cell>
          <cell r="AR139">
            <v>-19354.893</v>
          </cell>
          <cell r="AS139">
            <v>-19354.893</v>
          </cell>
          <cell r="AT139">
            <v>-19354.893</v>
          </cell>
          <cell r="AU139">
            <v>-19354.893</v>
          </cell>
          <cell r="AV139">
            <v>-19354.893</v>
          </cell>
          <cell r="AW139">
            <v>-19354.893</v>
          </cell>
          <cell r="AX139">
            <v>-19354.893</v>
          </cell>
          <cell r="AY139">
            <v>-19354.893</v>
          </cell>
          <cell r="AZ139">
            <v>-19354.893</v>
          </cell>
          <cell r="BA139">
            <v>-19354.893</v>
          </cell>
          <cell r="BB139">
            <v>-19354.893</v>
          </cell>
          <cell r="BC139">
            <v>-19354.893</v>
          </cell>
          <cell r="BD139">
            <v>-19354.893</v>
          </cell>
          <cell r="BE139">
            <v>-19354.893</v>
          </cell>
          <cell r="BF139">
            <v>-19354.893</v>
          </cell>
          <cell r="BG139">
            <v>-19354.893</v>
          </cell>
          <cell r="BH139">
            <v>-19354.893</v>
          </cell>
          <cell r="BI139">
            <v>-19354.893</v>
          </cell>
          <cell r="BJ139">
            <v>-19354.893</v>
          </cell>
          <cell r="BK139">
            <v>-19354.893</v>
          </cell>
          <cell r="BL139">
            <v>-19354.893</v>
          </cell>
          <cell r="BM139">
            <v>-19354.893</v>
          </cell>
          <cell r="BN139">
            <v>-19354.893</v>
          </cell>
          <cell r="BO139">
            <v>-19354.893</v>
          </cell>
          <cell r="BP139">
            <v>-19354.893</v>
          </cell>
          <cell r="BQ139">
            <v>-19354.893</v>
          </cell>
          <cell r="BR139">
            <v>-19354.893</v>
          </cell>
          <cell r="BS139">
            <v>-19354.893</v>
          </cell>
          <cell r="BT139">
            <v>-19354.893</v>
          </cell>
          <cell r="BU139">
            <v>-19354.893</v>
          </cell>
          <cell r="BV139">
            <v>-19354.893</v>
          </cell>
          <cell r="BW139">
            <v>-19354.893</v>
          </cell>
          <cell r="BX139">
            <v>-19354.893</v>
          </cell>
          <cell r="BY139">
            <v>-19354.893</v>
          </cell>
          <cell r="BZ139">
            <v>-19354.893</v>
          </cell>
          <cell r="CA139">
            <v>-19354.893</v>
          </cell>
          <cell r="CB139">
            <v>-19354.893</v>
          </cell>
          <cell r="CC139">
            <v>-19354.893</v>
          </cell>
          <cell r="CD139">
            <v>-19354.893</v>
          </cell>
          <cell r="CE139">
            <v>-19354.893</v>
          </cell>
          <cell r="CF139">
            <v>-19354.893</v>
          </cell>
          <cell r="CG139">
            <v>-19354.893</v>
          </cell>
          <cell r="CH139">
            <v>-19354.893</v>
          </cell>
          <cell r="CI139">
            <v>-19354.893</v>
          </cell>
          <cell r="CJ139">
            <v>-19354.893</v>
          </cell>
          <cell r="CK139">
            <v>-19354.893</v>
          </cell>
          <cell r="CL139">
            <v>-19354.893</v>
          </cell>
          <cell r="CM139">
            <v>-19354.893</v>
          </cell>
          <cell r="CN139">
            <v>-19354.893</v>
          </cell>
          <cell r="CO139">
            <v>-19354.893</v>
          </cell>
          <cell r="CP139">
            <v>-19354.893</v>
          </cell>
          <cell r="CQ139">
            <v>-19354.893</v>
          </cell>
          <cell r="CR139">
            <v>-19354.893</v>
          </cell>
          <cell r="CS139">
            <v>-19354.893</v>
          </cell>
          <cell r="CT139">
            <v>-19354.893</v>
          </cell>
          <cell r="CU139">
            <v>-19354.893</v>
          </cell>
          <cell r="CV139">
            <v>-19354.893</v>
          </cell>
          <cell r="CW139">
            <v>-19354.893</v>
          </cell>
          <cell r="CX139">
            <v>-19354.893</v>
          </cell>
          <cell r="CY139">
            <v>-19354.893</v>
          </cell>
          <cell r="CZ139">
            <v>-19354.893</v>
          </cell>
          <cell r="DA139">
            <v>-19354.893</v>
          </cell>
          <cell r="DB139">
            <v>-19354.893</v>
          </cell>
          <cell r="DC139">
            <v>-19354.893</v>
          </cell>
          <cell r="DD139">
            <v>-19354.893</v>
          </cell>
          <cell r="DE139">
            <v>-19354.893</v>
          </cell>
          <cell r="DF139">
            <v>-19354.893</v>
          </cell>
          <cell r="DG139">
            <v>-19354.893</v>
          </cell>
          <cell r="DH139">
            <v>-19354.893</v>
          </cell>
          <cell r="DI139">
            <v>-19354.893</v>
          </cell>
          <cell r="DJ139">
            <v>-19354.893</v>
          </cell>
          <cell r="DK139">
            <v>-19354.893</v>
          </cell>
          <cell r="DL139">
            <v>-19354.893</v>
          </cell>
          <cell r="DM139">
            <v>-19354.893</v>
          </cell>
          <cell r="DN139">
            <v>-19354.893</v>
          </cell>
          <cell r="DO139">
            <v>-19354.893</v>
          </cell>
          <cell r="DP139">
            <v>-19354.893</v>
          </cell>
          <cell r="DQ139">
            <v>-19354.893</v>
          </cell>
        </row>
        <row r="140">
          <cell r="A140">
            <v>5151</v>
          </cell>
          <cell r="B140">
            <v>-50649.45</v>
          </cell>
          <cell r="C140">
            <v>-50649.45</v>
          </cell>
          <cell r="D140">
            <v>-50649.45</v>
          </cell>
          <cell r="E140">
            <v>-50649.45</v>
          </cell>
          <cell r="F140">
            <v>-50649.45</v>
          </cell>
          <cell r="G140">
            <v>-50649.45</v>
          </cell>
          <cell r="H140">
            <v>-50649.45</v>
          </cell>
          <cell r="I140">
            <v>-50649.45</v>
          </cell>
          <cell r="J140">
            <v>-50649.45</v>
          </cell>
          <cell r="K140">
            <v>-50649.45</v>
          </cell>
          <cell r="L140">
            <v>-50649.45</v>
          </cell>
          <cell r="M140">
            <v>-50649.45</v>
          </cell>
          <cell r="N140">
            <v>-50649.45</v>
          </cell>
          <cell r="O140">
            <v>-50649.45</v>
          </cell>
          <cell r="P140">
            <v>-50649.45</v>
          </cell>
          <cell r="Q140">
            <v>-50649.45</v>
          </cell>
          <cell r="R140">
            <v>-50649.45</v>
          </cell>
          <cell r="S140">
            <v>-50649.45</v>
          </cell>
          <cell r="T140">
            <v>-50649.45</v>
          </cell>
          <cell r="U140">
            <v>-50649.45</v>
          </cell>
          <cell r="V140">
            <v>-50649.45</v>
          </cell>
          <cell r="W140">
            <v>-50649.45</v>
          </cell>
          <cell r="X140">
            <v>-50649.45</v>
          </cell>
          <cell r="Y140">
            <v>-50649.45</v>
          </cell>
          <cell r="Z140">
            <v>-50649.45</v>
          </cell>
          <cell r="AA140">
            <v>-50649.45</v>
          </cell>
          <cell r="AB140">
            <v>-50649.45</v>
          </cell>
          <cell r="AC140">
            <v>-50649.45</v>
          </cell>
          <cell r="AD140">
            <v>-50649.45</v>
          </cell>
          <cell r="AE140">
            <v>-50649.45</v>
          </cell>
          <cell r="AF140">
            <v>-50649.45</v>
          </cell>
          <cell r="AG140">
            <v>-50649.45</v>
          </cell>
          <cell r="AH140">
            <v>-50649.45</v>
          </cell>
          <cell r="AI140">
            <v>-50649.45</v>
          </cell>
          <cell r="AJ140">
            <v>-50649.45</v>
          </cell>
          <cell r="AK140">
            <v>-50649.45</v>
          </cell>
          <cell r="AL140">
            <v>-50649.45</v>
          </cell>
          <cell r="AM140">
            <v>-50649.45</v>
          </cell>
          <cell r="AN140">
            <v>-50649.45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</row>
        <row r="141">
          <cell r="A141">
            <v>5152</v>
          </cell>
          <cell r="B141">
            <v>-793507.05840931181</v>
          </cell>
          <cell r="C141">
            <v>-726769.83121775836</v>
          </cell>
          <cell r="D141">
            <v>-595537.16741240025</v>
          </cell>
          <cell r="E141">
            <v>-30518.283840505406</v>
          </cell>
          <cell r="F141">
            <v>160089.62520000013</v>
          </cell>
          <cell r="G141">
            <v>1651037.0581</v>
          </cell>
          <cell r="H141">
            <v>1755801.8773000003</v>
          </cell>
          <cell r="I141">
            <v>-828907.23045189027</v>
          </cell>
          <cell r="J141">
            <v>1665535.4465999994</v>
          </cell>
          <cell r="K141">
            <v>1679413.8661000002</v>
          </cell>
          <cell r="L141">
            <v>71049.776700000279</v>
          </cell>
          <cell r="M141">
            <v>-2081011.8073001001</v>
          </cell>
          <cell r="N141">
            <v>-2081011.8073001001</v>
          </cell>
          <cell r="O141">
            <v>-1879623.5678839614</v>
          </cell>
          <cell r="P141">
            <v>-2013882.3941613873</v>
          </cell>
          <cell r="Q141">
            <v>0</v>
          </cell>
          <cell r="R141">
            <v>1404971.9021999999</v>
          </cell>
          <cell r="S141">
            <v>1243683.4305000002</v>
          </cell>
          <cell r="T141">
            <v>1357178.5315</v>
          </cell>
          <cell r="U141">
            <v>1333503.7967999997</v>
          </cell>
          <cell r="V141">
            <v>1255356.3481999999</v>
          </cell>
          <cell r="W141">
            <v>1161159.1263999995</v>
          </cell>
          <cell r="X141">
            <v>89366.735799999908</v>
          </cell>
          <cell r="Y141">
            <v>-1988779.2020916473</v>
          </cell>
          <cell r="Z141">
            <v>-2020819.5235186373</v>
          </cell>
          <cell r="AA141">
            <v>-1825256.3438232853</v>
          </cell>
          <cell r="AB141">
            <v>-1987672.1183805098</v>
          </cell>
          <cell r="AC141">
            <v>0</v>
          </cell>
          <cell r="AD141">
            <v>1219606.1277000001</v>
          </cell>
          <cell r="AE141">
            <v>1149259.1170999999</v>
          </cell>
          <cell r="AF141">
            <v>1201029.5137</v>
          </cell>
          <cell r="AG141">
            <v>1175905.9990999997</v>
          </cell>
          <cell r="AH141">
            <v>1104104.3215000005</v>
          </cell>
          <cell r="AI141">
            <v>977485.24880000018</v>
          </cell>
          <cell r="AJ141">
            <v>0</v>
          </cell>
          <cell r="AK141">
            <v>-1680003.4500549473</v>
          </cell>
          <cell r="AL141">
            <v>-1736003.5650567794</v>
          </cell>
          <cell r="AM141">
            <v>-1568003.2200512846</v>
          </cell>
          <cell r="AN141">
            <v>-1736003.5650567794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</row>
        <row r="142">
          <cell r="A142">
            <v>5153</v>
          </cell>
          <cell r="B142">
            <v>50649.416700000002</v>
          </cell>
          <cell r="C142">
            <v>50649.416700000002</v>
          </cell>
          <cell r="D142">
            <v>50649.416700000002</v>
          </cell>
          <cell r="E142">
            <v>50649.416700000002</v>
          </cell>
          <cell r="F142">
            <v>-109440.20850000001</v>
          </cell>
          <cell r="G142">
            <v>-1600387.6414000001</v>
          </cell>
          <cell r="H142">
            <v>-1705152.4606000001</v>
          </cell>
          <cell r="I142">
            <v>1205007.7315</v>
          </cell>
          <cell r="J142">
            <v>-1614886.0299</v>
          </cell>
          <cell r="K142">
            <v>-1628764.4494</v>
          </cell>
          <cell r="L142">
            <v>-20400.36</v>
          </cell>
          <cell r="M142">
            <v>2859426.3988000001</v>
          </cell>
          <cell r="N142">
            <v>3111165.7738000001</v>
          </cell>
          <cell r="O142">
            <v>2796417.7149999999</v>
          </cell>
          <cell r="P142">
            <v>2759199.3374999999</v>
          </cell>
          <cell r="Q142">
            <v>0</v>
          </cell>
          <cell r="R142">
            <v>-1354322.4855</v>
          </cell>
          <cell r="S142">
            <v>-1193034.0138000001</v>
          </cell>
          <cell r="T142">
            <v>-1306529.1148000001</v>
          </cell>
          <cell r="U142">
            <v>-1282854.3801</v>
          </cell>
          <cell r="V142">
            <v>-1204706.9314999999</v>
          </cell>
          <cell r="W142">
            <v>-1110509.7097</v>
          </cell>
          <cell r="X142">
            <v>-38717.319099999993</v>
          </cell>
          <cell r="Y142">
            <v>2292004.9202999999</v>
          </cell>
          <cell r="Z142">
            <v>2673029.2113000001</v>
          </cell>
          <cell r="AA142">
            <v>2377024.2650000001</v>
          </cell>
          <cell r="AB142">
            <v>2385659.7788</v>
          </cell>
          <cell r="AC142">
            <v>0</v>
          </cell>
          <cell r="AD142">
            <v>-1168956.7110000001</v>
          </cell>
          <cell r="AE142">
            <v>-1098609.7004</v>
          </cell>
          <cell r="AF142">
            <v>-1150380.0970000001</v>
          </cell>
          <cell r="AG142">
            <v>-1125256.5824</v>
          </cell>
          <cell r="AH142">
            <v>-1053454.9048000001</v>
          </cell>
          <cell r="AI142">
            <v>-926835.8321</v>
          </cell>
          <cell r="AJ142">
            <v>0</v>
          </cell>
          <cell r="AK142">
            <v>2330017.65</v>
          </cell>
          <cell r="AL142">
            <v>2668730.3832</v>
          </cell>
          <cell r="AM142">
            <v>2387430.2025000001</v>
          </cell>
          <cell r="AN142">
            <v>2482188.7549999999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</row>
        <row r="143">
          <cell r="A143">
            <v>5161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-475000</v>
          </cell>
          <cell r="H143">
            <v>-475000</v>
          </cell>
          <cell r="I143">
            <v>-475000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</row>
        <row r="144">
          <cell r="A144">
            <v>5162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-510000</v>
          </cell>
          <cell r="AR144">
            <v>-510000</v>
          </cell>
          <cell r="AS144">
            <v>-510000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</row>
        <row r="145">
          <cell r="A145">
            <v>5163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-540000</v>
          </cell>
          <cell r="AR145">
            <v>-540000</v>
          </cell>
          <cell r="AS145">
            <v>-540000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</row>
        <row r="146">
          <cell r="A146">
            <v>5164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-494999.97</v>
          </cell>
          <cell r="AF146">
            <v>-494999.97</v>
          </cell>
          <cell r="AG146">
            <v>-494999.97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</row>
        <row r="147">
          <cell r="A147">
            <v>5165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-524000</v>
          </cell>
          <cell r="AF147">
            <v>-524000</v>
          </cell>
          <cell r="AG147">
            <v>-524000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</row>
        <row r="148">
          <cell r="A148">
            <v>5166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-505000.03</v>
          </cell>
          <cell r="T148">
            <v>-505000.03</v>
          </cell>
          <cell r="U148">
            <v>-505000.03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</row>
        <row r="149">
          <cell r="A149">
            <v>5167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-207250</v>
          </cell>
          <cell r="H149">
            <v>-207250</v>
          </cell>
          <cell r="I149">
            <v>-207250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</row>
        <row r="150">
          <cell r="A150">
            <v>5168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-220750</v>
          </cell>
          <cell r="T150">
            <v>-220750</v>
          </cell>
          <cell r="U150">
            <v>-220750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</row>
        <row r="151">
          <cell r="A151">
            <v>5171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-187071.5</v>
          </cell>
          <cell r="AA151">
            <v>-187071.5</v>
          </cell>
          <cell r="AB151">
            <v>-187071.5</v>
          </cell>
          <cell r="AC151">
            <v>-187071.5</v>
          </cell>
          <cell r="AD151">
            <v>-187071.5</v>
          </cell>
          <cell r="AE151">
            <v>-187071.5</v>
          </cell>
          <cell r="AF151">
            <v>-187071.5</v>
          </cell>
          <cell r="AG151">
            <v>-187071.5</v>
          </cell>
          <cell r="AH151">
            <v>-187071.5</v>
          </cell>
          <cell r="AI151">
            <v>-187071.5</v>
          </cell>
          <cell r="AJ151">
            <v>-187071.5</v>
          </cell>
          <cell r="AK151">
            <v>-187071.5</v>
          </cell>
          <cell r="AL151">
            <v>-326133.5</v>
          </cell>
          <cell r="AM151">
            <v>-326133.5</v>
          </cell>
          <cell r="AN151">
            <v>-326133.5</v>
          </cell>
          <cell r="AO151">
            <v>-326133.5</v>
          </cell>
          <cell r="AP151">
            <v>-326133.5</v>
          </cell>
          <cell r="AQ151">
            <v>-326133.5</v>
          </cell>
          <cell r="AR151">
            <v>-326133.5</v>
          </cell>
          <cell r="AS151">
            <v>-326133.5</v>
          </cell>
          <cell r="AT151">
            <v>-326133.5</v>
          </cell>
          <cell r="AU151">
            <v>-342440.17499999999</v>
          </cell>
          <cell r="AV151">
            <v>-342440.17499999999</v>
          </cell>
          <cell r="AW151">
            <v>-342440.17499999999</v>
          </cell>
          <cell r="AX151">
            <v>-173827.5</v>
          </cell>
          <cell r="AY151">
            <v>-173827.5</v>
          </cell>
          <cell r="AZ151">
            <v>-173827.5</v>
          </cell>
          <cell r="BA151">
            <v>-173827.5</v>
          </cell>
          <cell r="BB151">
            <v>-173827.5</v>
          </cell>
          <cell r="BC151">
            <v>-173827.5</v>
          </cell>
          <cell r="BD151">
            <v>-173827.5</v>
          </cell>
          <cell r="BE151">
            <v>-173827.5</v>
          </cell>
          <cell r="BF151">
            <v>-173827.5</v>
          </cell>
          <cell r="BG151">
            <v>-173827.5</v>
          </cell>
          <cell r="BH151">
            <v>-173827.5</v>
          </cell>
          <cell r="BI151">
            <v>-173827.5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-475279.15050000005</v>
          </cell>
          <cell r="DG151">
            <v>-475279.15050000005</v>
          </cell>
          <cell r="DH151">
            <v>-475279.15050000005</v>
          </cell>
          <cell r="DI151">
            <v>-475279.15050000005</v>
          </cell>
          <cell r="DJ151">
            <v>-475279.15050000005</v>
          </cell>
          <cell r="DK151">
            <v>-475279.15050000005</v>
          </cell>
          <cell r="DL151">
            <v>-475279.15050000005</v>
          </cell>
          <cell r="DM151">
            <v>-475279.15050000005</v>
          </cell>
          <cell r="DN151">
            <v>-475279.15050000005</v>
          </cell>
          <cell r="DO151">
            <v>-499043.10802500002</v>
          </cell>
          <cell r="DP151">
            <v>-499043.10802500002</v>
          </cell>
          <cell r="DQ151">
            <v>-499043.10802500002</v>
          </cell>
        </row>
        <row r="152">
          <cell r="A152">
            <v>5172</v>
          </cell>
          <cell r="B152">
            <v>-64331.75</v>
          </cell>
          <cell r="C152">
            <v>-64331.75</v>
          </cell>
          <cell r="D152">
            <v>-64331.75</v>
          </cell>
          <cell r="E152">
            <v>-64331.75</v>
          </cell>
          <cell r="F152">
            <v>-64331.75</v>
          </cell>
          <cell r="G152">
            <v>-64325</v>
          </cell>
          <cell r="H152">
            <v>-64325</v>
          </cell>
          <cell r="I152">
            <v>-64325</v>
          </cell>
          <cell r="J152">
            <v>-64325</v>
          </cell>
          <cell r="K152">
            <v>-64325</v>
          </cell>
          <cell r="L152">
            <v>-64325</v>
          </cell>
          <cell r="M152">
            <v>-64325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</row>
        <row r="153">
          <cell r="A153">
            <v>5173</v>
          </cell>
          <cell r="B153">
            <v>-906809.6</v>
          </cell>
          <cell r="C153">
            <v>-890429.6</v>
          </cell>
          <cell r="D153">
            <v>-906809.6</v>
          </cell>
          <cell r="E153">
            <v>-898619.6</v>
          </cell>
          <cell r="F153">
            <v>-906809.6</v>
          </cell>
          <cell r="G153">
            <v>-898619.6</v>
          </cell>
          <cell r="H153">
            <v>-906809.6</v>
          </cell>
          <cell r="I153">
            <v>-906809.6</v>
          </cell>
          <cell r="J153">
            <v>-898619.6</v>
          </cell>
          <cell r="K153">
            <v>-906809.6</v>
          </cell>
          <cell r="L153">
            <v>-898619.6</v>
          </cell>
          <cell r="M153">
            <v>-906809.6</v>
          </cell>
          <cell r="N153">
            <v>-906809.6</v>
          </cell>
          <cell r="O153">
            <v>-882239.6</v>
          </cell>
          <cell r="P153">
            <v>-906809.6</v>
          </cell>
          <cell r="Q153">
            <v>-898619.6</v>
          </cell>
          <cell r="R153">
            <v>-906809.6</v>
          </cell>
          <cell r="S153">
            <v>-898619.6</v>
          </cell>
          <cell r="T153">
            <v>-906809.6</v>
          </cell>
          <cell r="U153">
            <v>-906809.6</v>
          </cell>
          <cell r="V153">
            <v>-898619.6</v>
          </cell>
          <cell r="W153">
            <v>-906809.6</v>
          </cell>
          <cell r="X153">
            <v>-898619.6</v>
          </cell>
          <cell r="Y153">
            <v>-906809.6</v>
          </cell>
          <cell r="Z153">
            <v>-906809.6</v>
          </cell>
          <cell r="AA153">
            <v>-882239.6</v>
          </cell>
          <cell r="AB153">
            <v>-906809.6</v>
          </cell>
          <cell r="AC153">
            <v>-898619.6</v>
          </cell>
          <cell r="AD153">
            <v>-906809.6</v>
          </cell>
          <cell r="AE153">
            <v>-898619.6</v>
          </cell>
          <cell r="AF153">
            <v>-906809.6</v>
          </cell>
          <cell r="AG153">
            <v>-906809.6</v>
          </cell>
          <cell r="AH153">
            <v>-898619.6</v>
          </cell>
          <cell r="AI153">
            <v>-906809.6</v>
          </cell>
          <cell r="AJ153">
            <v>-898619.6</v>
          </cell>
          <cell r="AK153">
            <v>-906809.6</v>
          </cell>
          <cell r="AL153">
            <v>-906809.6</v>
          </cell>
          <cell r="AM153">
            <v>-882239.6</v>
          </cell>
          <cell r="AN153">
            <v>-906809.6</v>
          </cell>
          <cell r="AO153">
            <v>-898619.6</v>
          </cell>
          <cell r="AP153">
            <v>-906809.6</v>
          </cell>
          <cell r="AQ153">
            <v>-898619.6</v>
          </cell>
          <cell r="AR153">
            <v>-906809.6</v>
          </cell>
          <cell r="AS153">
            <v>-906809.6</v>
          </cell>
          <cell r="AT153">
            <v>-898619.6</v>
          </cell>
          <cell r="AU153">
            <v>-906809.6</v>
          </cell>
          <cell r="AV153">
            <v>-880289.25207050995</v>
          </cell>
          <cell r="AW153">
            <v>-888479.25207050995</v>
          </cell>
          <cell r="AX153">
            <v>-888479.25207050995</v>
          </cell>
          <cell r="AY153">
            <v>-872099.25207050995</v>
          </cell>
          <cell r="AZ153">
            <v>-888479.25207050995</v>
          </cell>
          <cell r="BA153">
            <v>-880289.25207050995</v>
          </cell>
          <cell r="BB153">
            <v>-888479.25207050995</v>
          </cell>
          <cell r="BC153">
            <v>-880289.25207050995</v>
          </cell>
          <cell r="BD153">
            <v>-888479.25207050995</v>
          </cell>
          <cell r="BE153">
            <v>-888479.25207050995</v>
          </cell>
          <cell r="BF153">
            <v>-880289.25207050995</v>
          </cell>
          <cell r="BG153">
            <v>-888479.25207050995</v>
          </cell>
          <cell r="BH153">
            <v>-880289.25207050995</v>
          </cell>
          <cell r="BI153">
            <v>-888479.25207050995</v>
          </cell>
          <cell r="BJ153">
            <v>-888479.25207050995</v>
          </cell>
          <cell r="BK153">
            <v>-863909.25207050995</v>
          </cell>
          <cell r="BL153">
            <v>-888479.25207050995</v>
          </cell>
          <cell r="BM153">
            <v>-880289.25207050995</v>
          </cell>
          <cell r="BN153">
            <v>-888479.25207050995</v>
          </cell>
          <cell r="BO153">
            <v>-880289.25207050995</v>
          </cell>
          <cell r="BP153">
            <v>-888479.25207050995</v>
          </cell>
          <cell r="BQ153">
            <v>-888479.25207050995</v>
          </cell>
          <cell r="BR153">
            <v>-880289.25207050995</v>
          </cell>
          <cell r="BS153">
            <v>-888479.25207050995</v>
          </cell>
          <cell r="BT153">
            <v>-880289.25207050995</v>
          </cell>
          <cell r="BU153">
            <v>-888479.25207050995</v>
          </cell>
          <cell r="BV153">
            <v>-888479.25207050995</v>
          </cell>
          <cell r="BW153">
            <v>-863909.25207050995</v>
          </cell>
          <cell r="BX153">
            <v>-888479.25207050995</v>
          </cell>
          <cell r="BY153">
            <v>-880289.25207050995</v>
          </cell>
          <cell r="BZ153">
            <v>-888479.25207050995</v>
          </cell>
          <cell r="CA153">
            <v>-880289.25207050995</v>
          </cell>
          <cell r="CB153">
            <v>-888479.25207050995</v>
          </cell>
          <cell r="CC153">
            <v>-888479.25207050995</v>
          </cell>
          <cell r="CD153">
            <v>-880289.25207050995</v>
          </cell>
          <cell r="CE153">
            <v>-888479.25207050995</v>
          </cell>
          <cell r="CF153">
            <v>-880289.25207050995</v>
          </cell>
          <cell r="CG153">
            <v>-888479.25207050995</v>
          </cell>
          <cell r="CH153">
            <v>-888479.25207050995</v>
          </cell>
          <cell r="CI153">
            <v>-863909.25207050995</v>
          </cell>
          <cell r="CJ153">
            <v>-888479.25207050995</v>
          </cell>
          <cell r="CK153">
            <v>-880289.25207050995</v>
          </cell>
          <cell r="CL153">
            <v>-888479.25207050995</v>
          </cell>
          <cell r="CM153">
            <v>-880289.25207050995</v>
          </cell>
          <cell r="CN153">
            <v>-888479.25207050995</v>
          </cell>
          <cell r="CO153">
            <v>-888479.25207050995</v>
          </cell>
          <cell r="CP153">
            <v>-880289.25207050995</v>
          </cell>
          <cell r="CQ153">
            <v>-888479.25207050995</v>
          </cell>
          <cell r="CR153">
            <v>-880289.25207050995</v>
          </cell>
          <cell r="CS153">
            <v>-888479.25207050995</v>
          </cell>
          <cell r="CT153">
            <v>-888479.25207050995</v>
          </cell>
          <cell r="CU153">
            <v>-872099.25207050995</v>
          </cell>
          <cell r="CV153">
            <v>-888479.25207050995</v>
          </cell>
          <cell r="CW153">
            <v>-880289.25207050995</v>
          </cell>
          <cell r="CX153">
            <v>-888479.25207050995</v>
          </cell>
          <cell r="CY153">
            <v>-880289.25207050995</v>
          </cell>
          <cell r="CZ153">
            <v>-888479.25207050995</v>
          </cell>
          <cell r="DA153">
            <v>-888479.25207050995</v>
          </cell>
          <cell r="DB153">
            <v>-880289.25207050995</v>
          </cell>
          <cell r="DC153">
            <v>-888479.25207050995</v>
          </cell>
          <cell r="DD153">
            <v>-880289.25207050995</v>
          </cell>
          <cell r="DE153">
            <v>-888479.25207050995</v>
          </cell>
          <cell r="DF153">
            <v>-888479.25207050995</v>
          </cell>
          <cell r="DG153">
            <v>-863909.25207050995</v>
          </cell>
          <cell r="DH153">
            <v>-888479.25207050995</v>
          </cell>
          <cell r="DI153">
            <v>-880289.25207050995</v>
          </cell>
          <cell r="DJ153">
            <v>-888479.25207050995</v>
          </cell>
          <cell r="DK153">
            <v>-880289.25207050995</v>
          </cell>
          <cell r="DL153">
            <v>-888479.25207050995</v>
          </cell>
          <cell r="DM153">
            <v>-888479.25207050995</v>
          </cell>
          <cell r="DN153">
            <v>-880289.25207050995</v>
          </cell>
          <cell r="DO153">
            <v>-888479.25207050995</v>
          </cell>
          <cell r="DP153">
            <v>-880289.25207050995</v>
          </cell>
          <cell r="DQ153">
            <v>-888479.25207050995</v>
          </cell>
        </row>
        <row r="154">
          <cell r="A154">
            <v>5174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-3354445.0252799997</v>
          </cell>
          <cell r="BD154">
            <v>-3354445.0252799997</v>
          </cell>
          <cell r="BE154">
            <v>-3354445.0252799997</v>
          </cell>
          <cell r="BF154">
            <v>-3354445.0252799997</v>
          </cell>
          <cell r="BG154">
            <v>-3354445.0252799997</v>
          </cell>
          <cell r="BH154">
            <v>-3354445.0252799997</v>
          </cell>
          <cell r="BI154">
            <v>-3354445.0252799997</v>
          </cell>
          <cell r="BJ154">
            <v>-3354445.0252799997</v>
          </cell>
          <cell r="BK154">
            <v>-3354445.0252799997</v>
          </cell>
          <cell r="BL154">
            <v>-3354445.0252799997</v>
          </cell>
          <cell r="BM154">
            <v>-3354445.0252799997</v>
          </cell>
          <cell r="BN154">
            <v>-3354445.0252799997</v>
          </cell>
          <cell r="BO154">
            <v>-3354445.0252799997</v>
          </cell>
          <cell r="BP154">
            <v>-3354445.0252799997</v>
          </cell>
          <cell r="BQ154">
            <v>-3354445.0252799997</v>
          </cell>
          <cell r="BR154">
            <v>-3354445.0252799997</v>
          </cell>
          <cell r="BS154">
            <v>-3354445.0252799997</v>
          </cell>
          <cell r="BT154">
            <v>-3354445.0252799997</v>
          </cell>
          <cell r="BU154">
            <v>-3354445.0252799997</v>
          </cell>
          <cell r="BV154">
            <v>-3354445.0252799997</v>
          </cell>
          <cell r="BW154">
            <v>-3354445.0252799997</v>
          </cell>
          <cell r="BX154">
            <v>-3354445.0252799997</v>
          </cell>
          <cell r="BY154">
            <v>-3354445.0252799997</v>
          </cell>
          <cell r="BZ154">
            <v>-3354445.0252799997</v>
          </cell>
          <cell r="CA154">
            <v>-3354445.0252799997</v>
          </cell>
          <cell r="CB154">
            <v>-3354445.0252799997</v>
          </cell>
          <cell r="CC154">
            <v>-3354445.0252799997</v>
          </cell>
          <cell r="CD154">
            <v>-3354445.0252799997</v>
          </cell>
          <cell r="CE154">
            <v>-3354445.0252799997</v>
          </cell>
          <cell r="CF154">
            <v>-3354445.0252799997</v>
          </cell>
          <cell r="CG154">
            <v>-3354445.0252799997</v>
          </cell>
          <cell r="CH154">
            <v>-3354445.0252799997</v>
          </cell>
          <cell r="CI154">
            <v>-3354445.0252799997</v>
          </cell>
          <cell r="CJ154">
            <v>-3354445.0252799997</v>
          </cell>
          <cell r="CK154">
            <v>-3354445.0252799997</v>
          </cell>
          <cell r="CL154">
            <v>-3354445.0252799997</v>
          </cell>
          <cell r="CM154">
            <v>-3354445.0252799997</v>
          </cell>
          <cell r="CN154">
            <v>-3354445.0252799997</v>
          </cell>
          <cell r="CO154">
            <v>-3354445.0252799997</v>
          </cell>
          <cell r="CP154">
            <v>-3354445.0252799997</v>
          </cell>
          <cell r="CQ154">
            <v>-3354445.0252799997</v>
          </cell>
          <cell r="CR154">
            <v>-3354445.0252799997</v>
          </cell>
          <cell r="CS154">
            <v>-3354445.0252799997</v>
          </cell>
          <cell r="CT154">
            <v>-3354445.0252799997</v>
          </cell>
          <cell r="CU154">
            <v>-3354445.0252799997</v>
          </cell>
          <cell r="CV154">
            <v>-3354445.0252799997</v>
          </cell>
          <cell r="CW154">
            <v>-3354445.0252799997</v>
          </cell>
          <cell r="CX154">
            <v>-3354445.0252799997</v>
          </cell>
          <cell r="CY154">
            <v>-3354445.0252799997</v>
          </cell>
          <cell r="CZ154">
            <v>-3354445.0252799997</v>
          </cell>
          <cell r="DA154">
            <v>-3354445.0252799997</v>
          </cell>
          <cell r="DB154">
            <v>-3354445.0252799997</v>
          </cell>
          <cell r="DC154">
            <v>-3354445.0252799997</v>
          </cell>
          <cell r="DD154">
            <v>-3354445.0252799997</v>
          </cell>
          <cell r="DE154">
            <v>-3354445.0252799997</v>
          </cell>
          <cell r="DF154">
            <v>-3354445.0252799997</v>
          </cell>
          <cell r="DG154">
            <v>-3354445.0252799997</v>
          </cell>
          <cell r="DH154">
            <v>-3354445.0252799997</v>
          </cell>
          <cell r="DI154">
            <v>-3354445.0252799997</v>
          </cell>
          <cell r="DJ154">
            <v>-3354445.0252799997</v>
          </cell>
          <cell r="DK154">
            <v>-3354445.0252799997</v>
          </cell>
          <cell r="DL154">
            <v>-3354445.0252799997</v>
          </cell>
          <cell r="DM154">
            <v>-3354445.0252799997</v>
          </cell>
          <cell r="DN154">
            <v>-3354445.0252799997</v>
          </cell>
          <cell r="DO154">
            <v>-3354445.0252799997</v>
          </cell>
          <cell r="DP154">
            <v>-3354445.0252799997</v>
          </cell>
          <cell r="DQ154">
            <v>-3354445.0252799997</v>
          </cell>
        </row>
        <row r="155">
          <cell r="A155">
            <v>5175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-116.67</v>
          </cell>
          <cell r="H155">
            <v>-116.67</v>
          </cell>
          <cell r="I155">
            <v>-116.67</v>
          </cell>
          <cell r="J155">
            <v>-116.67</v>
          </cell>
          <cell r="K155">
            <v>-116.67</v>
          </cell>
          <cell r="L155">
            <v>-116.67</v>
          </cell>
          <cell r="M155">
            <v>-116.67</v>
          </cell>
          <cell r="N155">
            <v>-116.67</v>
          </cell>
          <cell r="O155">
            <v>-116.67</v>
          </cell>
          <cell r="P155">
            <v>-116.67</v>
          </cell>
          <cell r="Q155">
            <v>-116.67</v>
          </cell>
          <cell r="R155">
            <v>-116.67</v>
          </cell>
          <cell r="S155">
            <v>-116.67</v>
          </cell>
          <cell r="T155">
            <v>-116.67</v>
          </cell>
          <cell r="U155">
            <v>-116.67</v>
          </cell>
          <cell r="V155">
            <v>-116.67</v>
          </cell>
          <cell r="W155">
            <v>-116.67</v>
          </cell>
          <cell r="X155">
            <v>-116.67</v>
          </cell>
          <cell r="Y155">
            <v>-116.67</v>
          </cell>
          <cell r="Z155">
            <v>-116.67</v>
          </cell>
          <cell r="AA155">
            <v>-116.67</v>
          </cell>
          <cell r="AB155">
            <v>-116.67</v>
          </cell>
          <cell r="AC155">
            <v>-116.67</v>
          </cell>
          <cell r="AD155">
            <v>-116.67</v>
          </cell>
          <cell r="AE155">
            <v>-116.67</v>
          </cell>
          <cell r="AF155">
            <v>-116.67</v>
          </cell>
          <cell r="AG155">
            <v>-116.67</v>
          </cell>
          <cell r="AH155">
            <v>-116.67</v>
          </cell>
          <cell r="AI155">
            <v>-116.67</v>
          </cell>
          <cell r="AJ155">
            <v>-116.67</v>
          </cell>
          <cell r="AK155">
            <v>-116.67</v>
          </cell>
          <cell r="AL155">
            <v>-116.67</v>
          </cell>
          <cell r="AM155">
            <v>-116.67</v>
          </cell>
          <cell r="AN155">
            <v>-116.67</v>
          </cell>
          <cell r="AO155">
            <v>-116.67</v>
          </cell>
          <cell r="AP155">
            <v>-116.67</v>
          </cell>
          <cell r="AQ155">
            <v>-116.67</v>
          </cell>
          <cell r="AR155">
            <v>-116.67</v>
          </cell>
          <cell r="AS155">
            <v>-116.67</v>
          </cell>
          <cell r="AT155">
            <v>-116.67</v>
          </cell>
          <cell r="AU155">
            <v>-116.67</v>
          </cell>
          <cell r="AV155">
            <v>-116.67</v>
          </cell>
          <cell r="AW155">
            <v>-116.67</v>
          </cell>
          <cell r="AX155">
            <v>-116.67</v>
          </cell>
          <cell r="AY155">
            <v>-116.67</v>
          </cell>
          <cell r="AZ155">
            <v>-116.67</v>
          </cell>
          <cell r="BA155">
            <v>-116.67</v>
          </cell>
          <cell r="BB155">
            <v>-116.67</v>
          </cell>
          <cell r="BC155">
            <v>-116.67</v>
          </cell>
          <cell r="BD155">
            <v>-116.67</v>
          </cell>
          <cell r="BE155">
            <v>-116.67</v>
          </cell>
          <cell r="BF155">
            <v>-116.67</v>
          </cell>
          <cell r="BG155">
            <v>-116.67</v>
          </cell>
          <cell r="BH155">
            <v>-116.67</v>
          </cell>
          <cell r="BI155">
            <v>-116.67</v>
          </cell>
          <cell r="BJ155">
            <v>-116.67</v>
          </cell>
          <cell r="BK155">
            <v>-116.67</v>
          </cell>
          <cell r="BL155">
            <v>-116.67</v>
          </cell>
          <cell r="BM155">
            <v>-116.67</v>
          </cell>
          <cell r="BN155">
            <v>-116.67</v>
          </cell>
          <cell r="BO155">
            <v>-116.67</v>
          </cell>
          <cell r="BP155">
            <v>-116.67</v>
          </cell>
          <cell r="BQ155">
            <v>-116.67</v>
          </cell>
          <cell r="BR155">
            <v>-116.67</v>
          </cell>
          <cell r="BS155">
            <v>-116.67</v>
          </cell>
          <cell r="BT155">
            <v>-116.67</v>
          </cell>
          <cell r="BU155">
            <v>-116.67</v>
          </cell>
          <cell r="BV155">
            <v>-116.67</v>
          </cell>
          <cell r="BW155">
            <v>-116.67</v>
          </cell>
          <cell r="BX155">
            <v>-116.67</v>
          </cell>
          <cell r="BY155">
            <v>-116.67</v>
          </cell>
          <cell r="BZ155">
            <v>-116.67</v>
          </cell>
          <cell r="CA155">
            <v>-116.67</v>
          </cell>
          <cell r="CB155">
            <v>-116.67</v>
          </cell>
          <cell r="CC155">
            <v>-116.67</v>
          </cell>
          <cell r="CD155">
            <v>-116.67</v>
          </cell>
          <cell r="CE155">
            <v>-116.67</v>
          </cell>
          <cell r="CF155">
            <v>-116.67</v>
          </cell>
          <cell r="CG155">
            <v>-116.67</v>
          </cell>
          <cell r="CH155">
            <v>-116.67</v>
          </cell>
          <cell r="CI155">
            <v>-116.67</v>
          </cell>
          <cell r="CJ155">
            <v>-116.67</v>
          </cell>
          <cell r="CK155">
            <v>-116.67</v>
          </cell>
          <cell r="CL155">
            <v>-116.67</v>
          </cell>
          <cell r="CM155">
            <v>-116.67</v>
          </cell>
          <cell r="CN155">
            <v>-116.67</v>
          </cell>
          <cell r="CO155">
            <v>-116.67</v>
          </cell>
          <cell r="CP155">
            <v>-116.67</v>
          </cell>
          <cell r="CQ155">
            <v>-116.67</v>
          </cell>
          <cell r="CR155">
            <v>-116.67</v>
          </cell>
          <cell r="CS155">
            <v>-116.67</v>
          </cell>
          <cell r="CT155">
            <v>-116.67</v>
          </cell>
          <cell r="CU155">
            <v>-116.67</v>
          </cell>
          <cell r="CV155">
            <v>-116.67</v>
          </cell>
          <cell r="CW155">
            <v>-116.67</v>
          </cell>
          <cell r="CX155">
            <v>-116.67</v>
          </cell>
          <cell r="CY155">
            <v>-116.67</v>
          </cell>
          <cell r="CZ155">
            <v>-116.67</v>
          </cell>
          <cell r="DA155">
            <v>-116.67</v>
          </cell>
          <cell r="DB155">
            <v>-116.67</v>
          </cell>
          <cell r="DC155">
            <v>-116.67</v>
          </cell>
          <cell r="DD155">
            <v>-116.67</v>
          </cell>
          <cell r="DE155">
            <v>-116.67</v>
          </cell>
          <cell r="DF155">
            <v>-116.67</v>
          </cell>
          <cell r="DG155">
            <v>-116.67</v>
          </cell>
          <cell r="DH155">
            <v>-116.67</v>
          </cell>
          <cell r="DI155">
            <v>-116.67</v>
          </cell>
          <cell r="DJ155">
            <v>-116.67</v>
          </cell>
          <cell r="DK155">
            <v>-116.67</v>
          </cell>
          <cell r="DL155">
            <v>-116.67</v>
          </cell>
          <cell r="DM155">
            <v>-116.67</v>
          </cell>
          <cell r="DN155">
            <v>-116.67</v>
          </cell>
          <cell r="DO155">
            <v>-116.67</v>
          </cell>
          <cell r="DP155">
            <v>-116.67</v>
          </cell>
          <cell r="DQ155">
            <v>-116.67</v>
          </cell>
        </row>
        <row r="156">
          <cell r="A156">
            <v>5176</v>
          </cell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-618135.21874999988</v>
          </cell>
          <cell r="BJ156">
            <v>-633588.59921874991</v>
          </cell>
          <cell r="BK156">
            <v>-633588.59921874991</v>
          </cell>
          <cell r="BL156">
            <v>-633588.59921874991</v>
          </cell>
          <cell r="BM156">
            <v>-633588.59921874991</v>
          </cell>
          <cell r="BN156">
            <v>-633588.59921874991</v>
          </cell>
          <cell r="BO156">
            <v>-633588.59921874991</v>
          </cell>
          <cell r="BP156">
            <v>-633588.59921874991</v>
          </cell>
          <cell r="BQ156">
            <v>-633588.59921874991</v>
          </cell>
          <cell r="BR156">
            <v>-633588.59921874991</v>
          </cell>
          <cell r="BS156">
            <v>-633588.59921874991</v>
          </cell>
          <cell r="BT156">
            <v>-633588.59921874991</v>
          </cell>
          <cell r="BU156">
            <v>-633588.59921874991</v>
          </cell>
          <cell r="BV156">
            <v>-649428.31419921853</v>
          </cell>
          <cell r="BW156">
            <v>-649428.31419921853</v>
          </cell>
          <cell r="BX156">
            <v>-649428.31419921853</v>
          </cell>
          <cell r="BY156">
            <v>-649428.31419921853</v>
          </cell>
          <cell r="BZ156">
            <v>-649428.31419921853</v>
          </cell>
          <cell r="CA156">
            <v>-649428.31419921853</v>
          </cell>
          <cell r="CB156">
            <v>-649428.31419921853</v>
          </cell>
          <cell r="CC156">
            <v>-649428.31419921853</v>
          </cell>
          <cell r="CD156">
            <v>-649428.31419921853</v>
          </cell>
          <cell r="CE156">
            <v>-649428.31419921853</v>
          </cell>
          <cell r="CF156">
            <v>-649428.31419921853</v>
          </cell>
          <cell r="CG156">
            <v>-649428.31419921853</v>
          </cell>
          <cell r="CH156">
            <v>-665664.0220541989</v>
          </cell>
          <cell r="CI156">
            <v>-665664.0220541989</v>
          </cell>
          <cell r="CJ156">
            <v>-665664.0220541989</v>
          </cell>
          <cell r="CK156">
            <v>-665664.0220541989</v>
          </cell>
          <cell r="CL156">
            <v>-665664.0220541989</v>
          </cell>
          <cell r="CM156">
            <v>-665664.0220541989</v>
          </cell>
          <cell r="CN156">
            <v>-665664.0220541989</v>
          </cell>
          <cell r="CO156">
            <v>-665664.0220541989</v>
          </cell>
          <cell r="CP156">
            <v>-665664.0220541989</v>
          </cell>
          <cell r="CQ156">
            <v>-665664.0220541989</v>
          </cell>
          <cell r="CR156">
            <v>-665664.0220541989</v>
          </cell>
          <cell r="CS156">
            <v>-665664.0220541989</v>
          </cell>
          <cell r="CT156">
            <v>-682305.62260555394</v>
          </cell>
          <cell r="CU156">
            <v>-682305.62260555394</v>
          </cell>
          <cell r="CV156">
            <v>-682305.62260555394</v>
          </cell>
          <cell r="CW156">
            <v>-682305.62260555394</v>
          </cell>
          <cell r="CX156">
            <v>-682305.62260555394</v>
          </cell>
          <cell r="CY156">
            <v>-682305.62260555394</v>
          </cell>
          <cell r="CZ156">
            <v>-682305.62260555394</v>
          </cell>
          <cell r="DA156">
            <v>-682305.62260555394</v>
          </cell>
          <cell r="DB156">
            <v>-682305.62260555394</v>
          </cell>
          <cell r="DC156">
            <v>-682305.62260555394</v>
          </cell>
          <cell r="DD156">
            <v>-682305.62260555394</v>
          </cell>
          <cell r="DE156">
            <v>-682305.62260555394</v>
          </cell>
          <cell r="DF156">
            <v>-699363.2631706926</v>
          </cell>
          <cell r="DG156">
            <v>-699363.2631706926</v>
          </cell>
          <cell r="DH156">
            <v>-699363.2631706926</v>
          </cell>
          <cell r="DI156">
            <v>-699363.2631706926</v>
          </cell>
          <cell r="DJ156">
            <v>-699363.2631706926</v>
          </cell>
          <cell r="DK156">
            <v>-699363.2631706926</v>
          </cell>
          <cell r="DL156">
            <v>-699363.2631706926</v>
          </cell>
          <cell r="DM156">
            <v>-699363.2631706926</v>
          </cell>
          <cell r="DN156">
            <v>-699363.2631706926</v>
          </cell>
          <cell r="DO156">
            <v>-699363.2631706926</v>
          </cell>
          <cell r="DP156">
            <v>-699363.2631706926</v>
          </cell>
          <cell r="DQ156">
            <v>-699363.2631706926</v>
          </cell>
        </row>
        <row r="157">
          <cell r="A157">
            <v>5177</v>
          </cell>
          <cell r="B157">
            <v>-500985</v>
          </cell>
          <cell r="C157">
            <v>-500985</v>
          </cell>
          <cell r="D157">
            <v>-500984.93</v>
          </cell>
          <cell r="E157">
            <v>-500961.93</v>
          </cell>
          <cell r="F157">
            <v>-584615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</row>
        <row r="158">
          <cell r="A158">
            <v>5178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-390000</v>
          </cell>
          <cell r="I158">
            <v>-390000</v>
          </cell>
          <cell r="J158">
            <v>-390000</v>
          </cell>
          <cell r="K158">
            <v>-390000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-390000</v>
          </cell>
          <cell r="Q158">
            <v>-390000</v>
          </cell>
          <cell r="R158">
            <v>-390000</v>
          </cell>
          <cell r="S158">
            <v>-390000</v>
          </cell>
          <cell r="T158">
            <v>-390000</v>
          </cell>
          <cell r="U158">
            <v>-390000</v>
          </cell>
          <cell r="V158">
            <v>-390000</v>
          </cell>
          <cell r="W158">
            <v>-390000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-390000</v>
          </cell>
          <cell r="AC158">
            <v>-390000</v>
          </cell>
          <cell r="AD158">
            <v>-390000</v>
          </cell>
          <cell r="AE158">
            <v>-390000</v>
          </cell>
          <cell r="AF158">
            <v>-390000</v>
          </cell>
          <cell r="AG158">
            <v>-390000</v>
          </cell>
          <cell r="AH158">
            <v>-390000</v>
          </cell>
          <cell r="AI158">
            <v>-390000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-390000</v>
          </cell>
          <cell r="AO158">
            <v>-390000</v>
          </cell>
          <cell r="AP158">
            <v>-390000</v>
          </cell>
          <cell r="AQ158">
            <v>-390000</v>
          </cell>
          <cell r="AR158">
            <v>-390000</v>
          </cell>
          <cell r="AS158">
            <v>-390000</v>
          </cell>
          <cell r="AT158">
            <v>-390000</v>
          </cell>
          <cell r="AU158">
            <v>-390000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-390000</v>
          </cell>
          <cell r="BA158">
            <v>-390000</v>
          </cell>
          <cell r="BB158">
            <v>-390000</v>
          </cell>
          <cell r="BC158">
            <v>-390000</v>
          </cell>
          <cell r="BD158">
            <v>-390000</v>
          </cell>
          <cell r="BE158">
            <v>-390000</v>
          </cell>
          <cell r="BF158">
            <v>-390000</v>
          </cell>
          <cell r="BG158">
            <v>-390000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-390000</v>
          </cell>
          <cell r="BM158">
            <v>-390000</v>
          </cell>
          <cell r="BN158">
            <v>-390000</v>
          </cell>
          <cell r="BO158">
            <v>-390000</v>
          </cell>
          <cell r="BP158">
            <v>-390000</v>
          </cell>
          <cell r="BQ158">
            <v>-390000</v>
          </cell>
          <cell r="BR158">
            <v>-390000</v>
          </cell>
          <cell r="BS158">
            <v>-390000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-390000</v>
          </cell>
          <cell r="BY158">
            <v>-390000</v>
          </cell>
          <cell r="BZ158">
            <v>-390000</v>
          </cell>
          <cell r="CA158">
            <v>-390000</v>
          </cell>
          <cell r="CB158">
            <v>-390000</v>
          </cell>
          <cell r="CC158">
            <v>-390000</v>
          </cell>
          <cell r="CD158">
            <v>-390000</v>
          </cell>
          <cell r="CE158">
            <v>-390000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-390000</v>
          </cell>
          <cell r="CK158">
            <v>-390000</v>
          </cell>
          <cell r="CL158">
            <v>-390000</v>
          </cell>
          <cell r="CM158">
            <v>-390000</v>
          </cell>
          <cell r="CN158">
            <v>-390000</v>
          </cell>
          <cell r="CO158">
            <v>-390000</v>
          </cell>
          <cell r="CP158">
            <v>-390000</v>
          </cell>
          <cell r="CQ158">
            <v>-390000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-390000</v>
          </cell>
          <cell r="CW158">
            <v>-390000</v>
          </cell>
          <cell r="CX158">
            <v>-390000</v>
          </cell>
          <cell r="CY158">
            <v>-390000</v>
          </cell>
          <cell r="CZ158">
            <v>-390000</v>
          </cell>
          <cell r="DA158">
            <v>-390000</v>
          </cell>
          <cell r="DB158">
            <v>-390000</v>
          </cell>
          <cell r="DC158">
            <v>-390000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-390000</v>
          </cell>
          <cell r="DI158">
            <v>-390000</v>
          </cell>
          <cell r="DJ158">
            <v>-390000</v>
          </cell>
          <cell r="DK158">
            <v>-390000</v>
          </cell>
          <cell r="DL158">
            <v>-390000</v>
          </cell>
          <cell r="DM158">
            <v>-390000</v>
          </cell>
          <cell r="DN158">
            <v>-390000</v>
          </cell>
          <cell r="DO158">
            <v>-390000</v>
          </cell>
          <cell r="DP158">
            <v>0</v>
          </cell>
          <cell r="DQ158">
            <v>0</v>
          </cell>
        </row>
        <row r="159">
          <cell r="A159">
            <v>5207</v>
          </cell>
          <cell r="B159">
            <v>0</v>
          </cell>
          <cell r="C159">
            <v>0</v>
          </cell>
          <cell r="D159">
            <v>-1758483.1204295817</v>
          </cell>
          <cell r="E159">
            <v>-1744531.3966530059</v>
          </cell>
          <cell r="F159">
            <v>-1703448.950057802</v>
          </cell>
          <cell r="G159">
            <v>-1692297.0089</v>
          </cell>
          <cell r="H159">
            <v>-1643321.1821000001</v>
          </cell>
          <cell r="I159">
            <v>-1643321.1821000001</v>
          </cell>
          <cell r="J159">
            <v>-1665318.6285000001</v>
          </cell>
          <cell r="K159">
            <v>-1739704.5562</v>
          </cell>
          <cell r="L159">
            <v>-1784006.9783000001</v>
          </cell>
          <cell r="M159">
            <v>-1799260.2245</v>
          </cell>
        </row>
        <row r="160">
          <cell r="A160">
            <v>5226</v>
          </cell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-31971.428571428572</v>
          </cell>
          <cell r="H160">
            <v>-31971.428571428572</v>
          </cell>
          <cell r="I160">
            <v>-31971.428571428572</v>
          </cell>
          <cell r="J160">
            <v>-15985.714285714286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-32770.714285714283</v>
          </cell>
          <cell r="T160">
            <v>-32770.714285714283</v>
          </cell>
          <cell r="U160">
            <v>-32770.714285714283</v>
          </cell>
          <cell r="V160">
            <v>-16385.357142857141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-33589.982142857138</v>
          </cell>
          <cell r="AF160">
            <v>-33589.982142857138</v>
          </cell>
          <cell r="AG160">
            <v>-33589.982142857138</v>
          </cell>
          <cell r="AH160">
            <v>-16794.991071428569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-34429.731696428564</v>
          </cell>
          <cell r="AR160">
            <v>-34429.731696428564</v>
          </cell>
          <cell r="AS160">
            <v>-34429.731696428564</v>
          </cell>
          <cell r="AT160">
            <v>-17214.865848214282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-35290.474988839276</v>
          </cell>
          <cell r="BD160">
            <v>-35290.474988839276</v>
          </cell>
          <cell r="BE160">
            <v>-35290.474988839276</v>
          </cell>
          <cell r="BF160">
            <v>-17645.237494419638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-36172.736863560254</v>
          </cell>
          <cell r="BP160">
            <v>-36172.736863560254</v>
          </cell>
          <cell r="BQ160">
            <v>-36172.736863560254</v>
          </cell>
          <cell r="BR160">
            <v>-18086.368431780127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-37077.055285149254</v>
          </cell>
          <cell r="CB160">
            <v>-37077.055285149254</v>
          </cell>
          <cell r="CC160">
            <v>-37077.055285149254</v>
          </cell>
          <cell r="CD160">
            <v>-18538.527642574627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-38003.981667277985</v>
          </cell>
          <cell r="CN160">
            <v>-38003.981667277985</v>
          </cell>
          <cell r="CO160">
            <v>-38003.981667277985</v>
          </cell>
          <cell r="CP160">
            <v>-19001.990833638993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-38954.081208959935</v>
          </cell>
          <cell r="CZ160">
            <v>-38954.081208959935</v>
          </cell>
          <cell r="DA160">
            <v>-38954.081208959935</v>
          </cell>
          <cell r="DB160">
            <v>-19477.040604479967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-39927.933239183927</v>
          </cell>
          <cell r="DL160">
            <v>-39927.933239183927</v>
          </cell>
          <cell r="DM160">
            <v>-39927.933239183927</v>
          </cell>
          <cell r="DN160">
            <v>-19963.966619591964</v>
          </cell>
          <cell r="DO160">
            <v>0</v>
          </cell>
          <cell r="DP160">
            <v>0</v>
          </cell>
          <cell r="DQ160">
            <v>0</v>
          </cell>
        </row>
        <row r="163">
          <cell r="I163">
            <v>-21424584.521071605</v>
          </cell>
          <cell r="J163">
            <v>-20118414.532935474</v>
          </cell>
          <cell r="K163">
            <v>-18042688.70556489</v>
          </cell>
          <cell r="L163">
            <v>-18303953.977572367</v>
          </cell>
          <cell r="M163">
            <v>-18938560.328517381</v>
          </cell>
        </row>
        <row r="164">
          <cell r="I164">
            <v>-21424584.521071613</v>
          </cell>
          <cell r="J164">
            <v>-20118414.532935478</v>
          </cell>
          <cell r="K164">
            <v>-18042688.705564901</v>
          </cell>
          <cell r="L164">
            <v>-18303953.977572374</v>
          </cell>
          <cell r="M164">
            <v>-18938560.328517389</v>
          </cell>
        </row>
        <row r="165"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</row>
      </sheetData>
      <sheetData sheetId="5" refreshError="1">
        <row r="4">
          <cell r="B4">
            <v>39448</v>
          </cell>
          <cell r="C4">
            <v>39479</v>
          </cell>
          <cell r="D4">
            <v>39508</v>
          </cell>
          <cell r="E4">
            <v>39539</v>
          </cell>
          <cell r="F4">
            <v>39569</v>
          </cell>
          <cell r="G4">
            <v>39600</v>
          </cell>
          <cell r="H4">
            <v>39630</v>
          </cell>
          <cell r="I4">
            <v>39661</v>
          </cell>
          <cell r="J4">
            <v>39692</v>
          </cell>
          <cell r="K4">
            <v>39722</v>
          </cell>
          <cell r="L4">
            <v>39753</v>
          </cell>
          <cell r="M4">
            <v>39783</v>
          </cell>
          <cell r="N4">
            <v>39814</v>
          </cell>
          <cell r="O4">
            <v>39845</v>
          </cell>
          <cell r="P4">
            <v>39873</v>
          </cell>
          <cell r="Q4">
            <v>39904</v>
          </cell>
          <cell r="R4">
            <v>39934</v>
          </cell>
          <cell r="S4">
            <v>39965</v>
          </cell>
          <cell r="T4">
            <v>39995</v>
          </cell>
          <cell r="U4">
            <v>40026</v>
          </cell>
          <cell r="V4">
            <v>40057</v>
          </cell>
          <cell r="W4">
            <v>40087</v>
          </cell>
          <cell r="X4">
            <v>40118</v>
          </cell>
          <cell r="Y4">
            <v>40148</v>
          </cell>
          <cell r="Z4">
            <v>40179</v>
          </cell>
          <cell r="AA4">
            <v>40210</v>
          </cell>
          <cell r="AB4">
            <v>40238</v>
          </cell>
          <cell r="AC4">
            <v>40269</v>
          </cell>
          <cell r="AD4">
            <v>40299</v>
          </cell>
          <cell r="AE4">
            <v>40330</v>
          </cell>
          <cell r="AF4">
            <v>40360</v>
          </cell>
          <cell r="AG4">
            <v>40391</v>
          </cell>
          <cell r="AH4">
            <v>40422</v>
          </cell>
          <cell r="AI4">
            <v>40452</v>
          </cell>
          <cell r="AJ4">
            <v>40483</v>
          </cell>
          <cell r="AK4">
            <v>40513</v>
          </cell>
          <cell r="AL4">
            <v>40544</v>
          </cell>
          <cell r="AM4">
            <v>40575</v>
          </cell>
          <cell r="AN4">
            <v>40603</v>
          </cell>
          <cell r="AO4">
            <v>40634</v>
          </cell>
          <cell r="AP4">
            <v>40664</v>
          </cell>
          <cell r="AQ4">
            <v>40695</v>
          </cell>
          <cell r="AR4">
            <v>40725</v>
          </cell>
          <cell r="AS4">
            <v>40756</v>
          </cell>
          <cell r="AT4">
            <v>40787</v>
          </cell>
          <cell r="AU4">
            <v>40817</v>
          </cell>
          <cell r="AV4">
            <v>40848</v>
          </cell>
          <cell r="AW4">
            <v>40878</v>
          </cell>
          <cell r="AX4">
            <v>40909</v>
          </cell>
          <cell r="AY4">
            <v>40940</v>
          </cell>
          <cell r="AZ4">
            <v>40969</v>
          </cell>
          <cell r="BA4">
            <v>41000</v>
          </cell>
          <cell r="BB4">
            <v>41030</v>
          </cell>
          <cell r="BC4">
            <v>41061</v>
          </cell>
          <cell r="BD4">
            <v>41091</v>
          </cell>
          <cell r="BE4">
            <v>41122</v>
          </cell>
          <cell r="BF4">
            <v>41153</v>
          </cell>
          <cell r="BG4">
            <v>41183</v>
          </cell>
          <cell r="BH4">
            <v>41214</v>
          </cell>
          <cell r="BI4">
            <v>41244</v>
          </cell>
          <cell r="BJ4">
            <v>41275</v>
          </cell>
          <cell r="BK4">
            <v>41306</v>
          </cell>
          <cell r="BL4">
            <v>41334</v>
          </cell>
          <cell r="BM4">
            <v>41365</v>
          </cell>
          <cell r="BN4">
            <v>41395</v>
          </cell>
          <cell r="BO4">
            <v>41426</v>
          </cell>
          <cell r="BP4">
            <v>41456</v>
          </cell>
          <cell r="BQ4">
            <v>41487</v>
          </cell>
          <cell r="BR4">
            <v>41518</v>
          </cell>
          <cell r="BS4">
            <v>41548</v>
          </cell>
          <cell r="BT4">
            <v>41579</v>
          </cell>
          <cell r="BU4">
            <v>41609</v>
          </cell>
          <cell r="BV4">
            <v>41640</v>
          </cell>
          <cell r="BW4">
            <v>41671</v>
          </cell>
          <cell r="BX4">
            <v>41699</v>
          </cell>
          <cell r="BY4">
            <v>41730</v>
          </cell>
          <cell r="BZ4">
            <v>41760</v>
          </cell>
          <cell r="CA4">
            <v>41791</v>
          </cell>
          <cell r="CB4">
            <v>41821</v>
          </cell>
          <cell r="CC4">
            <v>41852</v>
          </cell>
          <cell r="CD4">
            <v>41883</v>
          </cell>
          <cell r="CE4">
            <v>41913</v>
          </cell>
          <cell r="CF4">
            <v>41944</v>
          </cell>
          <cell r="CG4">
            <v>41974</v>
          </cell>
          <cell r="CH4">
            <v>42005</v>
          </cell>
          <cell r="CI4">
            <v>42036</v>
          </cell>
          <cell r="CJ4">
            <v>42064</v>
          </cell>
          <cell r="CK4">
            <v>42095</v>
          </cell>
          <cell r="CL4">
            <v>42125</v>
          </cell>
          <cell r="CM4">
            <v>42156</v>
          </cell>
          <cell r="CN4">
            <v>42186</v>
          </cell>
          <cell r="CO4">
            <v>42217</v>
          </cell>
          <cell r="CP4">
            <v>42248</v>
          </cell>
          <cell r="CQ4">
            <v>42278</v>
          </cell>
          <cell r="CR4">
            <v>42309</v>
          </cell>
          <cell r="CS4">
            <v>42339</v>
          </cell>
          <cell r="CT4">
            <v>42370</v>
          </cell>
          <cell r="CU4">
            <v>42401</v>
          </cell>
          <cell r="CV4">
            <v>42430</v>
          </cell>
          <cell r="CW4">
            <v>42461</v>
          </cell>
          <cell r="CX4">
            <v>42491</v>
          </cell>
          <cell r="CY4">
            <v>42522</v>
          </cell>
          <cell r="CZ4">
            <v>42552</v>
          </cell>
          <cell r="DA4">
            <v>42583</v>
          </cell>
          <cell r="DB4">
            <v>42614</v>
          </cell>
          <cell r="DC4">
            <v>42644</v>
          </cell>
          <cell r="DD4">
            <v>42675</v>
          </cell>
          <cell r="DE4">
            <v>42705</v>
          </cell>
          <cell r="DF4">
            <v>42736</v>
          </cell>
          <cell r="DG4">
            <v>42767</v>
          </cell>
          <cell r="DH4">
            <v>42795</v>
          </cell>
          <cell r="DI4">
            <v>42826</v>
          </cell>
          <cell r="DJ4">
            <v>42856</v>
          </cell>
          <cell r="DK4">
            <v>42887</v>
          </cell>
          <cell r="DL4">
            <v>42917</v>
          </cell>
          <cell r="DM4">
            <v>42948</v>
          </cell>
          <cell r="DN4">
            <v>42979</v>
          </cell>
          <cell r="DO4">
            <v>43009</v>
          </cell>
          <cell r="DP4">
            <v>43040</v>
          </cell>
          <cell r="DQ4">
            <v>43070</v>
          </cell>
        </row>
        <row r="5">
          <cell r="A5">
            <v>26</v>
          </cell>
          <cell r="B5">
            <v>2190423</v>
          </cell>
          <cell r="C5">
            <v>2190423</v>
          </cell>
          <cell r="D5">
            <v>2190423</v>
          </cell>
          <cell r="E5">
            <v>2190423</v>
          </cell>
          <cell r="F5">
            <v>2190423</v>
          </cell>
          <cell r="G5">
            <v>2190423</v>
          </cell>
          <cell r="H5">
            <v>2190423</v>
          </cell>
          <cell r="I5">
            <v>2190423</v>
          </cell>
          <cell r="J5">
            <v>2190423</v>
          </cell>
          <cell r="K5">
            <v>2190423</v>
          </cell>
          <cell r="L5">
            <v>2190423</v>
          </cell>
          <cell r="M5">
            <v>2190423</v>
          </cell>
          <cell r="N5">
            <v>2190423</v>
          </cell>
          <cell r="O5">
            <v>2190423</v>
          </cell>
          <cell r="P5">
            <v>2190423</v>
          </cell>
          <cell r="Q5">
            <v>2190423</v>
          </cell>
          <cell r="R5">
            <v>2190423</v>
          </cell>
          <cell r="S5">
            <v>2190423</v>
          </cell>
          <cell r="T5">
            <v>2190423</v>
          </cell>
          <cell r="U5">
            <v>2190423</v>
          </cell>
          <cell r="V5">
            <v>2190423</v>
          </cell>
          <cell r="W5">
            <v>2190423</v>
          </cell>
          <cell r="X5">
            <v>2190423</v>
          </cell>
          <cell r="Y5">
            <v>2190423</v>
          </cell>
          <cell r="Z5">
            <v>2190423</v>
          </cell>
          <cell r="AA5">
            <v>2190423</v>
          </cell>
          <cell r="AB5">
            <v>2190423</v>
          </cell>
          <cell r="AC5">
            <v>2190423</v>
          </cell>
          <cell r="AD5">
            <v>2190423</v>
          </cell>
          <cell r="AE5">
            <v>2190423</v>
          </cell>
          <cell r="AF5">
            <v>2190423</v>
          </cell>
          <cell r="AG5">
            <v>2190423</v>
          </cell>
          <cell r="AH5">
            <v>2190423</v>
          </cell>
          <cell r="AI5">
            <v>2190423</v>
          </cell>
          <cell r="AJ5">
            <v>2190423</v>
          </cell>
          <cell r="AK5">
            <v>2190423</v>
          </cell>
          <cell r="AL5">
            <v>2190423</v>
          </cell>
          <cell r="AM5">
            <v>2190423</v>
          </cell>
          <cell r="AN5">
            <v>2190423</v>
          </cell>
          <cell r="AO5">
            <v>2190423</v>
          </cell>
          <cell r="AP5">
            <v>2190423</v>
          </cell>
          <cell r="AQ5">
            <v>2190423</v>
          </cell>
          <cell r="AR5">
            <v>2190423</v>
          </cell>
          <cell r="AS5">
            <v>2190423</v>
          </cell>
          <cell r="AT5">
            <v>2190423</v>
          </cell>
          <cell r="AU5">
            <v>2190423</v>
          </cell>
          <cell r="AV5">
            <v>2190423</v>
          </cell>
          <cell r="AW5">
            <v>2190423</v>
          </cell>
          <cell r="AX5">
            <v>2190423</v>
          </cell>
          <cell r="AY5">
            <v>2190423</v>
          </cell>
          <cell r="AZ5">
            <v>2190423</v>
          </cell>
          <cell r="BA5">
            <v>2190423</v>
          </cell>
          <cell r="BB5">
            <v>2190423</v>
          </cell>
          <cell r="BC5">
            <v>2190423</v>
          </cell>
          <cell r="BD5">
            <v>2190423</v>
          </cell>
          <cell r="BE5">
            <v>2190423</v>
          </cell>
          <cell r="BF5">
            <v>2190423</v>
          </cell>
          <cell r="BG5">
            <v>2190423</v>
          </cell>
          <cell r="BH5">
            <v>2190423</v>
          </cell>
          <cell r="BI5">
            <v>2190423</v>
          </cell>
          <cell r="BJ5">
            <v>2190423</v>
          </cell>
          <cell r="BK5">
            <v>2190423</v>
          </cell>
          <cell r="BL5">
            <v>2190423</v>
          </cell>
          <cell r="BM5">
            <v>2190423</v>
          </cell>
          <cell r="BN5">
            <v>2190423</v>
          </cell>
          <cell r="BO5">
            <v>2190423</v>
          </cell>
          <cell r="BP5">
            <v>2190423</v>
          </cell>
          <cell r="BQ5">
            <v>2190423</v>
          </cell>
          <cell r="BR5">
            <v>2190423</v>
          </cell>
          <cell r="BS5">
            <v>2190423</v>
          </cell>
          <cell r="BT5">
            <v>2190423</v>
          </cell>
          <cell r="BU5">
            <v>2190423</v>
          </cell>
          <cell r="BV5">
            <v>2190423</v>
          </cell>
          <cell r="BW5">
            <v>2190423</v>
          </cell>
          <cell r="BX5">
            <v>2190423</v>
          </cell>
          <cell r="BY5">
            <v>2190423</v>
          </cell>
          <cell r="BZ5">
            <v>2190423</v>
          </cell>
          <cell r="CA5">
            <v>2190423</v>
          </cell>
          <cell r="CB5">
            <v>2190423</v>
          </cell>
          <cell r="CC5">
            <v>2190423</v>
          </cell>
          <cell r="CD5">
            <v>2190423</v>
          </cell>
          <cell r="CE5">
            <v>2190423</v>
          </cell>
          <cell r="CF5">
            <v>2190423</v>
          </cell>
          <cell r="CG5">
            <v>2190423</v>
          </cell>
          <cell r="CH5">
            <v>2190423</v>
          </cell>
          <cell r="CI5">
            <v>2190423</v>
          </cell>
          <cell r="CJ5">
            <v>2190423</v>
          </cell>
          <cell r="CK5">
            <v>2190423</v>
          </cell>
          <cell r="CL5">
            <v>2190423</v>
          </cell>
          <cell r="CM5">
            <v>2190423</v>
          </cell>
          <cell r="CN5">
            <v>2190423</v>
          </cell>
          <cell r="CO5">
            <v>2190423</v>
          </cell>
          <cell r="CP5">
            <v>2190423</v>
          </cell>
          <cell r="CQ5">
            <v>2190423</v>
          </cell>
          <cell r="CR5">
            <v>2190423</v>
          </cell>
          <cell r="CS5">
            <v>2190423</v>
          </cell>
          <cell r="CT5">
            <v>2190423</v>
          </cell>
          <cell r="CU5">
            <v>2190423</v>
          </cell>
          <cell r="CV5">
            <v>2190423</v>
          </cell>
          <cell r="CW5">
            <v>2190423</v>
          </cell>
          <cell r="CX5">
            <v>2190423</v>
          </cell>
          <cell r="CY5">
            <v>2190423</v>
          </cell>
          <cell r="CZ5">
            <v>2190423</v>
          </cell>
          <cell r="DA5">
            <v>2190423</v>
          </cell>
          <cell r="DB5">
            <v>2190423</v>
          </cell>
          <cell r="DC5">
            <v>2190423</v>
          </cell>
          <cell r="DD5">
            <v>2190423</v>
          </cell>
          <cell r="DE5">
            <v>2190423</v>
          </cell>
          <cell r="DF5">
            <v>2190423</v>
          </cell>
          <cell r="DG5">
            <v>2190423</v>
          </cell>
          <cell r="DH5">
            <v>2190423</v>
          </cell>
          <cell r="DI5">
            <v>2190423</v>
          </cell>
          <cell r="DJ5">
            <v>2190423</v>
          </cell>
          <cell r="DK5">
            <v>2190423</v>
          </cell>
          <cell r="DL5">
            <v>2190423</v>
          </cell>
          <cell r="DM5">
            <v>2190423</v>
          </cell>
          <cell r="DN5">
            <v>2190423</v>
          </cell>
          <cell r="DO5">
            <v>2190423</v>
          </cell>
          <cell r="DP5">
            <v>2190423</v>
          </cell>
          <cell r="DQ5">
            <v>2190423</v>
          </cell>
        </row>
        <row r="6">
          <cell r="A6">
            <v>69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</row>
        <row r="7">
          <cell r="A7">
            <v>70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</row>
        <row r="8">
          <cell r="A8">
            <v>74</v>
          </cell>
          <cell r="B8">
            <v>-67281</v>
          </cell>
          <cell r="C8">
            <v>-64745</v>
          </cell>
          <cell r="D8">
            <v>-63487</v>
          </cell>
          <cell r="E8">
            <v>-72172</v>
          </cell>
          <cell r="F8">
            <v>-77896</v>
          </cell>
          <cell r="G8">
            <v>-63969</v>
          </cell>
          <cell r="H8">
            <v>-80671</v>
          </cell>
          <cell r="I8">
            <v>-72899</v>
          </cell>
          <cell r="J8">
            <v>-358940</v>
          </cell>
          <cell r="K8">
            <v>-63388</v>
          </cell>
          <cell r="L8">
            <v>-87575</v>
          </cell>
          <cell r="M8">
            <v>-75384</v>
          </cell>
          <cell r="N8">
            <v>-68963</v>
          </cell>
          <cell r="O8">
            <v>-66364</v>
          </cell>
          <cell r="P8">
            <v>-65074</v>
          </cell>
          <cell r="Q8">
            <v>-73976</v>
          </cell>
          <cell r="R8">
            <v>-79843</v>
          </cell>
          <cell r="S8">
            <v>-65568</v>
          </cell>
          <cell r="T8">
            <v>-82688</v>
          </cell>
          <cell r="U8">
            <v>-74721</v>
          </cell>
          <cell r="V8">
            <v>-367914</v>
          </cell>
          <cell r="W8">
            <v>-64973</v>
          </cell>
          <cell r="X8">
            <v>-89764</v>
          </cell>
          <cell r="Y8">
            <v>-77269</v>
          </cell>
          <cell r="Z8">
            <v>-70687</v>
          </cell>
          <cell r="AA8">
            <v>-68023</v>
          </cell>
          <cell r="AB8">
            <v>-66701</v>
          </cell>
          <cell r="AC8">
            <v>-75825</v>
          </cell>
          <cell r="AD8">
            <v>-81839</v>
          </cell>
          <cell r="AE8">
            <v>-67207</v>
          </cell>
          <cell r="AF8">
            <v>-84755</v>
          </cell>
          <cell r="AG8">
            <v>-76589</v>
          </cell>
          <cell r="AH8">
            <v>-377112</v>
          </cell>
          <cell r="AI8">
            <v>-66597</v>
          </cell>
          <cell r="AJ8">
            <v>-92008</v>
          </cell>
          <cell r="AK8">
            <v>-79201</v>
          </cell>
          <cell r="AL8">
            <v>-72454</v>
          </cell>
          <cell r="AM8">
            <v>-69724</v>
          </cell>
          <cell r="AN8">
            <v>-68369</v>
          </cell>
          <cell r="AO8">
            <v>-77721</v>
          </cell>
          <cell r="AP8">
            <v>-83885</v>
          </cell>
          <cell r="AQ8">
            <v>-68887</v>
          </cell>
          <cell r="AR8">
            <v>-86874</v>
          </cell>
          <cell r="AS8">
            <v>-78504</v>
          </cell>
          <cell r="AT8">
            <v>-386540</v>
          </cell>
          <cell r="AU8">
            <v>-68262</v>
          </cell>
          <cell r="AV8">
            <v>-94308</v>
          </cell>
          <cell r="AW8">
            <v>-81181</v>
          </cell>
          <cell r="AX8">
            <v>-74265</v>
          </cell>
          <cell r="AY8">
            <v>-71467</v>
          </cell>
          <cell r="AZ8">
            <v>-70078</v>
          </cell>
          <cell r="BA8">
            <v>-79664</v>
          </cell>
          <cell r="BB8">
            <v>-85982</v>
          </cell>
          <cell r="BC8">
            <v>-70609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</row>
        <row r="9">
          <cell r="A9">
            <v>79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</row>
        <row r="10">
          <cell r="A10">
            <v>80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1629811.1932484712</v>
          </cell>
          <cell r="H10">
            <v>208052.30189120461</v>
          </cell>
          <cell r="I10">
            <v>-46961.825157275598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-1065494.044196724</v>
          </cell>
          <cell r="Q10">
            <v>0</v>
          </cell>
          <cell r="R10">
            <v>0</v>
          </cell>
          <cell r="S10">
            <v>957434.57312786998</v>
          </cell>
          <cell r="T10">
            <v>157861.67294718974</v>
          </cell>
          <cell r="U10">
            <v>-40726.683036766452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-1046725.5834740602</v>
          </cell>
          <cell r="AC10">
            <v>-3.6111983405362481E-10</v>
          </cell>
          <cell r="AD10">
            <v>0</v>
          </cell>
          <cell r="AE10">
            <v>936196.49739119201</v>
          </cell>
          <cell r="AF10">
            <v>151567.4132935816</v>
          </cell>
          <cell r="AG10">
            <v>-40100.887329968071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-1057657.260865998</v>
          </cell>
          <cell r="AO10">
            <v>0</v>
          </cell>
          <cell r="AP10">
            <v>0</v>
          </cell>
          <cell r="AQ10">
            <v>934997.66383112653</v>
          </cell>
          <cell r="AR10">
            <v>162234.58645780507</v>
          </cell>
          <cell r="AS10">
            <v>-39344.33004951867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-1012724.3913333314</v>
          </cell>
          <cell r="BA10">
            <v>0</v>
          </cell>
          <cell r="BB10">
            <v>0</v>
          </cell>
          <cell r="BC10">
            <v>904226.86573594972</v>
          </cell>
          <cell r="BD10">
            <v>148964.07880727932</v>
          </cell>
          <cell r="BE10">
            <v>-41499.141322779091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-1082122.8721860473</v>
          </cell>
          <cell r="BM10">
            <v>3.6111858321419284E-10</v>
          </cell>
          <cell r="BN10">
            <v>-3.6111858321419284E-10</v>
          </cell>
          <cell r="BO10">
            <v>967561.90607505315</v>
          </cell>
          <cell r="BP10">
            <v>155025.27113815374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</row>
        <row r="11">
          <cell r="A11">
            <v>81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-6600942.0134508731</v>
          </cell>
          <cell r="H11">
            <v>-2157037.8316445546</v>
          </cell>
          <cell r="I11">
            <v>-2.6244795765251129E-9</v>
          </cell>
          <cell r="J11">
            <v>3253847.4972356386</v>
          </cell>
          <cell r="K11">
            <v>3072049.5810196237</v>
          </cell>
          <cell r="L11">
            <v>817035.73623759393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-627136.48073518951</v>
          </cell>
          <cell r="T11">
            <v>-229789.54200512083</v>
          </cell>
          <cell r="U11">
            <v>2.6244795847105903E-9</v>
          </cell>
          <cell r="V11">
            <v>1157468.3914237702</v>
          </cell>
          <cell r="W11">
            <v>651948.00172685436</v>
          </cell>
          <cell r="X11">
            <v>-347249.81096541369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-1237930.0336993774</v>
          </cell>
          <cell r="AF11">
            <v>-205347.04209731711</v>
          </cell>
          <cell r="AG11">
            <v>0</v>
          </cell>
          <cell r="AH11">
            <v>1164843.9189845098</v>
          </cell>
          <cell r="AI11">
            <v>627333.92936115293</v>
          </cell>
          <cell r="AJ11">
            <v>-343232.82832480641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-1243526.1409534754</v>
          </cell>
          <cell r="AR11">
            <v>-261262.19103008715</v>
          </cell>
          <cell r="AS11">
            <v>-2.6244796010814955E-9</v>
          </cell>
          <cell r="AT11">
            <v>1185028.4067189966</v>
          </cell>
          <cell r="AU11">
            <v>647493.31232345768</v>
          </cell>
          <cell r="AV11">
            <v>-323903.68305808818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-1240176.6621208275</v>
          </cell>
          <cell r="BD11">
            <v>-255784.29211892546</v>
          </cell>
          <cell r="BE11">
            <v>0</v>
          </cell>
          <cell r="BF11">
            <v>1158909.8833846396</v>
          </cell>
          <cell r="BG11">
            <v>660708.06444485835</v>
          </cell>
          <cell r="BH11">
            <v>-347094.51250894275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-1080471.7299644861</v>
          </cell>
          <cell r="BP11">
            <v>1133.604065661458</v>
          </cell>
          <cell r="BQ11">
            <v>0</v>
          </cell>
          <cell r="BR11">
            <v>1132742.5154079492</v>
          </cell>
          <cell r="BS11">
            <v>487361.86280494975</v>
          </cell>
          <cell r="BT11">
            <v>482933.80272869486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</row>
        <row r="12">
          <cell r="A12">
            <v>82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</row>
        <row r="13">
          <cell r="A13">
            <v>83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-433.54889044654306</v>
          </cell>
          <cell r="AA13">
            <v>0</v>
          </cell>
          <cell r="AB13">
            <v>359.52316681232281</v>
          </cell>
          <cell r="AC13">
            <v>1.1688414751631625E-12</v>
          </cell>
          <cell r="AD13">
            <v>0</v>
          </cell>
          <cell r="AE13">
            <v>34.740411524062637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39.285312110156617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-18285.02064022169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6328.9101983521978</v>
          </cell>
          <cell r="BD13">
            <v>11956.110441869494</v>
          </cell>
          <cell r="BE13">
            <v>0</v>
          </cell>
          <cell r="BF13">
            <v>0</v>
          </cell>
          <cell r="BG13">
            <v>0</v>
          </cell>
          <cell r="BH13">
            <v>-18565.897936559246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4342.8536414649034</v>
          </cell>
          <cell r="BP13">
            <v>14223.044295094343</v>
          </cell>
          <cell r="BQ13">
            <v>0</v>
          </cell>
          <cell r="BR13">
            <v>0</v>
          </cell>
          <cell r="BS13">
            <v>0</v>
          </cell>
          <cell r="BT13">
            <v>-27125.736468065537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2599.7932026623644</v>
          </cell>
          <cell r="CB13">
            <v>24525.943265403173</v>
          </cell>
          <cell r="CC13">
            <v>0</v>
          </cell>
          <cell r="CD13">
            <v>0</v>
          </cell>
          <cell r="CE13">
            <v>0</v>
          </cell>
          <cell r="CF13">
            <v>-36066.65235744133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2147.699004167082</v>
          </cell>
          <cell r="CN13">
            <v>33918.95335327425</v>
          </cell>
          <cell r="CO13">
            <v>0</v>
          </cell>
          <cell r="CP13">
            <v>0</v>
          </cell>
          <cell r="CQ13">
            <v>0</v>
          </cell>
          <cell r="CR13">
            <v>-46579.4965100466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</row>
        <row r="14">
          <cell r="A14">
            <v>84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</row>
        <row r="15">
          <cell r="A15">
            <v>86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</row>
        <row r="16">
          <cell r="A16">
            <v>87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</row>
        <row r="17">
          <cell r="A17">
            <v>102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7114.6036915780087</v>
          </cell>
          <cell r="H17">
            <v>-2871.3991143602138</v>
          </cell>
          <cell r="I17">
            <v>386.16487458717012</v>
          </cell>
          <cell r="J17">
            <v>330.05653801626033</v>
          </cell>
          <cell r="K17">
            <v>-155.72887991189617</v>
          </cell>
          <cell r="L17">
            <v>-758.98239768894223</v>
          </cell>
          <cell r="M17">
            <v>4548.0798635216106</v>
          </cell>
          <cell r="N17">
            <v>954.36208711554104</v>
          </cell>
          <cell r="O17">
            <v>-4444.437005511295</v>
          </cell>
          <cell r="P17">
            <v>-20495.918405787466</v>
          </cell>
          <cell r="Q17">
            <v>-16360.719527830519</v>
          </cell>
          <cell r="R17">
            <v>-8438.8262388885432</v>
          </cell>
          <cell r="S17">
            <v>37713.910793094728</v>
          </cell>
          <cell r="T17">
            <v>-5512.0647335519743</v>
          </cell>
          <cell r="U17">
            <v>-2370.233619000026</v>
          </cell>
          <cell r="V17">
            <v>-883.14373218239723</v>
          </cell>
          <cell r="W17">
            <v>2467.5306938504777</v>
          </cell>
          <cell r="X17">
            <v>4390.8713858880155</v>
          </cell>
          <cell r="Y17">
            <v>3947.3918632512159</v>
          </cell>
          <cell r="Z17">
            <v>3512.6211130983124</v>
          </cell>
          <cell r="AA17">
            <v>-10046.173920975078</v>
          </cell>
          <cell r="AB17">
            <v>-104799.79686086018</v>
          </cell>
          <cell r="AC17">
            <v>-56000.129761133459</v>
          </cell>
          <cell r="AD17">
            <v>-18564.351917099615</v>
          </cell>
          <cell r="AE17">
            <v>176538.97789412978</v>
          </cell>
          <cell r="AF17">
            <v>-5587.4095032912437</v>
          </cell>
          <cell r="AG17">
            <v>-2439.517370940041</v>
          </cell>
          <cell r="AH17">
            <v>-544.1169913919997</v>
          </cell>
          <cell r="AI17">
            <v>2608.0506650265474</v>
          </cell>
          <cell r="AJ17">
            <v>4156.0993609200577</v>
          </cell>
          <cell r="AK17">
            <v>4255.4809842853101</v>
          </cell>
          <cell r="AL17">
            <v>3996.8979209704021</v>
          </cell>
          <cell r="AM17">
            <v>-15988.16882899964</v>
          </cell>
          <cell r="AN17">
            <v>-187188.20075214928</v>
          </cell>
          <cell r="AO17">
            <v>-95518.030478309811</v>
          </cell>
          <cell r="AP17">
            <v>-28196.897781118034</v>
          </cell>
          <cell r="AQ17">
            <v>315777.31712776615</v>
          </cell>
          <cell r="AR17">
            <v>-5115.513313872023</v>
          </cell>
          <cell r="AS17">
            <v>-2359.2940792200775</v>
          </cell>
          <cell r="AT17">
            <v>-2953.8149894158155</v>
          </cell>
          <cell r="AU17">
            <v>5334.6706936184564</v>
          </cell>
          <cell r="AV17">
            <v>4631.9886007199921</v>
          </cell>
          <cell r="AW17">
            <v>4736.870235901637</v>
          </cell>
          <cell r="AX17">
            <v>4332.6631744281185</v>
          </cell>
          <cell r="AY17">
            <v>2618.4150838810224</v>
          </cell>
          <cell r="AZ17">
            <v>-270885.24576346844</v>
          </cell>
          <cell r="BA17">
            <v>-122080.91554499662</v>
          </cell>
          <cell r="BB17">
            <v>-45188.257840547987</v>
          </cell>
          <cell r="BC17">
            <v>424846.44386916218</v>
          </cell>
          <cell r="BD17">
            <v>-4913.2720898351909</v>
          </cell>
          <cell r="BE17">
            <v>-2162.382363180111</v>
          </cell>
          <cell r="BF17">
            <v>-192.53370464636578</v>
          </cell>
          <cell r="BG17">
            <v>2889.0906073786614</v>
          </cell>
          <cell r="BH17">
            <v>4968.2836635120057</v>
          </cell>
          <cell r="BI17">
            <v>4980.7741233869356</v>
          </cell>
          <cell r="BJ17">
            <v>4184.1516200142123</v>
          </cell>
          <cell r="BK17">
            <v>2814.9289948415003</v>
          </cell>
          <cell r="BL17">
            <v>-312445.09362816863</v>
          </cell>
          <cell r="BM17">
            <v>-166478.00707548906</v>
          </cell>
          <cell r="BN17">
            <v>-66928.268523679828</v>
          </cell>
          <cell r="BO17">
            <v>533859.74924840976</v>
          </cell>
          <cell r="BP17">
            <v>-4857.7548910795367</v>
          </cell>
          <cell r="BQ17">
            <v>-1950.8845940999845</v>
          </cell>
          <cell r="BR17">
            <v>-1225.2671299518572</v>
          </cell>
          <cell r="BS17">
            <v>2597.9366616231778</v>
          </cell>
          <cell r="BT17">
            <v>2385.7913888642229</v>
          </cell>
          <cell r="BU17">
            <v>2233.6461274982471</v>
          </cell>
          <cell r="BV17">
            <v>1678.8262672897101</v>
          </cell>
          <cell r="BW17">
            <v>1556.1777273368689</v>
          </cell>
          <cell r="BX17">
            <v>-271720.73661419348</v>
          </cell>
          <cell r="BY17">
            <v>-59317.300874633729</v>
          </cell>
          <cell r="BZ17">
            <v>7707.5057397883011</v>
          </cell>
          <cell r="CA17">
            <v>314142.41519844363</v>
          </cell>
          <cell r="CB17">
            <v>-4929.1341466228732</v>
          </cell>
          <cell r="CC17">
            <v>-3074.0106781795193</v>
          </cell>
          <cell r="CD17">
            <v>-47182.42336531038</v>
          </cell>
          <cell r="CE17">
            <v>27694.267478172467</v>
          </cell>
          <cell r="CF17">
            <v>17137.988941719304</v>
          </cell>
          <cell r="CG17">
            <v>-333.76321445351499</v>
          </cell>
          <cell r="CH17">
            <v>-826.49908543489266</v>
          </cell>
          <cell r="CI17">
            <v>-30224.959021222956</v>
          </cell>
          <cell r="CJ17">
            <v>-162108.38662177551</v>
          </cell>
          <cell r="CK17">
            <v>92294.183336474511</v>
          </cell>
          <cell r="CL17">
            <v>97531.069040357193</v>
          </cell>
          <cell r="CM17">
            <v>-2671.4221344717116</v>
          </cell>
          <cell r="CN17">
            <v>-4607.9274966817293</v>
          </cell>
          <cell r="CO17">
            <v>-4383.1089385198584</v>
          </cell>
          <cell r="CP17">
            <v>-2293.6623944830508</v>
          </cell>
          <cell r="CQ17">
            <v>-1579.4444760184106</v>
          </cell>
          <cell r="CR17">
            <v>19.035569591795465</v>
          </cell>
          <cell r="CS17">
            <v>6.4185233544230229</v>
          </cell>
          <cell r="CT17">
            <v>-548.84704892197487</v>
          </cell>
          <cell r="CU17">
            <v>297.04708934798424</v>
          </cell>
          <cell r="CV17">
            <v>-230667.42691486081</v>
          </cell>
          <cell r="CW17">
            <v>53672.336741739287</v>
          </cell>
          <cell r="CX17">
            <v>174773.40933687735</v>
          </cell>
          <cell r="CY17">
            <v>-3163.2156054719985</v>
          </cell>
          <cell r="CZ17">
            <v>-4944.9962034088821</v>
          </cell>
          <cell r="DA17">
            <v>-4919.1463877407696</v>
          </cell>
          <cell r="DB17">
            <v>-9026.5357232732586</v>
          </cell>
          <cell r="DC17">
            <v>3208.2122883978923</v>
          </cell>
          <cell r="DD17">
            <v>-329.94987292852966</v>
          </cell>
          <cell r="DE17">
            <v>860.0821295546333</v>
          </cell>
          <cell r="DF17">
            <v>-361.59334987861018</v>
          </cell>
          <cell r="DG17">
            <v>-57769.796090757496</v>
          </cell>
          <cell r="DH17">
            <v>-201134.78191453492</v>
          </cell>
          <cell r="DI17">
            <v>184520.61026380514</v>
          </cell>
          <cell r="DJ17">
            <v>70166.144533701634</v>
          </cell>
          <cell r="DK17">
            <v>-2620.2756134879419</v>
          </cell>
          <cell r="DL17">
            <v>-5872.9265254607053</v>
          </cell>
          <cell r="DM17">
            <v>-6603.8355138600036</v>
          </cell>
          <cell r="DN17">
            <v>-3532.5749287294584</v>
          </cell>
          <cell r="DO17">
            <v>-1630.0316656422008</v>
          </cell>
          <cell r="DP17">
            <v>-145.9393668718468</v>
          </cell>
          <cell r="DQ17">
            <v>776.64132594065097</v>
          </cell>
        </row>
        <row r="18">
          <cell r="A18">
            <v>103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</row>
        <row r="19">
          <cell r="A19">
            <v>104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2139.8419170605443</v>
          </cell>
          <cell r="H19">
            <v>-1051.4120933970414</v>
          </cell>
          <cell r="I19">
            <v>141.40090005455255</v>
          </cell>
          <cell r="J19">
            <v>120.85586912644314</v>
          </cell>
          <cell r="K19">
            <v>-57.022803556499873</v>
          </cell>
          <cell r="L19">
            <v>-277.91443816180237</v>
          </cell>
          <cell r="M19">
            <v>1665.3558434193401</v>
          </cell>
          <cell r="N19">
            <v>735.41781162369159</v>
          </cell>
          <cell r="O19">
            <v>-4860.7768001471195</v>
          </cell>
          <cell r="P19">
            <v>-21354.530616249725</v>
          </cell>
          <cell r="Q19">
            <v>-16812.884916409726</v>
          </cell>
          <cell r="R19">
            <v>-8551.3996852964847</v>
          </cell>
          <cell r="S19">
            <v>39772.669956614976</v>
          </cell>
          <cell r="T19">
            <v>-5512.0650686198751</v>
          </cell>
          <cell r="U19">
            <v>-2370.2334739200101</v>
          </cell>
          <cell r="V19">
            <v>-883.14374129764576</v>
          </cell>
          <cell r="W19">
            <v>2467.5308375616637</v>
          </cell>
          <cell r="X19">
            <v>4390.8713360639858</v>
          </cell>
          <cell r="Y19">
            <v>3947.3920920312071</v>
          </cell>
          <cell r="Z19">
            <v>3512.6209673932353</v>
          </cell>
          <cell r="AA19">
            <v>-10636.416913056828</v>
          </cell>
          <cell r="AB19">
            <v>-105738.35807347037</v>
          </cell>
          <cell r="AC19">
            <v>-56451.474918060958</v>
          </cell>
          <cell r="AD19">
            <v>-18677.034666781772</v>
          </cell>
          <cell r="AE19">
            <v>178631.81035839304</v>
          </cell>
          <cell r="AF19">
            <v>-5587.4098429391024</v>
          </cell>
          <cell r="AG19">
            <v>-2439.5172216191818</v>
          </cell>
          <cell r="AH19">
            <v>-544.11699700814154</v>
          </cell>
          <cell r="AI19">
            <v>2608.0508169215218</v>
          </cell>
          <cell r="AJ19">
            <v>4156.0993137599244</v>
          </cell>
          <cell r="AK19">
            <v>4255.4812309213467</v>
          </cell>
          <cell r="AL19">
            <v>3996.897755177326</v>
          </cell>
          <cell r="AM19">
            <v>-16596.316733124844</v>
          </cell>
          <cell r="AN19">
            <v>-188125.18055505198</v>
          </cell>
          <cell r="AO19">
            <v>-95969.554683182665</v>
          </cell>
          <cell r="AP19">
            <v>-28309.609276423565</v>
          </cell>
          <cell r="AQ19">
            <v>317886.68082482991</v>
          </cell>
          <cell r="AR19">
            <v>-5115.513624834206</v>
          </cell>
          <cell r="AS19">
            <v>-2359.293934809466</v>
          </cell>
          <cell r="AT19">
            <v>-3550.6015346856789</v>
          </cell>
          <cell r="AU19">
            <v>5931.4574086393986</v>
          </cell>
          <cell r="AV19">
            <v>4631.9885481599031</v>
          </cell>
          <cell r="AW19">
            <v>4736.8705104372721</v>
          </cell>
          <cell r="AX19">
            <v>4332.662994707659</v>
          </cell>
          <cell r="AY19">
            <v>2618.4149977441375</v>
          </cell>
          <cell r="AZ19">
            <v>-272345.82153239945</v>
          </cell>
          <cell r="BA19">
            <v>-122489.70824955885</v>
          </cell>
          <cell r="BB19">
            <v>-45324.160212157927</v>
          </cell>
          <cell r="BC19">
            <v>426851.71506269911</v>
          </cell>
          <cell r="BD19">
            <v>-4913.2723885035248</v>
          </cell>
          <cell r="BE19">
            <v>-2162.3822308226308</v>
          </cell>
          <cell r="BF19">
            <v>-192.533706633702</v>
          </cell>
          <cell r="BG19">
            <v>2889.0907756415786</v>
          </cell>
          <cell r="BH19">
            <v>4968.2836071360607</v>
          </cell>
          <cell r="BI19">
            <v>4980.7744120589778</v>
          </cell>
          <cell r="BJ19">
            <v>4184.1514464537768</v>
          </cell>
          <cell r="BK19">
            <v>2814.9289022399134</v>
          </cell>
          <cell r="BL19">
            <v>-313777.39408853493</v>
          </cell>
          <cell r="BM19">
            <v>-166909.92781154902</v>
          </cell>
          <cell r="BN19">
            <v>-67089.006211691056</v>
          </cell>
          <cell r="BO19">
            <v>535784.70842741674</v>
          </cell>
          <cell r="BP19">
            <v>-4857.7551863734507</v>
          </cell>
          <cell r="BQ19">
            <v>-1950.8844746881603</v>
          </cell>
          <cell r="BR19">
            <v>-1752.4737841627605</v>
          </cell>
          <cell r="BS19">
            <v>3125.1433943751344</v>
          </cell>
          <cell r="BT19">
            <v>2385.7913617918871</v>
          </cell>
          <cell r="BU19">
            <v>2233.6462569544392</v>
          </cell>
          <cell r="BV19">
            <v>1678.8261976511103</v>
          </cell>
          <cell r="BW19">
            <v>1556.1776761438864</v>
          </cell>
          <cell r="BX19">
            <v>-272796.94569413998</v>
          </cell>
          <cell r="BY19">
            <v>-59437.12343461666</v>
          </cell>
          <cell r="BZ19">
            <v>7728.4094408953688</v>
          </cell>
          <cell r="CA19">
            <v>315317.54345846031</v>
          </cell>
          <cell r="CB19">
            <v>-4929.1344462552706</v>
          </cell>
          <cell r="CC19">
            <v>-3074.0104900220363</v>
          </cell>
          <cell r="CD19">
            <v>-47761.973386365135</v>
          </cell>
          <cell r="CE19">
            <v>27751.765567601225</v>
          </cell>
          <cell r="CF19">
            <v>17660.040819882233</v>
          </cell>
          <cell r="CG19">
            <v>-333.76323379770974</v>
          </cell>
          <cell r="CH19">
            <v>-826.49905115193474</v>
          </cell>
          <cell r="CI19">
            <v>-30750.390806995529</v>
          </cell>
          <cell r="CJ19">
            <v>-162402.55045630236</v>
          </cell>
          <cell r="CK19">
            <v>92464.159004116329</v>
          </cell>
          <cell r="CL19">
            <v>98180.689146250967</v>
          </cell>
          <cell r="CM19">
            <v>-2671.4220073631896</v>
          </cell>
          <cell r="CN19">
            <v>-4607.9277767888525</v>
          </cell>
          <cell r="CO19">
            <v>-4383.1086702338935</v>
          </cell>
          <cell r="CP19">
            <v>-2293.6624181569291</v>
          </cell>
          <cell r="CQ19">
            <v>-1579.4445680065678</v>
          </cell>
          <cell r="CR19">
            <v>19.035569376323874</v>
          </cell>
          <cell r="CS19">
            <v>6.418523726591209</v>
          </cell>
          <cell r="CT19">
            <v>-548.84702615525134</v>
          </cell>
          <cell r="CU19">
            <v>297.04707957634656</v>
          </cell>
          <cell r="CV19">
            <v>-231445.46678892567</v>
          </cell>
          <cell r="CW19">
            <v>53750.755287318585</v>
          </cell>
          <cell r="CX19">
            <v>175473.03077819612</v>
          </cell>
          <cell r="CY19">
            <v>-3163.2154549634274</v>
          </cell>
          <cell r="CZ19">
            <v>-4944.9965040065026</v>
          </cell>
          <cell r="DA19">
            <v>-4919.1460866432481</v>
          </cell>
          <cell r="DB19">
            <v>-9441.18121472241</v>
          </cell>
          <cell r="DC19">
            <v>3622.8576136714655</v>
          </cell>
          <cell r="DD19">
            <v>-329.9498691841265</v>
          </cell>
          <cell r="DE19">
            <v>860.08217940248096</v>
          </cell>
          <cell r="DF19">
            <v>-361.59333487872789</v>
          </cell>
          <cell r="DG19">
            <v>-58228.400356131497</v>
          </cell>
          <cell r="DH19">
            <v>-201414.19742029114</v>
          </cell>
          <cell r="DI19">
            <v>184771.02725517651</v>
          </cell>
          <cell r="DJ19">
            <v>70653.747495766176</v>
          </cell>
          <cell r="DK19">
            <v>-2620.2754888133941</v>
          </cell>
          <cell r="DL19">
            <v>-5872.9268824645605</v>
          </cell>
          <cell r="DM19">
            <v>-6603.8351096459764</v>
          </cell>
          <cell r="DN19">
            <v>-3532.5749651901524</v>
          </cell>
          <cell r="DO19">
            <v>-1630.0317605759221</v>
          </cell>
          <cell r="DP19">
            <v>-145.93936521634944</v>
          </cell>
          <cell r="DQ19">
            <v>776.64137095229898</v>
          </cell>
        </row>
        <row r="20">
          <cell r="A20">
            <v>105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</row>
        <row r="21">
          <cell r="A21">
            <v>106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15586.351263455948</v>
          </cell>
          <cell r="H21">
            <v>-1223.0544865477393</v>
          </cell>
          <cell r="I21">
            <v>266.12649676466941</v>
          </cell>
          <cell r="J21">
            <v>1051.7380642157138</v>
          </cell>
          <cell r="K21">
            <v>-568.00862984078663</v>
          </cell>
          <cell r="L21">
            <v>-4662.4064094811029</v>
          </cell>
          <cell r="M21">
            <v>6399.3409229395593</v>
          </cell>
          <cell r="N21">
            <v>6.4591945771547179</v>
          </cell>
          <cell r="O21">
            <v>8876.8304698438369</v>
          </cell>
          <cell r="P21">
            <v>11194.943783539033</v>
          </cell>
          <cell r="Q21">
            <v>15497.93941650528</v>
          </cell>
          <cell r="R21">
            <v>-669.9649043120869</v>
          </cell>
          <cell r="S21">
            <v>-5550.2480890788438</v>
          </cell>
          <cell r="T21">
            <v>-4342.2112823431935</v>
          </cell>
          <cell r="U21">
            <v>1059.280359739058</v>
          </cell>
          <cell r="V21">
            <v>7371.0818607582178</v>
          </cell>
          <cell r="W21">
            <v>733.91549790161071</v>
          </cell>
          <cell r="X21">
            <v>-6170.8164773846329</v>
          </cell>
          <cell r="Y21">
            <v>-653.72240427801046</v>
          </cell>
          <cell r="Z21">
            <v>2326.3050550382309</v>
          </cell>
          <cell r="AA21">
            <v>4456.2816025255879</v>
          </cell>
          <cell r="AB21">
            <v>434.97027017493292</v>
          </cell>
          <cell r="AC21">
            <v>2022.6695383182682</v>
          </cell>
          <cell r="AD21">
            <v>-691.43345608328923</v>
          </cell>
          <cell r="AE21">
            <v>-5416.4122125587601</v>
          </cell>
          <cell r="AF21">
            <v>-4401.5652495119139</v>
          </cell>
          <cell r="AG21">
            <v>1072.7786390868976</v>
          </cell>
          <cell r="AH21">
            <v>7148.6361960703225</v>
          </cell>
          <cell r="AI21">
            <v>445.29153212184144</v>
          </cell>
          <cell r="AJ21">
            <v>-5911.1990653228877</v>
          </cell>
          <cell r="AK21">
            <v>-968.23361433828745</v>
          </cell>
          <cell r="AL21">
            <v>2316.0871181666353</v>
          </cell>
          <cell r="AM21">
            <v>4619.6764124109131</v>
          </cell>
          <cell r="AN21">
            <v>714.72190037797452</v>
          </cell>
          <cell r="AO21">
            <v>2232.5945070655707</v>
          </cell>
          <cell r="AP21">
            <v>-659.26045640122038</v>
          </cell>
          <cell r="AQ21">
            <v>-5215.7341760315467</v>
          </cell>
          <cell r="AR21">
            <v>-4029.8219814552003</v>
          </cell>
          <cell r="AS21">
            <v>1091.6821698181145</v>
          </cell>
          <cell r="AT21">
            <v>7323.5697164146986</v>
          </cell>
          <cell r="AU21">
            <v>183.9801220518917</v>
          </cell>
          <cell r="AV21">
            <v>-6244.9145020097922</v>
          </cell>
          <cell r="AW21">
            <v>-2511.2457379936377</v>
          </cell>
          <cell r="AX21">
            <v>2265.4837273100452</v>
          </cell>
          <cell r="AY21">
            <v>4543.7795093539789</v>
          </cell>
          <cell r="AZ21">
            <v>1592.6686992588518</v>
          </cell>
          <cell r="BA21">
            <v>1729.5249001512361</v>
          </cell>
          <cell r="BB21">
            <v>-701.79590341643222</v>
          </cell>
          <cell r="BC21">
            <v>-5079.0621411284383</v>
          </cell>
          <cell r="BD21">
            <v>-3870.5034380023121</v>
          </cell>
          <cell r="BE21">
            <v>1072.3578789588948</v>
          </cell>
          <cell r="BF21">
            <v>6797.3835582325119</v>
          </cell>
          <cell r="BG21">
            <v>401.162542454179</v>
          </cell>
          <cell r="BH21">
            <v>-6396.0107436619537</v>
          </cell>
          <cell r="BI21">
            <v>-2886.8483386202424</v>
          </cell>
          <cell r="BJ21">
            <v>2453.6390939912326</v>
          </cell>
          <cell r="BK21">
            <v>4765.1103977510766</v>
          </cell>
          <cell r="BL21">
            <v>1802.1641499011319</v>
          </cell>
          <cell r="BM21">
            <v>1768.0577477444174</v>
          </cell>
          <cell r="BN21">
            <v>-719.18126905972974</v>
          </cell>
          <cell r="BO21">
            <v>-4699.0596212010987</v>
          </cell>
          <cell r="BP21">
            <v>-3826.7689358780331</v>
          </cell>
          <cell r="BQ21">
            <v>1045.7728147547757</v>
          </cell>
          <cell r="BR21">
            <v>6551.3650267778139</v>
          </cell>
          <cell r="BS21">
            <v>1088.1631071965962</v>
          </cell>
          <cell r="BT21">
            <v>-4464.38301405123</v>
          </cell>
          <cell r="BU21">
            <v>-3146.6857489531226</v>
          </cell>
          <cell r="BV21">
            <v>2913.4701691917367</v>
          </cell>
          <cell r="BW21">
            <v>3943.5067495821058</v>
          </cell>
          <cell r="BX21">
            <v>624.20795678827574</v>
          </cell>
          <cell r="BY21">
            <v>666.61576538318684</v>
          </cell>
          <cell r="BZ21">
            <v>-198.90336872667294</v>
          </cell>
          <cell r="CA21">
            <v>-3693.2501762771863</v>
          </cell>
          <cell r="CB21">
            <v>-3882.999010037835</v>
          </cell>
          <cell r="CC21">
            <v>1029.8882418977432</v>
          </cell>
          <cell r="CD21">
            <v>5709.6511458090099</v>
          </cell>
          <cell r="CE21">
            <v>801.87901160345029</v>
          </cell>
          <cell r="CF21">
            <v>-2708.944439752549</v>
          </cell>
          <cell r="CG21">
            <v>-3242.0793776887112</v>
          </cell>
          <cell r="CH21">
            <v>3372.936656960243</v>
          </cell>
          <cell r="CI21">
            <v>1954.6295505807748</v>
          </cell>
          <cell r="CJ21">
            <v>638.72266709015469</v>
          </cell>
          <cell r="CK21">
            <v>-257.24962819184265</v>
          </cell>
          <cell r="CL21">
            <v>-16.25102963039539</v>
          </cell>
          <cell r="CM21">
            <v>-1817.2423140381286</v>
          </cell>
          <cell r="CN21">
            <v>-3629.9636763185549</v>
          </cell>
          <cell r="CO21">
            <v>1047.4096142228782</v>
          </cell>
          <cell r="CP21">
            <v>3594.8782963120098</v>
          </cell>
          <cell r="CQ21">
            <v>814.18250532407671</v>
          </cell>
          <cell r="CR21">
            <v>-2917.0103264917261</v>
          </cell>
          <cell r="CS21">
            <v>-113.56572845192063</v>
          </cell>
          <cell r="CT21">
            <v>-298.84577205098822</v>
          </cell>
          <cell r="CU21">
            <v>2562.6595414601657</v>
          </cell>
          <cell r="CV21">
            <v>1412.8219147436314</v>
          </cell>
          <cell r="CW21">
            <v>1049.4249565585633</v>
          </cell>
          <cell r="CX21">
            <v>-44.476502146455076</v>
          </cell>
          <cell r="CY21">
            <v>-2151.7861862838013</v>
          </cell>
          <cell r="CZ21">
            <v>-3895.4945820733878</v>
          </cell>
          <cell r="DA21">
            <v>1157.0287961156826</v>
          </cell>
          <cell r="DB21">
            <v>4505.9049661817389</v>
          </cell>
          <cell r="DC21">
            <v>1129.3963080303947</v>
          </cell>
          <cell r="DD21">
            <v>-2049.985435389875</v>
          </cell>
          <cell r="DE21">
            <v>-264.53023682571302</v>
          </cell>
          <cell r="DF21">
            <v>2571.3915349289605</v>
          </cell>
          <cell r="DG21">
            <v>42.669658552536738</v>
          </cell>
          <cell r="DH21">
            <v>1368.527768164553</v>
          </cell>
          <cell r="DI21">
            <v>970.48175037067278</v>
          </cell>
          <cell r="DJ21">
            <v>-83.39344152456043</v>
          </cell>
          <cell r="DK21">
            <v>-1782.4497513246363</v>
          </cell>
          <cell r="DL21">
            <v>-4626.4855461512889</v>
          </cell>
          <cell r="DM21">
            <v>1243.21311556053</v>
          </cell>
          <cell r="DN21">
            <v>3014.8595920234216</v>
          </cell>
          <cell r="DO21">
            <v>772.12624934190569</v>
          </cell>
          <cell r="DP21">
            <v>-1933.7219957160833</v>
          </cell>
          <cell r="DQ21">
            <v>-239.75545022651448</v>
          </cell>
        </row>
        <row r="22">
          <cell r="A22">
            <v>107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</row>
        <row r="23">
          <cell r="A23">
            <v>108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-7360.3867870225749</v>
          </cell>
          <cell r="H23">
            <v>-6447.909771548404</v>
          </cell>
          <cell r="I23">
            <v>416.86657223440136</v>
          </cell>
          <cell r="J23">
            <v>1650.7736551081284</v>
          </cell>
          <cell r="K23">
            <v>-791.14951482277741</v>
          </cell>
          <cell r="L23">
            <v>-3280.903934083437</v>
          </cell>
          <cell r="M23">
            <v>14823.561374100418</v>
          </cell>
          <cell r="N23">
            <v>5.3969663961068957</v>
          </cell>
          <cell r="O23">
            <v>3783.067667905384</v>
          </cell>
          <cell r="P23">
            <v>620.93734884132641</v>
          </cell>
          <cell r="Q23">
            <v>5232.4517085076332</v>
          </cell>
          <cell r="R23">
            <v>3.5639861046948691</v>
          </cell>
          <cell r="S23">
            <v>2038.032882334594</v>
          </cell>
          <cell r="T23">
            <v>658.65592073138316</v>
          </cell>
          <cell r="U23">
            <v>5.1565534632968513</v>
          </cell>
          <cell r="V23">
            <v>-19.057830071995504</v>
          </cell>
          <cell r="W23">
            <v>1227.1239990129952</v>
          </cell>
          <cell r="X23">
            <v>1495.1160631559931</v>
          </cell>
          <cell r="Y23">
            <v>450.07028930970091</v>
          </cell>
          <cell r="Z23">
            <v>4.6644329664010149</v>
          </cell>
          <cell r="AA23">
            <v>1382.6026905575741</v>
          </cell>
          <cell r="AB23">
            <v>252.01014469337289</v>
          </cell>
          <cell r="AC23">
            <v>2839.6298254542176</v>
          </cell>
          <cell r="AD23">
            <v>-0.80477105590036679</v>
          </cell>
          <cell r="AE23">
            <v>521.22765472115873</v>
          </cell>
          <cell r="AF23">
            <v>-859.75165367339048</v>
          </cell>
          <cell r="AG23">
            <v>34.739721504178583</v>
          </cell>
          <cell r="AH23">
            <v>27.082179575998993</v>
          </cell>
          <cell r="AI23">
            <v>1374.4121736516065</v>
          </cell>
          <cell r="AJ23">
            <v>-792.08733415915299</v>
          </cell>
          <cell r="AK23">
            <v>600.8705042627073</v>
          </cell>
          <cell r="AL23">
            <v>2206.8858942441229</v>
          </cell>
          <cell r="AM23">
            <v>690.20158524016449</v>
          </cell>
          <cell r="AN23">
            <v>145.91762723433766</v>
          </cell>
          <cell r="AO23">
            <v>1971.3910115572899</v>
          </cell>
          <cell r="AP23">
            <v>-3.1041169299040643</v>
          </cell>
          <cell r="AQ23">
            <v>84.391412167933183</v>
          </cell>
          <cell r="AR23">
            <v>-3556.0731762097435</v>
          </cell>
          <cell r="AS23">
            <v>740.41166695050322</v>
          </cell>
          <cell r="AT23">
            <v>1697.4603315523273</v>
          </cell>
          <cell r="AU23">
            <v>1504.6022956162001</v>
          </cell>
          <cell r="AV23">
            <v>-2990.3540162903741</v>
          </cell>
          <cell r="AW23">
            <v>-776.73472142983542</v>
          </cell>
          <cell r="AX23">
            <v>2439.8411589253683</v>
          </cell>
          <cell r="AY23">
            <v>3667.8152642562386</v>
          </cell>
          <cell r="AZ23">
            <v>71.213793079917977</v>
          </cell>
          <cell r="BA23">
            <v>1576.3042486712559</v>
          </cell>
          <cell r="BB23">
            <v>1.076940049892481</v>
          </cell>
          <cell r="BC23">
            <v>-2024.4790472675672</v>
          </cell>
          <cell r="BD23">
            <v>-4183.443291126765</v>
          </cell>
          <cell r="BE23">
            <v>974.0959930164056</v>
          </cell>
          <cell r="BF23">
            <v>3494.9522171360836</v>
          </cell>
          <cell r="BG23">
            <v>-252.66250190269</v>
          </cell>
          <cell r="BH23">
            <v>-3327.4227348311847</v>
          </cell>
          <cell r="BI23">
            <v>-1086.0983714508602</v>
          </cell>
          <cell r="BJ23">
            <v>2778.7896533995595</v>
          </cell>
          <cell r="BK23">
            <v>5483.3622778474592</v>
          </cell>
          <cell r="BL23">
            <v>154.20351159207456</v>
          </cell>
          <cell r="BM23">
            <v>1242.9910376605415</v>
          </cell>
          <cell r="BN23">
            <v>0.88113276809141949</v>
          </cell>
          <cell r="BO23">
            <v>-3941.7584374988792</v>
          </cell>
          <cell r="BP23">
            <v>-4301.9165772002534</v>
          </cell>
          <cell r="BQ23">
            <v>1066.1286647798765</v>
          </cell>
          <cell r="BR23">
            <v>4982.6440805964066</v>
          </cell>
          <cell r="BS23">
            <v>664.69002458207342</v>
          </cell>
          <cell r="BT23">
            <v>-3404.9390113154532</v>
          </cell>
          <cell r="BU23">
            <v>-2287.470356132967</v>
          </cell>
          <cell r="BV23">
            <v>3387.7400678003846</v>
          </cell>
          <cell r="BW23">
            <v>3821.2463209652183</v>
          </cell>
          <cell r="BX23">
            <v>55.03332166010086</v>
          </cell>
          <cell r="BY23">
            <v>654.38690173273642</v>
          </cell>
          <cell r="BZ23">
            <v>-2.0559764588970642</v>
          </cell>
          <cell r="CA23">
            <v>-5394.6652159877931</v>
          </cell>
          <cell r="CB23">
            <v>23011.561999999998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</row>
        <row r="24">
          <cell r="A24">
            <v>109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</row>
        <row r="25">
          <cell r="A25">
            <v>110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-404090.94455597416</v>
          </cell>
          <cell r="H25">
            <v>-24315.951740101998</v>
          </cell>
          <cell r="I25">
            <v>-49916.963111116631</v>
          </cell>
          <cell r="J25">
            <v>-28716.111042190474</v>
          </cell>
          <cell r="K25">
            <v>-76818.568698194576</v>
          </cell>
          <cell r="L25">
            <v>517979.21801469399</v>
          </cell>
          <cell r="M25">
            <v>-616.20460800032026</v>
          </cell>
          <cell r="N25">
            <v>72.251672720071667</v>
          </cell>
          <cell r="O25">
            <v>24893.871635210824</v>
          </cell>
          <cell r="P25">
            <v>25014.018906484918</v>
          </cell>
          <cell r="Q25">
            <v>15220.189990988829</v>
          </cell>
          <cell r="R25">
            <v>64528.110395270975</v>
          </cell>
          <cell r="S25">
            <v>21963.577529401588</v>
          </cell>
          <cell r="T25">
            <v>-14.035547600083055</v>
          </cell>
          <cell r="U25">
            <v>-1155.601169284145</v>
          </cell>
          <cell r="V25">
            <v>71.967117600156868</v>
          </cell>
          <cell r="W25">
            <v>-216.15291879978503</v>
          </cell>
          <cell r="X25">
            <v>-1045.2402803995662</v>
          </cell>
          <cell r="Y25">
            <v>209.50956671965139</v>
          </cell>
          <cell r="Z25">
            <v>-7.0489436796739264</v>
          </cell>
          <cell r="AA25">
            <v>12770.641591093332</v>
          </cell>
          <cell r="AB25">
            <v>14316.90848575611</v>
          </cell>
          <cell r="AC25">
            <v>11467.997170108396</v>
          </cell>
          <cell r="AD25">
            <v>45976.706527476941</v>
          </cell>
          <cell r="AE25">
            <v>12791.531537283146</v>
          </cell>
          <cell r="AF25">
            <v>117.89859984014268</v>
          </cell>
          <cell r="AG25">
            <v>-4237.5086621606288</v>
          </cell>
          <cell r="AH25">
            <v>-106.2371735999088</v>
          </cell>
          <cell r="AI25">
            <v>-555.82179119999819</v>
          </cell>
          <cell r="AJ25">
            <v>33.717428399718735</v>
          </cell>
          <cell r="AK25">
            <v>-271.13002752006076</v>
          </cell>
          <cell r="AL25">
            <v>-47.580369839943444</v>
          </cell>
          <cell r="AM25">
            <v>7100.7378444256829</v>
          </cell>
          <cell r="AN25">
            <v>9313.9854831989123</v>
          </cell>
          <cell r="AO25">
            <v>9421.527811889533</v>
          </cell>
          <cell r="AP25">
            <v>37300.415315219318</v>
          </cell>
          <cell r="AQ25">
            <v>7789.0404684359364</v>
          </cell>
          <cell r="AR25">
            <v>44.913752320137277</v>
          </cell>
          <cell r="AS25">
            <v>-6133.0865723568959</v>
          </cell>
          <cell r="AT25">
            <v>157.6422575999533</v>
          </cell>
          <cell r="AU25">
            <v>-1235.1595360000622</v>
          </cell>
          <cell r="AV25">
            <v>-708.0659964000871</v>
          </cell>
          <cell r="AW25">
            <v>-542.26005503997135</v>
          </cell>
          <cell r="AX25">
            <v>-51.104841679851056</v>
          </cell>
          <cell r="AY25">
            <v>-1213.2130616944462</v>
          </cell>
          <cell r="AZ25">
            <v>3539.234711656421</v>
          </cell>
          <cell r="BA25">
            <v>7059.3386478200791</v>
          </cell>
          <cell r="BB25">
            <v>24642.125099069181</v>
          </cell>
          <cell r="BC25">
            <v>2014.7882673335919</v>
          </cell>
          <cell r="BD25">
            <v>39.299533279881487</v>
          </cell>
          <cell r="BE25">
            <v>-7793.2805049453364</v>
          </cell>
          <cell r="BF25">
            <v>68.540111999874483</v>
          </cell>
          <cell r="BG25">
            <v>864.61167519989272</v>
          </cell>
          <cell r="BH25">
            <v>-809.21828159980294</v>
          </cell>
          <cell r="BI25">
            <v>-147.88910592012448</v>
          </cell>
          <cell r="BJ25">
            <v>61.678257199853277</v>
          </cell>
          <cell r="BK25">
            <v>-4892.5248382264399</v>
          </cell>
          <cell r="BL25">
            <v>255.82615630617678</v>
          </cell>
          <cell r="BM25">
            <v>5716.2448213501384</v>
          </cell>
          <cell r="BN25">
            <v>18947.892191532355</v>
          </cell>
          <cell r="BO25">
            <v>255.80406923016656</v>
          </cell>
          <cell r="BP25">
            <v>47.720861839913738</v>
          </cell>
          <cell r="BQ25">
            <v>-8727.5471911551522</v>
          </cell>
          <cell r="BR25">
            <v>68.540111999963059</v>
          </cell>
          <cell r="BS25">
            <v>-494.0638143999501</v>
          </cell>
          <cell r="BT25">
            <v>-1348.6971359997849</v>
          </cell>
          <cell r="BU25">
            <v>295.77821184007394</v>
          </cell>
          <cell r="BV25">
            <v>72.251672720141144</v>
          </cell>
          <cell r="BW25">
            <v>-6177.084900676261</v>
          </cell>
          <cell r="BX25">
            <v>646.64816311717789</v>
          </cell>
          <cell r="BY25">
            <v>2135.0471349645495</v>
          </cell>
          <cell r="BZ25">
            <v>11695.290021134957</v>
          </cell>
          <cell r="CA25">
            <v>-6974.1120660730403</v>
          </cell>
          <cell r="CB25">
            <v>72.984847520028609</v>
          </cell>
          <cell r="CC25">
            <v>386098.2924888854</v>
          </cell>
          <cell r="CD25">
            <v>386890.92488512531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</row>
        <row r="26">
          <cell r="A26">
            <v>111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</row>
        <row r="27">
          <cell r="A27">
            <v>113</v>
          </cell>
          <cell r="B27">
            <v>-215800</v>
          </cell>
          <cell r="C27">
            <v>-212700</v>
          </cell>
          <cell r="D27">
            <v>-219200</v>
          </cell>
          <cell r="E27">
            <v>-212700</v>
          </cell>
          <cell r="F27">
            <v>-212700</v>
          </cell>
          <cell r="G27">
            <v>-212700</v>
          </cell>
          <cell r="H27">
            <v>-212700</v>
          </cell>
          <cell r="I27">
            <v>-222900</v>
          </cell>
          <cell r="J27">
            <v>-212700</v>
          </cell>
          <cell r="K27">
            <v>-240900</v>
          </cell>
          <cell r="L27">
            <v>-272900</v>
          </cell>
          <cell r="M27">
            <v>-221200</v>
          </cell>
          <cell r="N27">
            <v>-221200</v>
          </cell>
          <cell r="O27">
            <v>-218000</v>
          </cell>
          <cell r="P27">
            <v>-224700</v>
          </cell>
          <cell r="Q27">
            <v>-218000</v>
          </cell>
          <cell r="R27">
            <v>-218000</v>
          </cell>
          <cell r="S27">
            <v>-218000</v>
          </cell>
          <cell r="T27">
            <v>-218000</v>
          </cell>
          <cell r="U27">
            <v>-228500</v>
          </cell>
          <cell r="V27">
            <v>-218000</v>
          </cell>
          <cell r="W27">
            <v>-246900</v>
          </cell>
          <cell r="X27">
            <v>-279700</v>
          </cell>
          <cell r="Y27">
            <v>-226700</v>
          </cell>
          <cell r="Z27">
            <v>-226700</v>
          </cell>
          <cell r="AA27">
            <v>-223500</v>
          </cell>
          <cell r="AB27">
            <v>-230300</v>
          </cell>
          <cell r="AC27">
            <v>-223500</v>
          </cell>
          <cell r="AD27">
            <v>-223500</v>
          </cell>
          <cell r="AE27">
            <v>-223500</v>
          </cell>
          <cell r="AF27">
            <v>-223500</v>
          </cell>
          <cell r="AG27">
            <v>-234200</v>
          </cell>
          <cell r="AH27">
            <v>-223500</v>
          </cell>
          <cell r="AI27">
            <v>-253100</v>
          </cell>
          <cell r="AJ27">
            <v>-286700</v>
          </cell>
          <cell r="AK27">
            <v>-232400</v>
          </cell>
          <cell r="AL27">
            <v>-232400</v>
          </cell>
          <cell r="AM27">
            <v>-229100</v>
          </cell>
          <cell r="AN27">
            <v>-236100</v>
          </cell>
          <cell r="AO27">
            <v>-229100</v>
          </cell>
          <cell r="AP27">
            <v>-229100</v>
          </cell>
          <cell r="AQ27">
            <v>-229100</v>
          </cell>
          <cell r="AR27">
            <v>-229100</v>
          </cell>
          <cell r="AS27">
            <v>-240100</v>
          </cell>
          <cell r="AT27">
            <v>-229100</v>
          </cell>
          <cell r="AU27">
            <v>-259400</v>
          </cell>
          <cell r="AV27">
            <v>-293900</v>
          </cell>
          <cell r="AW27">
            <v>-238200</v>
          </cell>
          <cell r="AX27">
            <v>-238200</v>
          </cell>
          <cell r="AY27">
            <v>-234800</v>
          </cell>
          <cell r="AZ27">
            <v>-242000</v>
          </cell>
          <cell r="BA27">
            <v>-234800</v>
          </cell>
          <cell r="BB27">
            <v>-234800</v>
          </cell>
          <cell r="BC27">
            <v>-234800</v>
          </cell>
          <cell r="BD27">
            <v>-234800</v>
          </cell>
          <cell r="BE27">
            <v>-246100</v>
          </cell>
          <cell r="BF27">
            <v>-234800</v>
          </cell>
          <cell r="BG27">
            <v>-265900</v>
          </cell>
          <cell r="BH27">
            <v>-301200</v>
          </cell>
          <cell r="BI27">
            <v>-244200</v>
          </cell>
          <cell r="BJ27">
            <v>-244200</v>
          </cell>
          <cell r="BK27">
            <v>-240700</v>
          </cell>
          <cell r="BL27">
            <v>-248100</v>
          </cell>
          <cell r="BM27">
            <v>-240700</v>
          </cell>
          <cell r="BN27">
            <v>-240700</v>
          </cell>
          <cell r="BO27">
            <v>-240700</v>
          </cell>
          <cell r="BP27">
            <v>-240700</v>
          </cell>
          <cell r="BQ27">
            <v>-252300</v>
          </cell>
          <cell r="BR27">
            <v>-240700</v>
          </cell>
          <cell r="BS27">
            <v>-272500</v>
          </cell>
          <cell r="BT27">
            <v>-308700</v>
          </cell>
          <cell r="BU27">
            <v>-250300</v>
          </cell>
          <cell r="BV27">
            <v>-250300</v>
          </cell>
          <cell r="BW27">
            <v>-246700</v>
          </cell>
          <cell r="BX27">
            <v>-254300</v>
          </cell>
          <cell r="BY27">
            <v>-246700</v>
          </cell>
          <cell r="BZ27">
            <v>-246700</v>
          </cell>
          <cell r="CA27">
            <v>-246700</v>
          </cell>
          <cell r="CB27">
            <v>-246700</v>
          </cell>
          <cell r="CC27">
            <v>-258600</v>
          </cell>
          <cell r="CD27">
            <v>-246700</v>
          </cell>
          <cell r="CE27">
            <v>-279300</v>
          </cell>
          <cell r="CF27">
            <v>-316400</v>
          </cell>
          <cell r="CG27">
            <v>-256600</v>
          </cell>
          <cell r="CH27">
            <v>-256600</v>
          </cell>
          <cell r="CI27">
            <v>-252900</v>
          </cell>
          <cell r="CJ27">
            <v>-260700</v>
          </cell>
          <cell r="CK27">
            <v>-252900</v>
          </cell>
          <cell r="CL27">
            <v>-252900</v>
          </cell>
          <cell r="CM27">
            <v>-252900</v>
          </cell>
          <cell r="CN27">
            <v>-252900</v>
          </cell>
          <cell r="CO27">
            <v>-265100</v>
          </cell>
          <cell r="CP27">
            <v>-252900</v>
          </cell>
          <cell r="CQ27">
            <v>-286300</v>
          </cell>
          <cell r="CR27">
            <v>-324300</v>
          </cell>
          <cell r="CS27">
            <v>-263000</v>
          </cell>
          <cell r="CT27">
            <v>-263000</v>
          </cell>
          <cell r="CU27">
            <v>-259200</v>
          </cell>
          <cell r="CV27">
            <v>-267200</v>
          </cell>
          <cell r="CW27">
            <v>-259200</v>
          </cell>
          <cell r="CX27">
            <v>-259200</v>
          </cell>
          <cell r="CY27">
            <v>-259200</v>
          </cell>
          <cell r="CZ27">
            <v>-259200</v>
          </cell>
          <cell r="DA27">
            <v>-271700</v>
          </cell>
          <cell r="DB27">
            <v>-259200</v>
          </cell>
          <cell r="DC27">
            <v>-293500</v>
          </cell>
          <cell r="DD27">
            <v>-332400</v>
          </cell>
          <cell r="DE27">
            <v>-269600</v>
          </cell>
          <cell r="DF27">
            <v>-263000</v>
          </cell>
          <cell r="DG27">
            <v>-259200</v>
          </cell>
          <cell r="DH27">
            <v>-267200</v>
          </cell>
          <cell r="DI27">
            <v>-259200</v>
          </cell>
          <cell r="DJ27">
            <v>-259200</v>
          </cell>
          <cell r="DK27">
            <v>-259200</v>
          </cell>
          <cell r="DL27">
            <v>-259200</v>
          </cell>
          <cell r="DM27">
            <v>-271700</v>
          </cell>
          <cell r="DN27">
            <v>-259200</v>
          </cell>
          <cell r="DO27">
            <v>-293500</v>
          </cell>
          <cell r="DP27">
            <v>-332400</v>
          </cell>
          <cell r="DQ27">
            <v>-269600</v>
          </cell>
        </row>
        <row r="28">
          <cell r="A28">
            <v>114</v>
          </cell>
          <cell r="B28">
            <v>-3714456</v>
          </cell>
          <cell r="C28">
            <v>-3692151.8</v>
          </cell>
          <cell r="D28">
            <v>-3658867.5</v>
          </cell>
          <cell r="E28">
            <v>-3649381.5</v>
          </cell>
          <cell r="F28">
            <v>-3658868.5</v>
          </cell>
          <cell r="G28">
            <v>-3710884</v>
          </cell>
          <cell r="H28">
            <v>-3721296.8</v>
          </cell>
          <cell r="I28">
            <v>-3716138.2</v>
          </cell>
          <cell r="J28">
            <v>-3649384.2</v>
          </cell>
          <cell r="K28">
            <v>-3658871</v>
          </cell>
          <cell r="L28">
            <v>-3735949.2</v>
          </cell>
          <cell r="M28">
            <v>-3747230.5</v>
          </cell>
          <cell r="N28">
            <v>-3714456</v>
          </cell>
          <cell r="O28">
            <v>-3692151.8</v>
          </cell>
          <cell r="P28">
            <v>-3658867.5</v>
          </cell>
          <cell r="Q28">
            <v>-3649381.5</v>
          </cell>
          <cell r="R28">
            <v>-3658868.5</v>
          </cell>
          <cell r="S28">
            <v>-3710884</v>
          </cell>
          <cell r="T28">
            <v>-3721296.8</v>
          </cell>
          <cell r="U28">
            <v>-3716138.2</v>
          </cell>
          <cell r="V28">
            <v>-3649384.2</v>
          </cell>
          <cell r="W28">
            <v>-3658871</v>
          </cell>
          <cell r="X28">
            <v>-3735949.2</v>
          </cell>
          <cell r="Y28">
            <v>-3747230.5</v>
          </cell>
          <cell r="Z28">
            <v>-3714456</v>
          </cell>
          <cell r="AA28">
            <v>-3692151.8</v>
          </cell>
          <cell r="AB28">
            <v>-3658867.5</v>
          </cell>
          <cell r="AC28">
            <v>-3649381.5</v>
          </cell>
          <cell r="AD28">
            <v>-3658868.5</v>
          </cell>
          <cell r="AE28">
            <v>-3710884</v>
          </cell>
          <cell r="AF28">
            <v>-3721296.8</v>
          </cell>
          <cell r="AG28">
            <v>-3716138.2</v>
          </cell>
          <cell r="AH28">
            <v>-3649384.2</v>
          </cell>
          <cell r="AI28">
            <v>-3658871</v>
          </cell>
          <cell r="AJ28">
            <v>-3735949.2</v>
          </cell>
          <cell r="AK28">
            <v>-3747230.5</v>
          </cell>
          <cell r="AL28">
            <v>-3714456</v>
          </cell>
          <cell r="AM28">
            <v>-3692151.8</v>
          </cell>
          <cell r="AN28">
            <v>-3658867.5</v>
          </cell>
          <cell r="AO28">
            <v>-3649381.5</v>
          </cell>
          <cell r="AP28">
            <v>-3658868.5</v>
          </cell>
          <cell r="AQ28">
            <v>-3710884</v>
          </cell>
          <cell r="AR28">
            <v>-3721296.8</v>
          </cell>
          <cell r="AS28">
            <v>-3716138.2</v>
          </cell>
          <cell r="AT28">
            <v>-3649384.2</v>
          </cell>
          <cell r="AU28">
            <v>-3658871</v>
          </cell>
          <cell r="AV28">
            <v>-3735949.2</v>
          </cell>
          <cell r="AW28">
            <v>-3747230.5</v>
          </cell>
          <cell r="AX28">
            <v>-3714456</v>
          </cell>
          <cell r="AY28">
            <v>-3692151.8</v>
          </cell>
          <cell r="AZ28">
            <v>-3658867.5</v>
          </cell>
          <cell r="BA28">
            <v>-3649381.5</v>
          </cell>
          <cell r="BB28">
            <v>-3658868.5</v>
          </cell>
          <cell r="BC28">
            <v>-3710884</v>
          </cell>
          <cell r="BD28">
            <v>-3721296.8</v>
          </cell>
          <cell r="BE28">
            <v>-3716138.2</v>
          </cell>
          <cell r="BF28">
            <v>-3649384.2</v>
          </cell>
          <cell r="BG28">
            <v>-3658871</v>
          </cell>
          <cell r="BH28">
            <v>-3735949.2</v>
          </cell>
          <cell r="BI28">
            <v>-3747230.5</v>
          </cell>
          <cell r="BJ28">
            <v>-3714456</v>
          </cell>
          <cell r="BK28">
            <v>-3692151.8</v>
          </cell>
          <cell r="BL28">
            <v>-3658867.5</v>
          </cell>
          <cell r="BM28">
            <v>-3649381.5</v>
          </cell>
          <cell r="BN28">
            <v>-3658868.5</v>
          </cell>
          <cell r="BO28">
            <v>-3710884</v>
          </cell>
          <cell r="BP28">
            <v>-3721296.8</v>
          </cell>
          <cell r="BQ28">
            <v>-3716138.2</v>
          </cell>
          <cell r="BR28">
            <v>-3649384.2</v>
          </cell>
          <cell r="BS28">
            <v>-3658871</v>
          </cell>
          <cell r="BT28">
            <v>-3735949.2</v>
          </cell>
          <cell r="BU28">
            <v>-3747230.5</v>
          </cell>
          <cell r="BV28">
            <v>-3714456</v>
          </cell>
          <cell r="BW28">
            <v>-3692151.8</v>
          </cell>
          <cell r="BX28">
            <v>-3658867.5</v>
          </cell>
          <cell r="BY28">
            <v>-3649381.5</v>
          </cell>
          <cell r="BZ28">
            <v>-3658868.5</v>
          </cell>
          <cell r="CA28">
            <v>-3710884</v>
          </cell>
          <cell r="CB28">
            <v>-3721296.8</v>
          </cell>
          <cell r="CC28">
            <v>-3716138.2</v>
          </cell>
          <cell r="CD28">
            <v>-3649384.2</v>
          </cell>
          <cell r="CE28">
            <v>-3658871</v>
          </cell>
          <cell r="CF28">
            <v>-3735949.2</v>
          </cell>
          <cell r="CG28">
            <v>-3747230.5</v>
          </cell>
          <cell r="CH28">
            <v>-3714456</v>
          </cell>
          <cell r="CI28">
            <v>-3692151.8</v>
          </cell>
          <cell r="CJ28">
            <v>-3658867.5</v>
          </cell>
          <cell r="CK28">
            <v>-3649381.5</v>
          </cell>
          <cell r="CL28">
            <v>-3658868.5</v>
          </cell>
          <cell r="CM28">
            <v>-3710884</v>
          </cell>
          <cell r="CN28">
            <v>-3721296.8</v>
          </cell>
          <cell r="CO28">
            <v>-3716138.2</v>
          </cell>
          <cell r="CP28">
            <v>-3649384.2</v>
          </cell>
          <cell r="CQ28">
            <v>-3658871</v>
          </cell>
          <cell r="CR28">
            <v>-3735949.2</v>
          </cell>
          <cell r="CS28">
            <v>-3747230.5</v>
          </cell>
          <cell r="CT28">
            <v>-3714456</v>
          </cell>
          <cell r="CU28">
            <v>-3692151.8</v>
          </cell>
          <cell r="CV28">
            <v>-3658867.5</v>
          </cell>
          <cell r="CW28">
            <v>-3649381.5</v>
          </cell>
          <cell r="CX28">
            <v>-3658868.5</v>
          </cell>
          <cell r="CY28">
            <v>-3710884</v>
          </cell>
          <cell r="CZ28">
            <v>-3721296.8</v>
          </cell>
          <cell r="DA28">
            <v>-3716138.2</v>
          </cell>
          <cell r="DB28">
            <v>-3649384.2</v>
          </cell>
          <cell r="DC28">
            <v>-3658871</v>
          </cell>
          <cell r="DD28">
            <v>-3735949.2</v>
          </cell>
          <cell r="DE28">
            <v>-3747230.5</v>
          </cell>
          <cell r="DF28">
            <v>-3714456</v>
          </cell>
          <cell r="DG28">
            <v>-3692151.8</v>
          </cell>
          <cell r="DH28">
            <v>-3658867.5</v>
          </cell>
          <cell r="DI28">
            <v>-3649381.5</v>
          </cell>
          <cell r="DJ28">
            <v>-3658868.5</v>
          </cell>
          <cell r="DK28">
            <v>-3710884</v>
          </cell>
          <cell r="DL28">
            <v>-3721296.8</v>
          </cell>
          <cell r="DM28">
            <v>-3716138.2</v>
          </cell>
          <cell r="DN28">
            <v>-3649384.2</v>
          </cell>
          <cell r="DO28">
            <v>-3658871</v>
          </cell>
          <cell r="DP28">
            <v>-3735949.2</v>
          </cell>
          <cell r="DQ28">
            <v>-3747230.5</v>
          </cell>
        </row>
        <row r="29">
          <cell r="A29">
            <v>115</v>
          </cell>
          <cell r="B29">
            <v>-2190423</v>
          </cell>
          <cell r="C29">
            <v>-2190423</v>
          </cell>
          <cell r="D29">
            <v>-2190423</v>
          </cell>
          <cell r="E29">
            <v>-2190423</v>
          </cell>
          <cell r="F29">
            <v>-2190423</v>
          </cell>
          <cell r="G29">
            <v>-2190423</v>
          </cell>
          <cell r="H29">
            <v>-2190423</v>
          </cell>
          <cell r="I29">
            <v>-2190423</v>
          </cell>
          <cell r="J29">
            <v>-2190423</v>
          </cell>
          <cell r="K29">
            <v>-2190423</v>
          </cell>
          <cell r="L29">
            <v>-2190423</v>
          </cell>
          <cell r="M29">
            <v>-2190423</v>
          </cell>
          <cell r="N29">
            <v>-2190423</v>
          </cell>
          <cell r="O29">
            <v>-2190423</v>
          </cell>
          <cell r="P29">
            <v>-2190423</v>
          </cell>
          <cell r="Q29">
            <v>-2190423</v>
          </cell>
          <cell r="R29">
            <v>-2190423</v>
          </cell>
          <cell r="S29">
            <v>-2190423</v>
          </cell>
          <cell r="T29">
            <v>-2190423</v>
          </cell>
          <cell r="U29">
            <v>-2190423</v>
          </cell>
          <cell r="V29">
            <v>-2190423</v>
          </cell>
          <cell r="W29">
            <v>-2190423</v>
          </cell>
          <cell r="X29">
            <v>-2190423</v>
          </cell>
          <cell r="Y29">
            <v>-2190423</v>
          </cell>
          <cell r="Z29">
            <v>-2190423</v>
          </cell>
          <cell r="AA29">
            <v>-2190423</v>
          </cell>
          <cell r="AB29">
            <v>-2190423</v>
          </cell>
          <cell r="AC29">
            <v>-2190423</v>
          </cell>
          <cell r="AD29">
            <v>-2190423</v>
          </cell>
          <cell r="AE29">
            <v>-2190423</v>
          </cell>
          <cell r="AF29">
            <v>-2190423</v>
          </cell>
          <cell r="AG29">
            <v>-2190423</v>
          </cell>
          <cell r="AH29">
            <v>-2190423</v>
          </cell>
          <cell r="AI29">
            <v>-2190423</v>
          </cell>
          <cell r="AJ29">
            <v>-2190423</v>
          </cell>
          <cell r="AK29">
            <v>-2190423</v>
          </cell>
          <cell r="AL29">
            <v>-2190423</v>
          </cell>
          <cell r="AM29">
            <v>-2190423</v>
          </cell>
          <cell r="AN29">
            <v>-2190423</v>
          </cell>
          <cell r="AO29">
            <v>-2190423</v>
          </cell>
          <cell r="AP29">
            <v>-2190423</v>
          </cell>
          <cell r="AQ29">
            <v>-2190423</v>
          </cell>
          <cell r="AR29">
            <v>-2190423</v>
          </cell>
          <cell r="AS29">
            <v>-2190423</v>
          </cell>
          <cell r="AT29">
            <v>-2190423</v>
          </cell>
          <cell r="AU29">
            <v>-2190423</v>
          </cell>
          <cell r="AV29">
            <v>-2190423</v>
          </cell>
          <cell r="AW29">
            <v>-2190423</v>
          </cell>
          <cell r="AX29">
            <v>-2190423</v>
          </cell>
          <cell r="AY29">
            <v>-2190423</v>
          </cell>
          <cell r="AZ29">
            <v>-2190423</v>
          </cell>
          <cell r="BA29">
            <v>-2190423</v>
          </cell>
          <cell r="BB29">
            <v>-2190423</v>
          </cell>
          <cell r="BC29">
            <v>-2190423</v>
          </cell>
          <cell r="BD29">
            <v>-2190423</v>
          </cell>
          <cell r="BE29">
            <v>-2190423</v>
          </cell>
          <cell r="BF29">
            <v>-2190423</v>
          </cell>
          <cell r="BG29">
            <v>-2190423</v>
          </cell>
          <cell r="BH29">
            <v>-2190423</v>
          </cell>
          <cell r="BI29">
            <v>-2190423</v>
          </cell>
          <cell r="BJ29">
            <v>-2190423</v>
          </cell>
          <cell r="BK29">
            <v>-2190423</v>
          </cell>
          <cell r="BL29">
            <v>-2190423</v>
          </cell>
          <cell r="BM29">
            <v>-2190423</v>
          </cell>
          <cell r="BN29">
            <v>-2190423</v>
          </cell>
          <cell r="BO29">
            <v>-2190423</v>
          </cell>
          <cell r="BP29">
            <v>-2190423</v>
          </cell>
          <cell r="BQ29">
            <v>-2190423</v>
          </cell>
          <cell r="BR29">
            <v>-2190423</v>
          </cell>
          <cell r="BS29">
            <v>-2190423</v>
          </cell>
          <cell r="BT29">
            <v>-2190423</v>
          </cell>
          <cell r="BU29">
            <v>-2190423</v>
          </cell>
          <cell r="BV29">
            <v>-2190423</v>
          </cell>
          <cell r="BW29">
            <v>-2190423</v>
          </cell>
          <cell r="BX29">
            <v>-2190423</v>
          </cell>
          <cell r="BY29">
            <v>-2190423</v>
          </cell>
          <cell r="BZ29">
            <v>-2190423</v>
          </cell>
          <cell r="CA29">
            <v>-2190423</v>
          </cell>
          <cell r="CB29">
            <v>-2190423</v>
          </cell>
          <cell r="CC29">
            <v>-2190423</v>
          </cell>
          <cell r="CD29">
            <v>-2190423</v>
          </cell>
          <cell r="CE29">
            <v>-2190423</v>
          </cell>
          <cell r="CF29">
            <v>-2190423</v>
          </cell>
          <cell r="CG29">
            <v>-2190423</v>
          </cell>
          <cell r="CH29">
            <v>-2190423</v>
          </cell>
          <cell r="CI29">
            <v>-2190423</v>
          </cell>
          <cell r="CJ29">
            <v>-2190423</v>
          </cell>
          <cell r="CK29">
            <v>-2190423</v>
          </cell>
          <cell r="CL29">
            <v>-2190423</v>
          </cell>
          <cell r="CM29">
            <v>-2190423</v>
          </cell>
          <cell r="CN29">
            <v>-2190423</v>
          </cell>
          <cell r="CO29">
            <v>-2190423</v>
          </cell>
          <cell r="CP29">
            <v>-2190423</v>
          </cell>
          <cell r="CQ29">
            <v>-2190423</v>
          </cell>
          <cell r="CR29">
            <v>-2190423</v>
          </cell>
          <cell r="CS29">
            <v>-2190423</v>
          </cell>
          <cell r="CT29">
            <v>-2190423</v>
          </cell>
          <cell r="CU29">
            <v>-2190423</v>
          </cell>
          <cell r="CV29">
            <v>-2190423</v>
          </cell>
          <cell r="CW29">
            <v>-2190423</v>
          </cell>
          <cell r="CX29">
            <v>-2190423</v>
          </cell>
          <cell r="CY29">
            <v>-2190423</v>
          </cell>
          <cell r="CZ29">
            <v>-2190423</v>
          </cell>
          <cell r="DA29">
            <v>-2190423</v>
          </cell>
          <cell r="DB29">
            <v>-2190423</v>
          </cell>
          <cell r="DC29">
            <v>-2190423</v>
          </cell>
          <cell r="DD29">
            <v>-2190423</v>
          </cell>
          <cell r="DE29">
            <v>-2190423</v>
          </cell>
          <cell r="DF29">
            <v>-2190423</v>
          </cell>
          <cell r="DG29">
            <v>-2190423</v>
          </cell>
          <cell r="DH29">
            <v>-2190423</v>
          </cell>
          <cell r="DI29">
            <v>-2190423</v>
          </cell>
          <cell r="DJ29">
            <v>-2190423</v>
          </cell>
          <cell r="DK29">
            <v>-2190423</v>
          </cell>
          <cell r="DL29">
            <v>-2190423</v>
          </cell>
          <cell r="DM29">
            <v>-2190423</v>
          </cell>
          <cell r="DN29">
            <v>-2190423</v>
          </cell>
          <cell r="DO29">
            <v>-2190423</v>
          </cell>
          <cell r="DP29">
            <v>-2190423</v>
          </cell>
          <cell r="DQ29">
            <v>-2190423</v>
          </cell>
        </row>
        <row r="30">
          <cell r="A30">
            <v>120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</row>
        <row r="31">
          <cell r="A31">
            <v>121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</row>
        <row r="32">
          <cell r="A32">
            <v>124</v>
          </cell>
          <cell r="B32">
            <v>-54000</v>
          </cell>
          <cell r="C32">
            <v>-18000</v>
          </cell>
          <cell r="D32">
            <v>-18000</v>
          </cell>
          <cell r="E32">
            <v>-18000</v>
          </cell>
          <cell r="F32">
            <v>-18000</v>
          </cell>
          <cell r="G32">
            <v>-18000</v>
          </cell>
          <cell r="H32">
            <v>-18000</v>
          </cell>
          <cell r="I32">
            <v>-18000</v>
          </cell>
          <cell r="J32">
            <v>-18000</v>
          </cell>
          <cell r="K32">
            <v>-18000</v>
          </cell>
          <cell r="L32">
            <v>-18000</v>
          </cell>
          <cell r="M32">
            <v>-18000</v>
          </cell>
          <cell r="N32">
            <v>-12000</v>
          </cell>
          <cell r="O32">
            <v>-12000</v>
          </cell>
          <cell r="P32">
            <v>-12000</v>
          </cell>
          <cell r="Q32">
            <v>-12000</v>
          </cell>
          <cell r="R32">
            <v>-12000</v>
          </cell>
          <cell r="S32">
            <v>-12000</v>
          </cell>
          <cell r="T32">
            <v>-12000</v>
          </cell>
          <cell r="U32">
            <v>-12000</v>
          </cell>
          <cell r="V32">
            <v>-12000</v>
          </cell>
          <cell r="W32">
            <v>-12000</v>
          </cell>
          <cell r="X32">
            <v>-12000</v>
          </cell>
          <cell r="Y32">
            <v>-12000</v>
          </cell>
          <cell r="Z32">
            <v>-12000</v>
          </cell>
          <cell r="AA32">
            <v>-12000</v>
          </cell>
          <cell r="AB32">
            <v>-12000</v>
          </cell>
          <cell r="AC32">
            <v>-12000</v>
          </cell>
          <cell r="AD32">
            <v>-12000</v>
          </cell>
          <cell r="AE32">
            <v>-12000</v>
          </cell>
          <cell r="AF32">
            <v>-12000</v>
          </cell>
          <cell r="AG32">
            <v>-12000</v>
          </cell>
          <cell r="AH32">
            <v>-12000</v>
          </cell>
          <cell r="AI32">
            <v>-12000</v>
          </cell>
          <cell r="AJ32">
            <v>-12000</v>
          </cell>
          <cell r="AK32">
            <v>-12000</v>
          </cell>
          <cell r="AL32">
            <v>-12000</v>
          </cell>
          <cell r="AM32">
            <v>-12000</v>
          </cell>
          <cell r="AN32">
            <v>-12000</v>
          </cell>
          <cell r="AO32">
            <v>-12000</v>
          </cell>
          <cell r="AP32">
            <v>-12000</v>
          </cell>
          <cell r="AQ32">
            <v>-12000</v>
          </cell>
          <cell r="AR32">
            <v>-12000</v>
          </cell>
          <cell r="AS32">
            <v>-12000</v>
          </cell>
          <cell r="AT32">
            <v>-12000</v>
          </cell>
          <cell r="AU32">
            <v>-12000</v>
          </cell>
          <cell r="AV32">
            <v>-12000</v>
          </cell>
          <cell r="AW32">
            <v>-12000</v>
          </cell>
          <cell r="AX32">
            <v>-12000</v>
          </cell>
          <cell r="AY32">
            <v>-12000</v>
          </cell>
          <cell r="AZ32">
            <v>-12000</v>
          </cell>
          <cell r="BA32">
            <v>-12000</v>
          </cell>
          <cell r="BB32">
            <v>-12000</v>
          </cell>
          <cell r="BC32">
            <v>-12000</v>
          </cell>
          <cell r="BD32">
            <v>-12000</v>
          </cell>
          <cell r="BE32">
            <v>-12000</v>
          </cell>
          <cell r="BF32">
            <v>-12000</v>
          </cell>
          <cell r="BG32">
            <v>-12000</v>
          </cell>
          <cell r="BH32">
            <v>-12000</v>
          </cell>
          <cell r="BI32">
            <v>-12000</v>
          </cell>
          <cell r="BJ32">
            <v>-12000</v>
          </cell>
          <cell r="BK32">
            <v>-12000</v>
          </cell>
          <cell r="BL32">
            <v>-12000</v>
          </cell>
          <cell r="BM32">
            <v>-12000</v>
          </cell>
          <cell r="BN32">
            <v>-12000</v>
          </cell>
          <cell r="BO32">
            <v>-12000</v>
          </cell>
          <cell r="BP32">
            <v>-12000</v>
          </cell>
          <cell r="BQ32">
            <v>-12000</v>
          </cell>
          <cell r="BR32">
            <v>-12000</v>
          </cell>
          <cell r="BS32">
            <v>-12000</v>
          </cell>
          <cell r="BT32">
            <v>-12000</v>
          </cell>
          <cell r="BU32">
            <v>-12000</v>
          </cell>
          <cell r="BV32">
            <v>-12000</v>
          </cell>
          <cell r="BW32">
            <v>-12000</v>
          </cell>
          <cell r="BX32">
            <v>-12000</v>
          </cell>
          <cell r="BY32">
            <v>-12000</v>
          </cell>
          <cell r="BZ32">
            <v>-12000</v>
          </cell>
          <cell r="CA32">
            <v>-12000</v>
          </cell>
          <cell r="CB32">
            <v>-12000</v>
          </cell>
          <cell r="CC32">
            <v>-12000</v>
          </cell>
          <cell r="CD32">
            <v>-12000</v>
          </cell>
          <cell r="CE32">
            <v>-12000</v>
          </cell>
          <cell r="CF32">
            <v>-12000</v>
          </cell>
          <cell r="CG32">
            <v>-12000</v>
          </cell>
          <cell r="CH32">
            <v>-12000</v>
          </cell>
          <cell r="CI32">
            <v>-12000</v>
          </cell>
          <cell r="CJ32">
            <v>-12000</v>
          </cell>
          <cell r="CK32">
            <v>-12000</v>
          </cell>
          <cell r="CL32">
            <v>-12000</v>
          </cell>
          <cell r="CM32">
            <v>-12000</v>
          </cell>
          <cell r="CN32">
            <v>-12000</v>
          </cell>
          <cell r="CO32">
            <v>-12000</v>
          </cell>
          <cell r="CP32">
            <v>-12000</v>
          </cell>
          <cell r="CQ32">
            <v>-12000</v>
          </cell>
          <cell r="CR32">
            <v>-12000</v>
          </cell>
          <cell r="CS32">
            <v>-12000</v>
          </cell>
          <cell r="CT32">
            <v>-12000</v>
          </cell>
          <cell r="CU32">
            <v>-12000</v>
          </cell>
          <cell r="CV32">
            <v>-12000</v>
          </cell>
          <cell r="CW32">
            <v>-12000</v>
          </cell>
          <cell r="CX32">
            <v>-12000</v>
          </cell>
          <cell r="CY32">
            <v>-12000</v>
          </cell>
          <cell r="CZ32">
            <v>-12000</v>
          </cell>
          <cell r="DA32">
            <v>-12000</v>
          </cell>
          <cell r="DB32">
            <v>-12000</v>
          </cell>
          <cell r="DC32">
            <v>-12000</v>
          </cell>
          <cell r="DD32">
            <v>-12000</v>
          </cell>
          <cell r="DE32">
            <v>-12000</v>
          </cell>
          <cell r="DF32">
            <v>-12000</v>
          </cell>
          <cell r="DG32">
            <v>-12000</v>
          </cell>
          <cell r="DH32">
            <v>-12000</v>
          </cell>
          <cell r="DI32">
            <v>-12000</v>
          </cell>
          <cell r="DJ32">
            <v>-12000</v>
          </cell>
          <cell r="DK32">
            <v>-12000</v>
          </cell>
          <cell r="DL32">
            <v>-12000</v>
          </cell>
          <cell r="DM32">
            <v>-12000</v>
          </cell>
          <cell r="DN32">
            <v>-12000</v>
          </cell>
          <cell r="DO32">
            <v>-12000</v>
          </cell>
          <cell r="DP32">
            <v>-12000</v>
          </cell>
          <cell r="DQ32">
            <v>-12000</v>
          </cell>
        </row>
        <row r="33">
          <cell r="A33">
            <v>132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</row>
        <row r="34">
          <cell r="A34">
            <v>133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</row>
        <row r="35">
          <cell r="A35">
            <v>141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</row>
        <row r="36">
          <cell r="A36">
            <v>142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</row>
        <row r="37">
          <cell r="A37">
            <v>158</v>
          </cell>
          <cell r="B37">
            <v>-22550</v>
          </cell>
          <cell r="C37">
            <v>-22550</v>
          </cell>
          <cell r="D37">
            <v>-22550</v>
          </cell>
          <cell r="E37">
            <v>-22550</v>
          </cell>
          <cell r="F37">
            <v>-22550</v>
          </cell>
          <cell r="G37">
            <v>-22550</v>
          </cell>
          <cell r="H37">
            <v>-22550</v>
          </cell>
          <cell r="I37">
            <v>-22550</v>
          </cell>
          <cell r="J37">
            <v>-22550</v>
          </cell>
          <cell r="K37">
            <v>-22550</v>
          </cell>
          <cell r="L37">
            <v>-22550</v>
          </cell>
          <cell r="M37">
            <v>-22550</v>
          </cell>
          <cell r="N37">
            <v>-23114</v>
          </cell>
          <cell r="O37">
            <v>-23114</v>
          </cell>
          <cell r="P37">
            <v>-23114</v>
          </cell>
          <cell r="Q37">
            <v>-23114</v>
          </cell>
          <cell r="R37">
            <v>-23114</v>
          </cell>
          <cell r="S37">
            <v>-23114</v>
          </cell>
          <cell r="T37">
            <v>-23114</v>
          </cell>
          <cell r="U37">
            <v>-23114</v>
          </cell>
          <cell r="V37">
            <v>-23114</v>
          </cell>
          <cell r="W37">
            <v>-23114</v>
          </cell>
          <cell r="X37">
            <v>-23114</v>
          </cell>
          <cell r="Y37">
            <v>-23114</v>
          </cell>
          <cell r="Z37">
            <v>-23692</v>
          </cell>
          <cell r="AA37">
            <v>-23692</v>
          </cell>
          <cell r="AB37">
            <v>-23692</v>
          </cell>
          <cell r="AC37">
            <v>-23692</v>
          </cell>
          <cell r="AD37">
            <v>-23692</v>
          </cell>
          <cell r="AE37">
            <v>-23692</v>
          </cell>
          <cell r="AF37">
            <v>-23692</v>
          </cell>
          <cell r="AG37">
            <v>-23692</v>
          </cell>
          <cell r="AH37">
            <v>-23692</v>
          </cell>
          <cell r="AI37">
            <v>-23692</v>
          </cell>
          <cell r="AJ37">
            <v>-23692</v>
          </cell>
          <cell r="AK37">
            <v>-23692</v>
          </cell>
          <cell r="AL37">
            <v>-24284</v>
          </cell>
          <cell r="AM37">
            <v>-24284</v>
          </cell>
          <cell r="AN37">
            <v>-24284</v>
          </cell>
          <cell r="AO37">
            <v>-24284</v>
          </cell>
          <cell r="AP37">
            <v>-24284</v>
          </cell>
          <cell r="AQ37">
            <v>-24284</v>
          </cell>
          <cell r="AR37">
            <v>-24284</v>
          </cell>
          <cell r="AS37">
            <v>-24284</v>
          </cell>
          <cell r="AT37">
            <v>-24284</v>
          </cell>
          <cell r="AU37">
            <v>-24284</v>
          </cell>
          <cell r="AV37">
            <v>-24284</v>
          </cell>
          <cell r="AW37">
            <v>-24284</v>
          </cell>
          <cell r="AX37">
            <v>-24891</v>
          </cell>
          <cell r="AY37">
            <v>-24891</v>
          </cell>
          <cell r="AZ37">
            <v>-24891</v>
          </cell>
          <cell r="BA37">
            <v>-24891</v>
          </cell>
          <cell r="BB37">
            <v>-24891</v>
          </cell>
          <cell r="BC37">
            <v>-24891</v>
          </cell>
          <cell r="BD37">
            <v>-24891</v>
          </cell>
          <cell r="BE37">
            <v>-24891</v>
          </cell>
          <cell r="BF37">
            <v>-24891</v>
          </cell>
          <cell r="BG37">
            <v>-24891</v>
          </cell>
          <cell r="BH37">
            <v>-24891</v>
          </cell>
          <cell r="BI37">
            <v>-24891</v>
          </cell>
          <cell r="BJ37">
            <v>-25513</v>
          </cell>
          <cell r="BK37">
            <v>-25513</v>
          </cell>
          <cell r="BL37">
            <v>-25513</v>
          </cell>
          <cell r="BM37">
            <v>-25513</v>
          </cell>
          <cell r="BN37">
            <v>-25513</v>
          </cell>
          <cell r="BO37">
            <v>-25513</v>
          </cell>
          <cell r="BP37">
            <v>-25513</v>
          </cell>
          <cell r="BQ37">
            <v>-25513</v>
          </cell>
          <cell r="BR37">
            <v>-25513</v>
          </cell>
          <cell r="BS37">
            <v>-25513</v>
          </cell>
          <cell r="BT37">
            <v>-25513</v>
          </cell>
          <cell r="BU37">
            <v>-25513</v>
          </cell>
          <cell r="BV37">
            <v>-26151</v>
          </cell>
          <cell r="BW37">
            <v>-26151</v>
          </cell>
          <cell r="BX37">
            <v>-26151</v>
          </cell>
          <cell r="BY37">
            <v>-26151</v>
          </cell>
          <cell r="BZ37">
            <v>-26151</v>
          </cell>
          <cell r="CA37">
            <v>-26151</v>
          </cell>
          <cell r="CB37">
            <v>-26151</v>
          </cell>
          <cell r="CC37">
            <v>-26151</v>
          </cell>
          <cell r="CD37">
            <v>-26151</v>
          </cell>
          <cell r="CE37">
            <v>-26151</v>
          </cell>
          <cell r="CF37">
            <v>-26151</v>
          </cell>
          <cell r="CG37">
            <v>-26151</v>
          </cell>
          <cell r="CH37">
            <v>-26805</v>
          </cell>
          <cell r="CI37">
            <v>-26805</v>
          </cell>
          <cell r="CJ37">
            <v>-26805</v>
          </cell>
          <cell r="CK37">
            <v>-26805</v>
          </cell>
          <cell r="CL37">
            <v>-26805</v>
          </cell>
          <cell r="CM37">
            <v>-26805</v>
          </cell>
          <cell r="CN37">
            <v>-26805</v>
          </cell>
          <cell r="CO37">
            <v>-26805</v>
          </cell>
          <cell r="CP37">
            <v>-26805</v>
          </cell>
          <cell r="CQ37">
            <v>-26805</v>
          </cell>
          <cell r="CR37">
            <v>-26805</v>
          </cell>
          <cell r="CS37">
            <v>-26805</v>
          </cell>
          <cell r="CT37">
            <v>-27475</v>
          </cell>
          <cell r="CU37">
            <v>-27475</v>
          </cell>
          <cell r="CV37">
            <v>-27475</v>
          </cell>
          <cell r="CW37">
            <v>-27475</v>
          </cell>
          <cell r="CX37">
            <v>-27475</v>
          </cell>
          <cell r="CY37">
            <v>-27475</v>
          </cell>
          <cell r="CZ37">
            <v>-27475</v>
          </cell>
          <cell r="DA37">
            <v>-27475</v>
          </cell>
          <cell r="DB37">
            <v>-27475</v>
          </cell>
          <cell r="DC37">
            <v>-27475</v>
          </cell>
          <cell r="DD37">
            <v>-27475</v>
          </cell>
          <cell r="DE37">
            <v>-27475</v>
          </cell>
          <cell r="DF37">
            <v>-27475</v>
          </cell>
          <cell r="DG37">
            <v>-27475</v>
          </cell>
          <cell r="DH37">
            <v>-27475</v>
          </cell>
          <cell r="DI37">
            <v>-27475</v>
          </cell>
          <cell r="DJ37">
            <v>-27475</v>
          </cell>
          <cell r="DK37">
            <v>-27475</v>
          </cell>
          <cell r="DL37">
            <v>-27475</v>
          </cell>
          <cell r="DM37">
            <v>-27475</v>
          </cell>
          <cell r="DN37">
            <v>-27475</v>
          </cell>
          <cell r="DO37">
            <v>-27475</v>
          </cell>
          <cell r="DP37">
            <v>-27475</v>
          </cell>
          <cell r="DQ37">
            <v>-27475</v>
          </cell>
        </row>
        <row r="38">
          <cell r="A38">
            <v>159</v>
          </cell>
          <cell r="B38">
            <v>-17425</v>
          </cell>
          <cell r="C38">
            <v>-17425</v>
          </cell>
          <cell r="D38">
            <v>-17425</v>
          </cell>
          <cell r="E38">
            <v>-17425</v>
          </cell>
          <cell r="F38">
            <v>-17425</v>
          </cell>
          <cell r="G38">
            <v>-17425</v>
          </cell>
          <cell r="H38">
            <v>-17425</v>
          </cell>
          <cell r="I38">
            <v>-17425</v>
          </cell>
          <cell r="J38">
            <v>-17425</v>
          </cell>
          <cell r="K38">
            <v>-17425</v>
          </cell>
          <cell r="L38">
            <v>-17425</v>
          </cell>
          <cell r="M38">
            <v>-17425</v>
          </cell>
          <cell r="N38">
            <v>-17861</v>
          </cell>
          <cell r="O38">
            <v>-17861</v>
          </cell>
          <cell r="P38">
            <v>-17861</v>
          </cell>
          <cell r="Q38">
            <v>-17861</v>
          </cell>
          <cell r="R38">
            <v>-17861</v>
          </cell>
          <cell r="S38">
            <v>-17861</v>
          </cell>
          <cell r="T38">
            <v>-17861</v>
          </cell>
          <cell r="U38">
            <v>-17861</v>
          </cell>
          <cell r="V38">
            <v>-17861</v>
          </cell>
          <cell r="W38">
            <v>-17861</v>
          </cell>
          <cell r="X38">
            <v>-17861</v>
          </cell>
          <cell r="Y38">
            <v>-17861</v>
          </cell>
          <cell r="Z38">
            <v>-18308</v>
          </cell>
          <cell r="AA38">
            <v>-18308</v>
          </cell>
          <cell r="AB38">
            <v>-18308</v>
          </cell>
          <cell r="AC38">
            <v>-18308</v>
          </cell>
          <cell r="AD38">
            <v>-18308</v>
          </cell>
          <cell r="AE38">
            <v>-18308</v>
          </cell>
          <cell r="AF38">
            <v>-18308</v>
          </cell>
          <cell r="AG38">
            <v>-18308</v>
          </cell>
          <cell r="AH38">
            <v>-18308</v>
          </cell>
          <cell r="AI38">
            <v>-18308</v>
          </cell>
          <cell r="AJ38">
            <v>-18308</v>
          </cell>
          <cell r="AK38">
            <v>-18308</v>
          </cell>
          <cell r="AL38">
            <v>-18766</v>
          </cell>
          <cell r="AM38">
            <v>-18766</v>
          </cell>
          <cell r="AN38">
            <v>-18766</v>
          </cell>
          <cell r="AO38">
            <v>-18766</v>
          </cell>
          <cell r="AP38">
            <v>-18766</v>
          </cell>
          <cell r="AQ38">
            <v>-18766</v>
          </cell>
          <cell r="AR38">
            <v>-18766</v>
          </cell>
          <cell r="AS38">
            <v>-18766</v>
          </cell>
          <cell r="AT38">
            <v>-18766</v>
          </cell>
          <cell r="AU38">
            <v>-18766</v>
          </cell>
          <cell r="AV38">
            <v>-18766</v>
          </cell>
          <cell r="AW38">
            <v>-18766</v>
          </cell>
          <cell r="AX38">
            <v>-19235</v>
          </cell>
          <cell r="AY38">
            <v>-19235</v>
          </cell>
          <cell r="AZ38">
            <v>-19235</v>
          </cell>
          <cell r="BA38">
            <v>-19235</v>
          </cell>
          <cell r="BB38">
            <v>-19235</v>
          </cell>
          <cell r="BC38">
            <v>-19235</v>
          </cell>
          <cell r="BD38">
            <v>-19235</v>
          </cell>
          <cell r="BE38">
            <v>-19235</v>
          </cell>
          <cell r="BF38">
            <v>-19235</v>
          </cell>
          <cell r="BG38">
            <v>-19235</v>
          </cell>
          <cell r="BH38">
            <v>-19235</v>
          </cell>
          <cell r="BI38">
            <v>-19235</v>
          </cell>
          <cell r="BJ38">
            <v>-19716</v>
          </cell>
          <cell r="BK38">
            <v>-19716</v>
          </cell>
          <cell r="BL38">
            <v>-19716</v>
          </cell>
          <cell r="BM38">
            <v>-19716</v>
          </cell>
          <cell r="BN38">
            <v>-19716</v>
          </cell>
          <cell r="BO38">
            <v>-19716</v>
          </cell>
          <cell r="BP38">
            <v>-19716</v>
          </cell>
          <cell r="BQ38">
            <v>-19716</v>
          </cell>
          <cell r="BR38">
            <v>-19716</v>
          </cell>
          <cell r="BS38">
            <v>-19716</v>
          </cell>
          <cell r="BT38">
            <v>-19716</v>
          </cell>
          <cell r="BU38">
            <v>-19716</v>
          </cell>
          <cell r="BV38">
            <v>-20209</v>
          </cell>
          <cell r="BW38">
            <v>-20209</v>
          </cell>
          <cell r="BX38">
            <v>-20209</v>
          </cell>
          <cell r="BY38">
            <v>-20209</v>
          </cell>
          <cell r="BZ38">
            <v>-20209</v>
          </cell>
          <cell r="CA38">
            <v>-20209</v>
          </cell>
          <cell r="CB38">
            <v>-20209</v>
          </cell>
          <cell r="CC38">
            <v>-20209</v>
          </cell>
          <cell r="CD38">
            <v>-20209</v>
          </cell>
          <cell r="CE38">
            <v>-20209</v>
          </cell>
          <cell r="CF38">
            <v>-20209</v>
          </cell>
          <cell r="CG38">
            <v>-20209</v>
          </cell>
          <cell r="CH38">
            <v>-20714</v>
          </cell>
          <cell r="CI38">
            <v>-20714</v>
          </cell>
          <cell r="CJ38">
            <v>-20714</v>
          </cell>
          <cell r="CK38">
            <v>-20714</v>
          </cell>
          <cell r="CL38">
            <v>-20714</v>
          </cell>
          <cell r="CM38">
            <v>-20714</v>
          </cell>
          <cell r="CN38">
            <v>-20714</v>
          </cell>
          <cell r="CO38">
            <v>-20714</v>
          </cell>
          <cell r="CP38">
            <v>-20714</v>
          </cell>
          <cell r="CQ38">
            <v>-20714</v>
          </cell>
          <cell r="CR38">
            <v>-20714</v>
          </cell>
          <cell r="CS38">
            <v>-20714</v>
          </cell>
          <cell r="CT38">
            <v>-21232</v>
          </cell>
          <cell r="CU38">
            <v>-21232</v>
          </cell>
          <cell r="CV38">
            <v>-21232</v>
          </cell>
          <cell r="CW38">
            <v>-21232</v>
          </cell>
          <cell r="CX38">
            <v>-21232</v>
          </cell>
          <cell r="CY38">
            <v>-21232</v>
          </cell>
          <cell r="CZ38">
            <v>-21232</v>
          </cell>
          <cell r="DA38">
            <v>-21232</v>
          </cell>
          <cell r="DB38">
            <v>-21232</v>
          </cell>
          <cell r="DC38">
            <v>-21232</v>
          </cell>
          <cell r="DD38">
            <v>-21232</v>
          </cell>
          <cell r="DE38">
            <v>-21232</v>
          </cell>
          <cell r="DF38">
            <v>-21232</v>
          </cell>
          <cell r="DG38">
            <v>-21232</v>
          </cell>
          <cell r="DH38">
            <v>-21232</v>
          </cell>
          <cell r="DI38">
            <v>-21232</v>
          </cell>
          <cell r="DJ38">
            <v>-21232</v>
          </cell>
          <cell r="DK38">
            <v>-21232</v>
          </cell>
          <cell r="DL38">
            <v>-21232</v>
          </cell>
          <cell r="DM38">
            <v>-21232</v>
          </cell>
          <cell r="DN38">
            <v>-21232</v>
          </cell>
          <cell r="DO38">
            <v>-21232</v>
          </cell>
          <cell r="DP38">
            <v>-21232</v>
          </cell>
          <cell r="DQ38">
            <v>-21232</v>
          </cell>
        </row>
        <row r="39">
          <cell r="A39">
            <v>162</v>
          </cell>
          <cell r="B39">
            <v>-18000</v>
          </cell>
          <cell r="C39">
            <v>-18000</v>
          </cell>
          <cell r="D39">
            <v>-5400</v>
          </cell>
          <cell r="E39">
            <v>-1350</v>
          </cell>
          <cell r="F39">
            <v>0</v>
          </cell>
          <cell r="G39">
            <v>0</v>
          </cell>
          <cell r="H39">
            <v>-5000</v>
          </cell>
          <cell r="I39">
            <v>-5000</v>
          </cell>
          <cell r="J39">
            <v>-5000</v>
          </cell>
          <cell r="K39">
            <v>-5000</v>
          </cell>
          <cell r="L39">
            <v>-5000</v>
          </cell>
          <cell r="M39">
            <v>-5000</v>
          </cell>
          <cell r="N39">
            <v>-5000</v>
          </cell>
          <cell r="O39">
            <v>-5000</v>
          </cell>
          <cell r="P39">
            <v>-5000</v>
          </cell>
          <cell r="Q39">
            <v>-5000</v>
          </cell>
          <cell r="R39">
            <v>-5000</v>
          </cell>
          <cell r="S39">
            <v>-5000</v>
          </cell>
          <cell r="T39">
            <v>-5000</v>
          </cell>
          <cell r="U39">
            <v>-5000</v>
          </cell>
          <cell r="V39">
            <v>-5000</v>
          </cell>
          <cell r="W39">
            <v>-5000</v>
          </cell>
          <cell r="X39">
            <v>-5000</v>
          </cell>
          <cell r="Y39">
            <v>-5000</v>
          </cell>
          <cell r="Z39">
            <v>-5000</v>
          </cell>
          <cell r="AA39">
            <v>-5000</v>
          </cell>
          <cell r="AB39">
            <v>-5000</v>
          </cell>
          <cell r="AC39">
            <v>-5000</v>
          </cell>
          <cell r="AD39">
            <v>-5000</v>
          </cell>
          <cell r="AE39">
            <v>-5000</v>
          </cell>
          <cell r="AF39">
            <v>-5000</v>
          </cell>
          <cell r="AG39">
            <v>-5000</v>
          </cell>
          <cell r="AH39">
            <v>-5000</v>
          </cell>
          <cell r="AI39">
            <v>-5000</v>
          </cell>
          <cell r="AJ39">
            <v>-5000</v>
          </cell>
          <cell r="AK39">
            <v>-5000</v>
          </cell>
          <cell r="AL39">
            <v>-5000</v>
          </cell>
          <cell r="AM39">
            <v>-5000</v>
          </cell>
          <cell r="AN39">
            <v>-5000</v>
          </cell>
          <cell r="AO39">
            <v>-5000</v>
          </cell>
          <cell r="AP39">
            <v>-5000</v>
          </cell>
          <cell r="AQ39">
            <v>-5000</v>
          </cell>
          <cell r="AR39">
            <v>-5000</v>
          </cell>
          <cell r="AS39">
            <v>-5000</v>
          </cell>
          <cell r="AT39">
            <v>-5000</v>
          </cell>
          <cell r="AU39">
            <v>-5000</v>
          </cell>
          <cell r="AV39">
            <v>-5000</v>
          </cell>
          <cell r="AW39">
            <v>-5000</v>
          </cell>
          <cell r="AX39">
            <v>-5000</v>
          </cell>
          <cell r="AY39">
            <v>-5000</v>
          </cell>
          <cell r="AZ39">
            <v>-5000</v>
          </cell>
          <cell r="BA39">
            <v>-5000</v>
          </cell>
          <cell r="BB39">
            <v>-5000</v>
          </cell>
          <cell r="BC39">
            <v>-5000</v>
          </cell>
          <cell r="BD39">
            <v>-5000</v>
          </cell>
          <cell r="BE39">
            <v>-5000</v>
          </cell>
          <cell r="BF39">
            <v>-5000</v>
          </cell>
          <cell r="BG39">
            <v>-5000</v>
          </cell>
          <cell r="BH39">
            <v>-5000</v>
          </cell>
          <cell r="BI39">
            <v>-5000</v>
          </cell>
          <cell r="BJ39">
            <v>-5000</v>
          </cell>
          <cell r="BK39">
            <v>-5000</v>
          </cell>
          <cell r="BL39">
            <v>-5000</v>
          </cell>
          <cell r="BM39">
            <v>-5000</v>
          </cell>
          <cell r="BN39">
            <v>-5000</v>
          </cell>
          <cell r="BO39">
            <v>-5000</v>
          </cell>
          <cell r="BP39">
            <v>-5000</v>
          </cell>
          <cell r="BQ39">
            <v>-5000</v>
          </cell>
          <cell r="BR39">
            <v>-5000</v>
          </cell>
          <cell r="BS39">
            <v>-5000</v>
          </cell>
          <cell r="BT39">
            <v>-5000</v>
          </cell>
          <cell r="BU39">
            <v>-5000</v>
          </cell>
          <cell r="BV39">
            <v>-5000</v>
          </cell>
          <cell r="BW39">
            <v>-5000</v>
          </cell>
          <cell r="BX39">
            <v>-5000</v>
          </cell>
          <cell r="BY39">
            <v>-5000</v>
          </cell>
          <cell r="BZ39">
            <v>-5000</v>
          </cell>
          <cell r="CA39">
            <v>-5000</v>
          </cell>
          <cell r="CB39">
            <v>-5000</v>
          </cell>
          <cell r="CC39">
            <v>-5000</v>
          </cell>
          <cell r="CD39">
            <v>-5000</v>
          </cell>
          <cell r="CE39">
            <v>-5000</v>
          </cell>
          <cell r="CF39">
            <v>-5000</v>
          </cell>
          <cell r="CG39">
            <v>-5000</v>
          </cell>
          <cell r="CH39">
            <v>-5000</v>
          </cell>
          <cell r="CI39">
            <v>-5000</v>
          </cell>
          <cell r="CJ39">
            <v>-5000</v>
          </cell>
          <cell r="CK39">
            <v>-5000</v>
          </cell>
          <cell r="CL39">
            <v>-5000</v>
          </cell>
          <cell r="CM39">
            <v>-5000</v>
          </cell>
          <cell r="CN39">
            <v>-5000</v>
          </cell>
          <cell r="CO39">
            <v>-5000</v>
          </cell>
          <cell r="CP39">
            <v>-5000</v>
          </cell>
          <cell r="CQ39">
            <v>-5000</v>
          </cell>
          <cell r="CR39">
            <v>-5000</v>
          </cell>
          <cell r="CS39">
            <v>-5000</v>
          </cell>
          <cell r="CT39">
            <v>-5000</v>
          </cell>
          <cell r="CU39">
            <v>-5000</v>
          </cell>
          <cell r="CV39">
            <v>-5000</v>
          </cell>
          <cell r="CW39">
            <v>-5000</v>
          </cell>
          <cell r="CX39">
            <v>-5000</v>
          </cell>
          <cell r="CY39">
            <v>-5000</v>
          </cell>
          <cell r="CZ39">
            <v>-5000</v>
          </cell>
          <cell r="DA39">
            <v>-5000</v>
          </cell>
          <cell r="DB39">
            <v>-5000</v>
          </cell>
          <cell r="DC39">
            <v>-5000</v>
          </cell>
          <cell r="DD39">
            <v>-5000</v>
          </cell>
          <cell r="DE39">
            <v>-5000</v>
          </cell>
          <cell r="DF39">
            <v>-5000</v>
          </cell>
          <cell r="DG39">
            <v>-5000</v>
          </cell>
          <cell r="DH39">
            <v>-5000</v>
          </cell>
          <cell r="DI39">
            <v>-5000</v>
          </cell>
          <cell r="DJ39">
            <v>-5000</v>
          </cell>
          <cell r="DK39">
            <v>-5000</v>
          </cell>
          <cell r="DL39">
            <v>-5000</v>
          </cell>
          <cell r="DM39">
            <v>-5000</v>
          </cell>
          <cell r="DN39">
            <v>-5000</v>
          </cell>
          <cell r="DO39">
            <v>-5000</v>
          </cell>
          <cell r="DP39">
            <v>-5000</v>
          </cell>
          <cell r="DQ39">
            <v>-5000</v>
          </cell>
        </row>
        <row r="40">
          <cell r="A40">
            <v>246</v>
          </cell>
          <cell r="B40">
            <v>735609</v>
          </cell>
          <cell r="C40">
            <v>735609</v>
          </cell>
          <cell r="D40">
            <v>735609</v>
          </cell>
          <cell r="E40">
            <v>735609</v>
          </cell>
          <cell r="F40">
            <v>735609</v>
          </cell>
          <cell r="G40">
            <v>735609</v>
          </cell>
          <cell r="H40">
            <v>735609</v>
          </cell>
          <cell r="I40">
            <v>735609</v>
          </cell>
          <cell r="J40">
            <v>735609</v>
          </cell>
          <cell r="K40">
            <v>735609</v>
          </cell>
          <cell r="L40">
            <v>735609</v>
          </cell>
          <cell r="M40">
            <v>735609</v>
          </cell>
          <cell r="N40">
            <v>752802.6</v>
          </cell>
          <cell r="O40">
            <v>752802.6</v>
          </cell>
          <cell r="P40">
            <v>752802.6</v>
          </cell>
          <cell r="Q40">
            <v>752802.6</v>
          </cell>
          <cell r="R40">
            <v>752802.6</v>
          </cell>
          <cell r="S40">
            <v>752802.6</v>
          </cell>
          <cell r="T40">
            <v>752802.6</v>
          </cell>
          <cell r="U40">
            <v>752802.6</v>
          </cell>
          <cell r="V40">
            <v>752802.6</v>
          </cell>
          <cell r="W40">
            <v>828082.9</v>
          </cell>
          <cell r="X40">
            <v>828082.9</v>
          </cell>
          <cell r="Y40">
            <v>828082.9</v>
          </cell>
          <cell r="Z40">
            <v>828082.9</v>
          </cell>
          <cell r="AA40">
            <v>828082.9</v>
          </cell>
          <cell r="AB40">
            <v>828082.9</v>
          </cell>
          <cell r="AC40">
            <v>828082.9</v>
          </cell>
          <cell r="AD40">
            <v>828082.9</v>
          </cell>
          <cell r="AE40">
            <v>828082.9</v>
          </cell>
          <cell r="AF40">
            <v>828082.9</v>
          </cell>
          <cell r="AG40">
            <v>828082.9</v>
          </cell>
          <cell r="AH40">
            <v>828082.9</v>
          </cell>
          <cell r="AI40">
            <v>828082.9</v>
          </cell>
          <cell r="AJ40">
            <v>828082.9</v>
          </cell>
          <cell r="AK40">
            <v>828082.9</v>
          </cell>
          <cell r="AL40">
            <v>828082.9</v>
          </cell>
          <cell r="AM40">
            <v>828082.9</v>
          </cell>
          <cell r="AN40">
            <v>828082.9</v>
          </cell>
          <cell r="AO40">
            <v>828082.9</v>
          </cell>
          <cell r="AP40">
            <v>828082.9</v>
          </cell>
          <cell r="AQ40">
            <v>828082.9</v>
          </cell>
          <cell r="AR40">
            <v>828082.9</v>
          </cell>
          <cell r="AS40">
            <v>828082.9</v>
          </cell>
          <cell r="AT40">
            <v>828082.9</v>
          </cell>
          <cell r="AU40">
            <v>869487</v>
          </cell>
          <cell r="AV40">
            <v>869487</v>
          </cell>
          <cell r="AW40">
            <v>869487</v>
          </cell>
          <cell r="AX40">
            <v>869487</v>
          </cell>
          <cell r="AY40">
            <v>869487</v>
          </cell>
          <cell r="AZ40">
            <v>869487</v>
          </cell>
          <cell r="BA40">
            <v>869487</v>
          </cell>
          <cell r="BB40">
            <v>869487</v>
          </cell>
          <cell r="BC40">
            <v>869487</v>
          </cell>
          <cell r="BD40">
            <v>869487</v>
          </cell>
          <cell r="BE40">
            <v>869487</v>
          </cell>
          <cell r="BF40">
            <v>869487</v>
          </cell>
          <cell r="BG40">
            <v>869487</v>
          </cell>
          <cell r="BH40">
            <v>869487</v>
          </cell>
          <cell r="BI40">
            <v>869487</v>
          </cell>
          <cell r="BJ40">
            <v>869487</v>
          </cell>
          <cell r="BK40">
            <v>869487</v>
          </cell>
          <cell r="BL40">
            <v>869487</v>
          </cell>
          <cell r="BM40">
            <v>869487</v>
          </cell>
          <cell r="BN40">
            <v>869487</v>
          </cell>
          <cell r="BO40">
            <v>869487</v>
          </cell>
          <cell r="BP40">
            <v>869487</v>
          </cell>
          <cell r="BQ40">
            <v>869487</v>
          </cell>
          <cell r="BR40">
            <v>869487</v>
          </cell>
          <cell r="BS40">
            <v>912961.4</v>
          </cell>
          <cell r="BT40">
            <v>912961.4</v>
          </cell>
          <cell r="BU40">
            <v>912961.4</v>
          </cell>
          <cell r="BV40">
            <v>912961.4</v>
          </cell>
          <cell r="BW40">
            <v>912961.4</v>
          </cell>
          <cell r="BX40">
            <v>912961.4</v>
          </cell>
          <cell r="BY40">
            <v>912961.4</v>
          </cell>
          <cell r="BZ40">
            <v>912961.4</v>
          </cell>
          <cell r="CA40">
            <v>912961.4</v>
          </cell>
          <cell r="CB40">
            <v>912961.4</v>
          </cell>
          <cell r="CC40">
            <v>912961.4</v>
          </cell>
          <cell r="CD40">
            <v>912961.4</v>
          </cell>
          <cell r="CE40">
            <v>912961.4</v>
          </cell>
          <cell r="CF40">
            <v>912961.4</v>
          </cell>
          <cell r="CG40">
            <v>912961.4</v>
          </cell>
          <cell r="CH40">
            <v>912961.4</v>
          </cell>
          <cell r="CI40">
            <v>912961.4</v>
          </cell>
          <cell r="CJ40">
            <v>912961.4</v>
          </cell>
          <cell r="CK40">
            <v>912961.4</v>
          </cell>
          <cell r="CL40">
            <v>912961.4</v>
          </cell>
          <cell r="CM40">
            <v>912961.4</v>
          </cell>
          <cell r="CN40">
            <v>912961.4</v>
          </cell>
          <cell r="CO40">
            <v>912961.4</v>
          </cell>
          <cell r="CP40">
            <v>912961.4</v>
          </cell>
          <cell r="CQ40">
            <v>958609.44</v>
          </cell>
          <cell r="CR40">
            <v>958609.44</v>
          </cell>
          <cell r="CS40">
            <v>958609.44</v>
          </cell>
          <cell r="CT40">
            <v>958609.44</v>
          </cell>
          <cell r="CU40">
            <v>958609.44</v>
          </cell>
          <cell r="CV40">
            <v>958609.44</v>
          </cell>
          <cell r="CW40">
            <v>958609.44</v>
          </cell>
          <cell r="CX40">
            <v>958609.44</v>
          </cell>
          <cell r="CY40">
            <v>958609.44</v>
          </cell>
          <cell r="CZ40">
            <v>958609.44</v>
          </cell>
          <cell r="DA40">
            <v>958609.44</v>
          </cell>
          <cell r="DB40">
            <v>958609.44</v>
          </cell>
          <cell r="DC40">
            <v>958609.44</v>
          </cell>
          <cell r="DD40">
            <v>958609.44</v>
          </cell>
          <cell r="DE40">
            <v>958609.44</v>
          </cell>
          <cell r="DF40">
            <v>958609.44</v>
          </cell>
          <cell r="DG40">
            <v>958609.44</v>
          </cell>
          <cell r="DH40">
            <v>958609.44</v>
          </cell>
          <cell r="DI40">
            <v>958609.44</v>
          </cell>
          <cell r="DJ40">
            <v>958609.44</v>
          </cell>
          <cell r="DK40">
            <v>958609.44</v>
          </cell>
          <cell r="DL40">
            <v>958609.44</v>
          </cell>
          <cell r="DM40">
            <v>958609.44</v>
          </cell>
          <cell r="DN40">
            <v>958609.44</v>
          </cell>
          <cell r="DO40">
            <v>958609.44</v>
          </cell>
          <cell r="DP40">
            <v>958609.44</v>
          </cell>
          <cell r="DQ40">
            <v>958609.44</v>
          </cell>
        </row>
        <row r="41">
          <cell r="A41">
            <v>247</v>
          </cell>
          <cell r="B41">
            <v>45833</v>
          </cell>
          <cell r="C41">
            <v>45833</v>
          </cell>
          <cell r="D41">
            <v>45833</v>
          </cell>
          <cell r="E41">
            <v>45833</v>
          </cell>
          <cell r="F41">
            <v>45833</v>
          </cell>
          <cell r="G41">
            <v>45833</v>
          </cell>
          <cell r="H41">
            <v>45833</v>
          </cell>
          <cell r="I41">
            <v>45833</v>
          </cell>
          <cell r="J41">
            <v>45833</v>
          </cell>
          <cell r="K41">
            <v>45833</v>
          </cell>
          <cell r="L41">
            <v>45833</v>
          </cell>
          <cell r="M41">
            <v>45833</v>
          </cell>
          <cell r="N41">
            <v>45833</v>
          </cell>
          <cell r="O41">
            <v>45833</v>
          </cell>
          <cell r="P41">
            <v>45833</v>
          </cell>
          <cell r="Q41">
            <v>45833</v>
          </cell>
          <cell r="R41">
            <v>45833</v>
          </cell>
          <cell r="S41">
            <v>45833</v>
          </cell>
          <cell r="T41">
            <v>45833</v>
          </cell>
          <cell r="U41">
            <v>45833</v>
          </cell>
          <cell r="V41">
            <v>45833</v>
          </cell>
          <cell r="W41">
            <v>45833</v>
          </cell>
          <cell r="X41">
            <v>45833</v>
          </cell>
          <cell r="Y41">
            <v>45833</v>
          </cell>
          <cell r="Z41">
            <v>45833</v>
          </cell>
          <cell r="AA41">
            <v>45833</v>
          </cell>
          <cell r="AB41">
            <v>45833</v>
          </cell>
          <cell r="AC41">
            <v>45833</v>
          </cell>
          <cell r="AD41">
            <v>45833</v>
          </cell>
          <cell r="AE41">
            <v>45833</v>
          </cell>
          <cell r="AF41">
            <v>45833</v>
          </cell>
          <cell r="AG41">
            <v>45833</v>
          </cell>
          <cell r="AH41">
            <v>45833</v>
          </cell>
          <cell r="AI41">
            <v>45833</v>
          </cell>
          <cell r="AJ41">
            <v>45833</v>
          </cell>
          <cell r="AK41">
            <v>45833</v>
          </cell>
          <cell r="AL41">
            <v>45833</v>
          </cell>
          <cell r="AM41">
            <v>45833</v>
          </cell>
          <cell r="AN41">
            <v>45833</v>
          </cell>
          <cell r="AO41">
            <v>45833</v>
          </cell>
          <cell r="AP41">
            <v>45833</v>
          </cell>
          <cell r="AQ41">
            <v>45833</v>
          </cell>
          <cell r="AR41">
            <v>45833</v>
          </cell>
          <cell r="AS41">
            <v>45833</v>
          </cell>
          <cell r="AT41">
            <v>45833</v>
          </cell>
          <cell r="AU41">
            <v>45833</v>
          </cell>
          <cell r="AV41">
            <v>45833</v>
          </cell>
          <cell r="AW41">
            <v>45833</v>
          </cell>
          <cell r="AX41">
            <v>45833</v>
          </cell>
          <cell r="AY41">
            <v>45833</v>
          </cell>
          <cell r="AZ41">
            <v>45833</v>
          </cell>
          <cell r="BA41">
            <v>45833</v>
          </cell>
          <cell r="BB41">
            <v>45833</v>
          </cell>
          <cell r="BC41">
            <v>45833</v>
          </cell>
          <cell r="BD41">
            <v>45833</v>
          </cell>
          <cell r="BE41">
            <v>45833</v>
          </cell>
          <cell r="BF41">
            <v>45833</v>
          </cell>
          <cell r="BG41">
            <v>45833</v>
          </cell>
          <cell r="BH41">
            <v>45833</v>
          </cell>
          <cell r="BI41">
            <v>45833</v>
          </cell>
          <cell r="BJ41">
            <v>45833</v>
          </cell>
          <cell r="BK41">
            <v>45833</v>
          </cell>
          <cell r="BL41">
            <v>45833</v>
          </cell>
          <cell r="BM41">
            <v>45833</v>
          </cell>
          <cell r="BN41">
            <v>45833</v>
          </cell>
          <cell r="BO41">
            <v>45833</v>
          </cell>
          <cell r="BP41">
            <v>45833</v>
          </cell>
          <cell r="BQ41">
            <v>45833</v>
          </cell>
          <cell r="BR41">
            <v>45833</v>
          </cell>
          <cell r="BS41">
            <v>45833</v>
          </cell>
          <cell r="BT41">
            <v>45833</v>
          </cell>
          <cell r="BU41">
            <v>45833</v>
          </cell>
          <cell r="BV41">
            <v>45833</v>
          </cell>
          <cell r="BW41">
            <v>45833</v>
          </cell>
          <cell r="BX41">
            <v>45833</v>
          </cell>
          <cell r="BY41">
            <v>45833</v>
          </cell>
          <cell r="BZ41">
            <v>45833</v>
          </cell>
          <cell r="CA41">
            <v>45833</v>
          </cell>
          <cell r="CB41">
            <v>45833</v>
          </cell>
          <cell r="CC41">
            <v>45833</v>
          </cell>
          <cell r="CD41">
            <v>45833</v>
          </cell>
          <cell r="CE41">
            <v>45833</v>
          </cell>
          <cell r="CF41">
            <v>45833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</row>
        <row r="42">
          <cell r="A42">
            <v>250</v>
          </cell>
          <cell r="B42">
            <v>45108</v>
          </cell>
          <cell r="C42">
            <v>45108</v>
          </cell>
          <cell r="D42">
            <v>45108</v>
          </cell>
          <cell r="E42">
            <v>45108</v>
          </cell>
          <cell r="F42">
            <v>45108</v>
          </cell>
          <cell r="G42">
            <v>45108</v>
          </cell>
          <cell r="H42">
            <v>45108</v>
          </cell>
          <cell r="I42">
            <v>45108</v>
          </cell>
          <cell r="J42">
            <v>45108</v>
          </cell>
          <cell r="K42">
            <v>45108</v>
          </cell>
          <cell r="L42">
            <v>45108</v>
          </cell>
          <cell r="M42">
            <v>45108</v>
          </cell>
          <cell r="N42">
            <v>45108</v>
          </cell>
          <cell r="O42">
            <v>45108</v>
          </cell>
          <cell r="P42">
            <v>45108</v>
          </cell>
          <cell r="Q42">
            <v>45108</v>
          </cell>
          <cell r="R42">
            <v>45108</v>
          </cell>
          <cell r="S42">
            <v>45108</v>
          </cell>
          <cell r="T42">
            <v>45108</v>
          </cell>
          <cell r="U42">
            <v>45108</v>
          </cell>
          <cell r="V42">
            <v>45108</v>
          </cell>
          <cell r="W42">
            <v>45108</v>
          </cell>
          <cell r="X42">
            <v>45108</v>
          </cell>
          <cell r="Y42">
            <v>45108</v>
          </cell>
          <cell r="Z42">
            <v>45108</v>
          </cell>
          <cell r="AA42">
            <v>45108</v>
          </cell>
          <cell r="AB42">
            <v>45108</v>
          </cell>
          <cell r="AC42">
            <v>45108</v>
          </cell>
          <cell r="AD42">
            <v>45108</v>
          </cell>
          <cell r="AE42">
            <v>45108</v>
          </cell>
          <cell r="AF42">
            <v>45108</v>
          </cell>
          <cell r="AG42">
            <v>45108</v>
          </cell>
          <cell r="AH42">
            <v>45108</v>
          </cell>
          <cell r="AI42">
            <v>45108</v>
          </cell>
          <cell r="AJ42">
            <v>45108</v>
          </cell>
          <cell r="AK42">
            <v>45108</v>
          </cell>
          <cell r="AL42">
            <v>45108</v>
          </cell>
          <cell r="AM42">
            <v>45108</v>
          </cell>
          <cell r="AN42">
            <v>45108</v>
          </cell>
          <cell r="AO42">
            <v>45108</v>
          </cell>
          <cell r="AP42">
            <v>45108</v>
          </cell>
          <cell r="AQ42">
            <v>45108</v>
          </cell>
          <cell r="AR42">
            <v>45108</v>
          </cell>
          <cell r="AS42">
            <v>45108</v>
          </cell>
          <cell r="AT42">
            <v>45108</v>
          </cell>
          <cell r="AU42">
            <v>45108</v>
          </cell>
          <cell r="AV42">
            <v>45108</v>
          </cell>
          <cell r="AW42">
            <v>45108</v>
          </cell>
          <cell r="AX42">
            <v>45108</v>
          </cell>
          <cell r="AY42">
            <v>45108</v>
          </cell>
          <cell r="AZ42">
            <v>45108</v>
          </cell>
          <cell r="BA42">
            <v>45108</v>
          </cell>
          <cell r="BB42">
            <v>45108</v>
          </cell>
          <cell r="BC42">
            <v>45108</v>
          </cell>
          <cell r="BD42">
            <v>45108</v>
          </cell>
          <cell r="BE42">
            <v>45108</v>
          </cell>
          <cell r="BF42">
            <v>45108</v>
          </cell>
          <cell r="BG42">
            <v>45108</v>
          </cell>
          <cell r="BH42">
            <v>45108</v>
          </cell>
          <cell r="BI42">
            <v>45108</v>
          </cell>
          <cell r="BJ42">
            <v>45108</v>
          </cell>
          <cell r="BK42">
            <v>45108</v>
          </cell>
          <cell r="BL42">
            <v>45108</v>
          </cell>
          <cell r="BM42">
            <v>45108</v>
          </cell>
          <cell r="BN42">
            <v>45108</v>
          </cell>
          <cell r="BO42">
            <v>45108</v>
          </cell>
          <cell r="BP42">
            <v>45108</v>
          </cell>
          <cell r="BQ42">
            <v>45108</v>
          </cell>
          <cell r="BR42">
            <v>45108</v>
          </cell>
          <cell r="BS42">
            <v>45108</v>
          </cell>
          <cell r="BT42">
            <v>45108</v>
          </cell>
          <cell r="BU42">
            <v>45108</v>
          </cell>
          <cell r="BV42">
            <v>45108</v>
          </cell>
          <cell r="BW42">
            <v>45108</v>
          </cell>
          <cell r="BX42">
            <v>45108</v>
          </cell>
          <cell r="BY42">
            <v>45108</v>
          </cell>
          <cell r="BZ42">
            <v>45108</v>
          </cell>
          <cell r="CA42">
            <v>45108</v>
          </cell>
          <cell r="CB42">
            <v>45108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</row>
        <row r="43">
          <cell r="A43">
            <v>265</v>
          </cell>
          <cell r="B43">
            <v>-266810.00529350323</v>
          </cell>
          <cell r="C43">
            <v>-267033.28811338323</v>
          </cell>
          <cell r="D43">
            <v>-272250.65018275322</v>
          </cell>
          <cell r="E43">
            <v>-287718.22941067314</v>
          </cell>
          <cell r="F43">
            <v>-267311.03559261322</v>
          </cell>
          <cell r="G43">
            <v>-273554.04872857319</v>
          </cell>
          <cell r="H43">
            <v>-295895.02922761318</v>
          </cell>
          <cell r="I43">
            <v>-295265.72647614317</v>
          </cell>
          <cell r="J43">
            <v>-299459.39108775317</v>
          </cell>
          <cell r="K43">
            <v>-293403.30265338317</v>
          </cell>
          <cell r="L43">
            <v>-293497.41158209316</v>
          </cell>
          <cell r="M43">
            <v>-274116.73746482318</v>
          </cell>
          <cell r="N43">
            <v>-295895.02922761318</v>
          </cell>
          <cell r="O43">
            <v>-295265.72647614317</v>
          </cell>
          <cell r="P43">
            <v>-299459.39108775317</v>
          </cell>
          <cell r="Q43">
            <v>-293403.30265338317</v>
          </cell>
          <cell r="R43">
            <v>-293497.41158209316</v>
          </cell>
          <cell r="S43">
            <v>-274116.73746482318</v>
          </cell>
          <cell r="T43">
            <v>-272724.63747634174</v>
          </cell>
          <cell r="U43">
            <v>-272954.80681992171</v>
          </cell>
          <cell r="V43">
            <v>-278302.92938283173</v>
          </cell>
          <cell r="W43">
            <v>-294157.52910429169</v>
          </cell>
          <cell r="X43">
            <v>-273240.48098430171</v>
          </cell>
          <cell r="Y43">
            <v>-279639.89002286171</v>
          </cell>
          <cell r="Z43">
            <v>-281811.6451419178</v>
          </cell>
          <cell r="AA43">
            <v>-281909.12288058782</v>
          </cell>
          <cell r="AB43">
            <v>-282006.83839139779</v>
          </cell>
          <cell r="AC43">
            <v>-282104.78085622779</v>
          </cell>
          <cell r="AD43">
            <v>-282202.93109319778</v>
          </cell>
          <cell r="AE43">
            <v>-282301.32848871779</v>
          </cell>
          <cell r="AF43">
            <v>-282399.95365637779</v>
          </cell>
          <cell r="AG43">
            <v>-282498.81618711777</v>
          </cell>
          <cell r="AH43">
            <v>-282597.9162854678</v>
          </cell>
          <cell r="AI43">
            <v>-282697.24395142781</v>
          </cell>
          <cell r="AJ43">
            <v>-282796.79898046778</v>
          </cell>
          <cell r="AK43">
            <v>-282896.59178164776</v>
          </cell>
          <cell r="AL43">
            <v>-285367.42728843266</v>
          </cell>
          <cell r="AM43">
            <v>-285367.42728843266</v>
          </cell>
          <cell r="AN43">
            <v>-285367.42728843266</v>
          </cell>
          <cell r="AO43">
            <v>-285367.42728843266</v>
          </cell>
          <cell r="AP43">
            <v>-285367.42728843266</v>
          </cell>
          <cell r="AQ43">
            <v>-285367.42728843266</v>
          </cell>
          <cell r="AR43">
            <v>-285367.42728843266</v>
          </cell>
          <cell r="AS43">
            <v>-285367.42728843266</v>
          </cell>
          <cell r="AT43">
            <v>-285367.42728843266</v>
          </cell>
          <cell r="AU43">
            <v>-285367.42728843266</v>
          </cell>
          <cell r="AV43">
            <v>-285367.42728843266</v>
          </cell>
          <cell r="AW43">
            <v>-285367.42728843266</v>
          </cell>
          <cell r="AX43">
            <v>-438780.82787020638</v>
          </cell>
          <cell r="AY43">
            <v>-438780.82787020638</v>
          </cell>
          <cell r="AZ43">
            <v>-438780.82787020638</v>
          </cell>
          <cell r="BA43">
            <v>-438780.82787020638</v>
          </cell>
          <cell r="BB43">
            <v>-438780.82787020638</v>
          </cell>
          <cell r="BC43">
            <v>-438780.82787020638</v>
          </cell>
          <cell r="BD43">
            <v>-438780.82787020638</v>
          </cell>
          <cell r="BE43">
            <v>-438780.82787020638</v>
          </cell>
          <cell r="BF43">
            <v>-438780.82787020638</v>
          </cell>
          <cell r="BG43">
            <v>-438780.82787020638</v>
          </cell>
          <cell r="BH43">
            <v>-438780.82787020638</v>
          </cell>
          <cell r="BI43">
            <v>-438780.82787020638</v>
          </cell>
          <cell r="BJ43">
            <v>-320026.68514510529</v>
          </cell>
          <cell r="BK43">
            <v>-320026.68514510529</v>
          </cell>
          <cell r="BL43">
            <v>-320026.68514510529</v>
          </cell>
          <cell r="BM43">
            <v>-320026.68514510529</v>
          </cell>
          <cell r="BN43">
            <v>-320026.68514510529</v>
          </cell>
          <cell r="BO43">
            <v>-320026.68514510529</v>
          </cell>
          <cell r="BP43">
            <v>-320026.68514510529</v>
          </cell>
          <cell r="BQ43">
            <v>-320026.68514510529</v>
          </cell>
          <cell r="BR43">
            <v>-320026.68514510529</v>
          </cell>
          <cell r="BS43">
            <v>-320026.68514510529</v>
          </cell>
          <cell r="BT43">
            <v>-320026.68514510529</v>
          </cell>
          <cell r="BU43">
            <v>-320026.68514510529</v>
          </cell>
          <cell r="BV43">
            <v>-332102.31801650918</v>
          </cell>
          <cell r="BW43">
            <v>-332102.31801650918</v>
          </cell>
          <cell r="BX43">
            <v>-332102.31801650918</v>
          </cell>
          <cell r="BY43">
            <v>-332102.31801650918</v>
          </cell>
          <cell r="BZ43">
            <v>-332102.31801650918</v>
          </cell>
          <cell r="CA43">
            <v>-332102.31801650918</v>
          </cell>
          <cell r="CB43">
            <v>-332102.31801650918</v>
          </cell>
          <cell r="CC43">
            <v>-332102.31801650918</v>
          </cell>
          <cell r="CD43">
            <v>-332102.31801650918</v>
          </cell>
          <cell r="CE43">
            <v>-332102.31801650918</v>
          </cell>
          <cell r="CF43">
            <v>-332102.31801650918</v>
          </cell>
          <cell r="CG43">
            <v>-332102.31801650918</v>
          </cell>
          <cell r="CH43">
            <v>-335285.47827792208</v>
          </cell>
          <cell r="CI43">
            <v>-335285.47827792208</v>
          </cell>
          <cell r="CJ43">
            <v>-335285.47827792208</v>
          </cell>
          <cell r="CK43">
            <v>-335285.47827792208</v>
          </cell>
          <cell r="CL43">
            <v>-335285.47827792208</v>
          </cell>
          <cell r="CM43">
            <v>-335285.47827792208</v>
          </cell>
          <cell r="CN43">
            <v>-335285.47827792208</v>
          </cell>
          <cell r="CO43">
            <v>-335285.47827792208</v>
          </cell>
          <cell r="CP43">
            <v>-335285.47827792208</v>
          </cell>
          <cell r="CQ43">
            <v>-335285.47827792208</v>
          </cell>
          <cell r="CR43">
            <v>-335285.47827792208</v>
          </cell>
          <cell r="CS43">
            <v>-335285.47827792208</v>
          </cell>
          <cell r="CT43">
            <v>-346791.86123124528</v>
          </cell>
          <cell r="CU43">
            <v>-346791.86123124528</v>
          </cell>
          <cell r="CV43">
            <v>-346791.86123124528</v>
          </cell>
          <cell r="CW43">
            <v>-346791.86123124528</v>
          </cell>
          <cell r="CX43">
            <v>-346791.86123124528</v>
          </cell>
          <cell r="CY43">
            <v>-346791.86123124528</v>
          </cell>
          <cell r="CZ43">
            <v>-346791.86123124528</v>
          </cell>
          <cell r="DA43">
            <v>-346791.86123124528</v>
          </cell>
          <cell r="DB43">
            <v>-346791.86123124528</v>
          </cell>
          <cell r="DC43">
            <v>-346791.86123124528</v>
          </cell>
          <cell r="DD43">
            <v>-346791.86123124528</v>
          </cell>
          <cell r="DE43">
            <v>-346791.86123124528</v>
          </cell>
          <cell r="DF43">
            <v>-348497.88117629866</v>
          </cell>
          <cell r="DG43">
            <v>-348497.88117629866</v>
          </cell>
          <cell r="DH43">
            <v>-348497.88117629866</v>
          </cell>
          <cell r="DI43">
            <v>-348497.88117629866</v>
          </cell>
          <cell r="DJ43">
            <v>-348497.88117629866</v>
          </cell>
          <cell r="DK43">
            <v>-348497.88117629866</v>
          </cell>
          <cell r="DL43">
            <v>-348497.88117629866</v>
          </cell>
          <cell r="DM43">
            <v>-348497.88117629866</v>
          </cell>
          <cell r="DN43">
            <v>-348497.88117629866</v>
          </cell>
          <cell r="DO43">
            <v>-348497.88117629866</v>
          </cell>
          <cell r="DP43">
            <v>-348497.88117629866</v>
          </cell>
          <cell r="DQ43">
            <v>-348497.88117629866</v>
          </cell>
        </row>
        <row r="44">
          <cell r="A44">
            <v>362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-190739.1288524408</v>
          </cell>
          <cell r="I44">
            <v>16621.145193634293</v>
          </cell>
          <cell r="J44">
            <v>-4813.0367328254633</v>
          </cell>
          <cell r="K44">
            <v>-38511.755284809005</v>
          </cell>
          <cell r="L44">
            <v>204592.41398992308</v>
          </cell>
          <cell r="M44">
            <v>-316.43366520004798</v>
          </cell>
          <cell r="N44">
            <v>50.370952344781827</v>
          </cell>
          <cell r="O44">
            <v>28672.411314585475</v>
          </cell>
          <cell r="P44">
            <v>4776.7518511823382</v>
          </cell>
          <cell r="Q44">
            <v>41839.095755177863</v>
          </cell>
          <cell r="R44">
            <v>33.263833434989408</v>
          </cell>
          <cell r="S44">
            <v>14955.390290520227</v>
          </cell>
          <cell r="T44">
            <v>2179.8441319980325</v>
          </cell>
          <cell r="U44">
            <v>48.127755904981335</v>
          </cell>
          <cell r="V44">
            <v>-177.87306721998695</v>
          </cell>
          <cell r="W44">
            <v>11453.156267910006</v>
          </cell>
          <cell r="X44">
            <v>13954.41490543191</v>
          </cell>
          <cell r="Y44">
            <v>4200.6569055301179</v>
          </cell>
          <cell r="Z44">
            <v>43.533677760098634</v>
          </cell>
          <cell r="AA44">
            <v>12986.895245624821</v>
          </cell>
          <cell r="AB44">
            <v>2364.7514258798528</v>
          </cell>
          <cell r="AC44">
            <v>26590.301189656278</v>
          </cell>
          <cell r="AD44">
            <v>-7.5111881949327097</v>
          </cell>
          <cell r="AE44">
            <v>4984.0865063940373</v>
          </cell>
          <cell r="AF44">
            <v>-7549.558934334711</v>
          </cell>
          <cell r="AG44">
            <v>-34.155181609901291</v>
          </cell>
          <cell r="AH44">
            <v>252.76699026003402</v>
          </cell>
          <cell r="AI44">
            <v>8393.0958147819674</v>
          </cell>
          <cell r="AJ44">
            <v>6741.8497721213334</v>
          </cell>
          <cell r="AK44">
            <v>16444.816767148874</v>
          </cell>
          <cell r="AL44">
            <v>60.992496444879365</v>
          </cell>
          <cell r="AM44">
            <v>7435.5151352356479</v>
          </cell>
          <cell r="AN44">
            <v>1514.1464356749841</v>
          </cell>
          <cell r="AO44">
            <v>19447.314666076996</v>
          </cell>
          <cell r="AP44">
            <v>-28.971725894936419</v>
          </cell>
          <cell r="AQ44">
            <v>-28729.251029689218</v>
          </cell>
          <cell r="AR44">
            <v>1404.3513041322894</v>
          </cell>
          <cell r="AS44">
            <v>18907.369618185316</v>
          </cell>
          <cell r="AT44">
            <v>74.893923039973345</v>
          </cell>
          <cell r="AU44">
            <v>-14426.268088766856</v>
          </cell>
          <cell r="AV44">
            <v>-7368.8836144187462</v>
          </cell>
          <cell r="AW44">
            <v>25502.744323506242</v>
          </cell>
          <cell r="AX44">
            <v>31489.000813338647</v>
          </cell>
          <cell r="AY44">
            <v>1600.01112726419</v>
          </cell>
          <cell r="AZ44">
            <v>799.1344637147273</v>
          </cell>
          <cell r="BA44">
            <v>15626.374581562952</v>
          </cell>
          <cell r="BB44">
            <v>-17677.93971774957</v>
          </cell>
          <cell r="BC44">
            <v>-41952.686993200427</v>
          </cell>
          <cell r="BD44">
            <v>4440.9769805061751</v>
          </cell>
          <cell r="BE44">
            <v>40268.945050697337</v>
          </cell>
          <cell r="BF44">
            <v>-1605.9618352793102</v>
          </cell>
          <cell r="BG44">
            <v>-36705.403464381336</v>
          </cell>
          <cell r="BH44">
            <v>-11307.622721901584</v>
          </cell>
          <cell r="BI44">
            <v>29120.284796642816</v>
          </cell>
          <cell r="BJ44">
            <v>56183.369753406347</v>
          </cell>
          <cell r="BK44">
            <v>-706.07718516902776</v>
          </cell>
          <cell r="BL44">
            <v>454.90112163751604</v>
          </cell>
          <cell r="BM44">
            <v>12152.690413578055</v>
          </cell>
          <cell r="BN44">
            <v>-40447.799743282027</v>
          </cell>
          <cell r="BO44">
            <v>-41677.892197522728</v>
          </cell>
          <cell r="BP44">
            <v>4661.5350131945697</v>
          </cell>
          <cell r="BQ44">
            <v>57859.878400915157</v>
          </cell>
          <cell r="BR44">
            <v>-190.43381591995765</v>
          </cell>
          <cell r="BS44">
            <v>-29933.77916589658</v>
          </cell>
          <cell r="BT44">
            <v>-23641.031128807674</v>
          </cell>
          <cell r="BU44">
            <v>35201.126599890253</v>
          </cell>
          <cell r="BV44">
            <v>40278.390218459921</v>
          </cell>
          <cell r="BW44">
            <v>-1366.9132976715055</v>
          </cell>
          <cell r="BX44">
            <v>541.22389616867383</v>
          </cell>
          <cell r="BY44">
            <v>6297.0514036765117</v>
          </cell>
          <cell r="BZ44">
            <v>-58189.923790589586</v>
          </cell>
          <cell r="CA44">
            <v>-47614.505387368321</v>
          </cell>
          <cell r="CB44">
            <v>15906.673846715941</v>
          </cell>
          <cell r="CC44">
            <v>67087.885952106692</v>
          </cell>
          <cell r="CD44">
            <v>327.66091329999171</v>
          </cell>
          <cell r="CE44">
            <v>-10882.318542084169</v>
          </cell>
          <cell r="CF44">
            <v>-34864.991573242216</v>
          </cell>
          <cell r="CG44">
            <v>41704.634798687606</v>
          </cell>
          <cell r="CH44">
            <v>12258.926984788799</v>
          </cell>
          <cell r="CI44">
            <v>-844.85647803409506</v>
          </cell>
          <cell r="CJ44">
            <v>809.1213067912031</v>
          </cell>
          <cell r="CK44">
            <v>2978.3487789629835</v>
          </cell>
          <cell r="CL44">
            <v>-70060.704102508709</v>
          </cell>
          <cell r="CM44">
            <v>-59209.576225614714</v>
          </cell>
          <cell r="CN44">
            <v>36158.730852443092</v>
          </cell>
          <cell r="CO44">
            <v>67910.37948494454</v>
          </cell>
          <cell r="CP44">
            <v>280.85221139996213</v>
          </cell>
          <cell r="CQ44">
            <v>-33067.754010327648</v>
          </cell>
          <cell r="CR44">
            <v>5403.2280477867062</v>
          </cell>
          <cell r="CS44">
            <v>-6287.055542643001</v>
          </cell>
          <cell r="CT44">
            <v>40294.279581302762</v>
          </cell>
          <cell r="CU44">
            <v>-4067.6991071614434</v>
          </cell>
          <cell r="CV44">
            <v>1084.6305316472362</v>
          </cell>
          <cell r="CW44">
            <v>4884.2375635271283</v>
          </cell>
          <cell r="CX44">
            <v>-35527.22344215442</v>
          </cell>
          <cell r="CY44">
            <v>-84956.261007773763</v>
          </cell>
          <cell r="CZ44">
            <v>61319.163772532207</v>
          </cell>
          <cell r="DA44">
            <v>38298.123154318164</v>
          </cell>
          <cell r="DB44">
            <v>121.70262493991704</v>
          </cell>
          <cell r="DC44">
            <v>-18790.819764284108</v>
          </cell>
          <cell r="DD44">
            <v>361.97289952268829</v>
          </cell>
          <cell r="DE44">
            <v>1034.3116958888809</v>
          </cell>
          <cell r="DF44">
            <v>26321.892673119713</v>
          </cell>
          <cell r="DG44">
            <v>1757.6400752121358</v>
          </cell>
          <cell r="DH44">
            <v>1206.4293215209875</v>
          </cell>
          <cell r="DI44">
            <v>5653.4713887857724</v>
          </cell>
          <cell r="DJ44">
            <v>-37.464412764988346</v>
          </cell>
          <cell r="DK44">
            <v>-41233.535664277442</v>
          </cell>
          <cell r="DL44">
            <v>-83010.477329373403</v>
          </cell>
          <cell r="DM44">
            <v>85172.264724302237</v>
          </cell>
          <cell r="DN44">
            <v>15283.582796772438</v>
          </cell>
          <cell r="DO44">
            <v>722.91217178622003</v>
          </cell>
          <cell r="DP44">
            <v>-21132.394927608926</v>
          </cell>
          <cell r="DQ44">
            <v>-1248.4813154400699</v>
          </cell>
        </row>
        <row r="45">
          <cell r="A45">
            <v>363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</row>
        <row r="46">
          <cell r="A46">
            <v>370</v>
          </cell>
          <cell r="B46">
            <v>342212.97</v>
          </cell>
          <cell r="C46">
            <v>-6725</v>
          </cell>
          <cell r="D46">
            <v>7426.16</v>
          </cell>
          <cell r="E46">
            <v>-4910.76</v>
          </cell>
          <cell r="F46">
            <v>-5598.22</v>
          </cell>
          <cell r="G46">
            <v>-2834143.828666775</v>
          </cell>
          <cell r="H46">
            <v>-711806.02092434838</v>
          </cell>
          <cell r="I46">
            <v>461041.98824017582</v>
          </cell>
          <cell r="J46">
            <v>140075.18777763596</v>
          </cell>
          <cell r="K46">
            <v>-196330.33373950471</v>
          </cell>
          <cell r="L46">
            <v>1072052.5522984106</v>
          </cell>
          <cell r="M46">
            <v>1422842.9915019176</v>
          </cell>
          <cell r="N46">
            <v>275986.23879126337</v>
          </cell>
          <cell r="O46">
            <v>381468.59982201963</v>
          </cell>
          <cell r="P46">
            <v>0</v>
          </cell>
          <cell r="Q46">
            <v>1.1083123845156994E-9</v>
          </cell>
          <cell r="R46">
            <v>0</v>
          </cell>
          <cell r="S46">
            <v>-919482.56292252277</v>
          </cell>
          <cell r="T46">
            <v>-195037.52337389969</v>
          </cell>
          <cell r="U46">
            <v>434823.66479313746</v>
          </cell>
          <cell r="V46">
            <v>176865.67157370222</v>
          </cell>
          <cell r="W46">
            <v>-258101.28214323992</v>
          </cell>
          <cell r="X46">
            <v>-118795.88166868093</v>
          </cell>
          <cell r="Y46">
            <v>135259.22617190136</v>
          </cell>
          <cell r="Z46">
            <v>262034.76871295457</v>
          </cell>
          <cell r="AA46">
            <v>482433.91885664768</v>
          </cell>
          <cell r="AB46">
            <v>4.7529623463249522E-10</v>
          </cell>
          <cell r="AC46">
            <v>0</v>
          </cell>
          <cell r="AD46">
            <v>4.7569702336802808E-10</v>
          </cell>
          <cell r="AE46">
            <v>-961512.23884553229</v>
          </cell>
          <cell r="AF46">
            <v>-193523.39770512248</v>
          </cell>
          <cell r="AG46">
            <v>455105.41722301871</v>
          </cell>
          <cell r="AH46">
            <v>183130.61694046931</v>
          </cell>
          <cell r="AI46">
            <v>-264648.21530516382</v>
          </cell>
          <cell r="AJ46">
            <v>-121590.35945825378</v>
          </cell>
          <cell r="AK46">
            <v>127796.15701932959</v>
          </cell>
          <cell r="AL46">
            <v>262055.67431122329</v>
          </cell>
          <cell r="AM46">
            <v>491393.95721780777</v>
          </cell>
          <cell r="AN46">
            <v>21792.388602222058</v>
          </cell>
          <cell r="AO46">
            <v>0</v>
          </cell>
          <cell r="AP46">
            <v>-4.7569710488149081E-10</v>
          </cell>
          <cell r="AQ46">
            <v>-982841.2568983786</v>
          </cell>
          <cell r="AR46">
            <v>-212083.48938370324</v>
          </cell>
          <cell r="AS46">
            <v>473997.7949662949</v>
          </cell>
          <cell r="AT46">
            <v>183759.36804278474</v>
          </cell>
          <cell r="AU46">
            <v>-264231.98499039601</v>
          </cell>
          <cell r="AV46">
            <v>-171811.8317788128</v>
          </cell>
          <cell r="AW46">
            <v>77946.33686540999</v>
          </cell>
          <cell r="AX46">
            <v>407869.94157749467</v>
          </cell>
          <cell r="AY46">
            <v>487395.12159930594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</row>
        <row r="47">
          <cell r="A47">
            <v>371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</row>
        <row r="48">
          <cell r="A48">
            <v>372</v>
          </cell>
          <cell r="B48">
            <v>175715.92</v>
          </cell>
          <cell r="C48">
            <v>175715.92</v>
          </cell>
          <cell r="D48">
            <v>175715.92</v>
          </cell>
          <cell r="E48">
            <v>175715.92</v>
          </cell>
          <cell r="F48">
            <v>175715.92</v>
          </cell>
          <cell r="G48">
            <v>175715.92</v>
          </cell>
          <cell r="H48">
            <v>175715.92</v>
          </cell>
          <cell r="I48">
            <v>175715.92</v>
          </cell>
          <cell r="J48">
            <v>175715.92</v>
          </cell>
          <cell r="K48">
            <v>175715.92</v>
          </cell>
          <cell r="L48">
            <v>175715.92</v>
          </cell>
          <cell r="M48">
            <v>175715.92</v>
          </cell>
          <cell r="N48">
            <v>180114.33</v>
          </cell>
          <cell r="O48">
            <v>180114.33</v>
          </cell>
          <cell r="P48">
            <v>180114.33</v>
          </cell>
          <cell r="Q48">
            <v>180114.33</v>
          </cell>
          <cell r="R48">
            <v>180114.33</v>
          </cell>
          <cell r="S48">
            <v>180114.33</v>
          </cell>
          <cell r="T48">
            <v>180114.33</v>
          </cell>
          <cell r="U48">
            <v>180114.33</v>
          </cell>
          <cell r="V48">
            <v>180114.33</v>
          </cell>
          <cell r="W48">
            <v>180114.33</v>
          </cell>
          <cell r="X48">
            <v>180114.33</v>
          </cell>
          <cell r="Y48">
            <v>180114.33</v>
          </cell>
          <cell r="Z48">
            <v>184622.67</v>
          </cell>
          <cell r="AA48">
            <v>184622.67</v>
          </cell>
          <cell r="AB48">
            <v>184622.67</v>
          </cell>
          <cell r="AC48">
            <v>184622.67</v>
          </cell>
          <cell r="AD48">
            <v>184622.67</v>
          </cell>
          <cell r="AE48">
            <v>184622.67</v>
          </cell>
          <cell r="AF48">
            <v>184622.67</v>
          </cell>
          <cell r="AG48">
            <v>184622.67</v>
          </cell>
          <cell r="AH48">
            <v>184622.67</v>
          </cell>
          <cell r="AI48">
            <v>184622.67</v>
          </cell>
          <cell r="AJ48">
            <v>184622.67</v>
          </cell>
          <cell r="AK48">
            <v>184622.67</v>
          </cell>
          <cell r="AL48">
            <v>189241</v>
          </cell>
          <cell r="AM48">
            <v>189241</v>
          </cell>
          <cell r="AN48">
            <v>189241</v>
          </cell>
          <cell r="AO48">
            <v>189241</v>
          </cell>
          <cell r="AP48">
            <v>189241</v>
          </cell>
          <cell r="AQ48">
            <v>189241</v>
          </cell>
          <cell r="AR48">
            <v>189241</v>
          </cell>
          <cell r="AS48">
            <v>189241</v>
          </cell>
          <cell r="AT48">
            <v>189241</v>
          </cell>
          <cell r="AU48">
            <v>189241</v>
          </cell>
          <cell r="AV48">
            <v>189241</v>
          </cell>
          <cell r="AW48">
            <v>189241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</row>
        <row r="49">
          <cell r="A49">
            <v>473</v>
          </cell>
          <cell r="B49">
            <v>-601298.35166446283</v>
          </cell>
          <cell r="C49">
            <v>-601298.35492749827</v>
          </cell>
          <cell r="D49">
            <v>-601298.3523936742</v>
          </cell>
          <cell r="E49">
            <v>-601298.35446326784</v>
          </cell>
          <cell r="F49">
            <v>-601298.35706729267</v>
          </cell>
          <cell r="G49">
            <v>-601298.35187302122</v>
          </cell>
          <cell r="H49">
            <v>-601298.35706729267</v>
          </cell>
          <cell r="I49">
            <v>-601298.35706729267</v>
          </cell>
          <cell r="J49">
            <v>-601298.35694204213</v>
          </cell>
          <cell r="K49">
            <v>-601298.35193392623</v>
          </cell>
          <cell r="L49">
            <v>-601298.35023617046</v>
          </cell>
          <cell r="M49">
            <v>-601298.3541</v>
          </cell>
          <cell r="N49">
            <v>-601298.3541</v>
          </cell>
          <cell r="O49">
            <v>-601298.3541</v>
          </cell>
          <cell r="P49">
            <v>-601298.3541</v>
          </cell>
          <cell r="Q49">
            <v>-601298.3541</v>
          </cell>
          <cell r="R49">
            <v>-601298.3541</v>
          </cell>
          <cell r="S49">
            <v>-601298.3541</v>
          </cell>
          <cell r="T49">
            <v>-601298.3541</v>
          </cell>
          <cell r="U49">
            <v>-601298.3541</v>
          </cell>
          <cell r="V49">
            <v>-601298.3541</v>
          </cell>
          <cell r="W49">
            <v>-601298.3541</v>
          </cell>
          <cell r="X49">
            <v>-601298.3541</v>
          </cell>
          <cell r="Y49">
            <v>-601298.3541</v>
          </cell>
          <cell r="Z49">
            <v>-601298.3541</v>
          </cell>
          <cell r="AA49">
            <v>-601298.3541</v>
          </cell>
          <cell r="AB49">
            <v>-601298.3541</v>
          </cell>
          <cell r="AC49">
            <v>-601298.3541</v>
          </cell>
          <cell r="AD49">
            <v>-601298.3541</v>
          </cell>
          <cell r="AE49">
            <v>-601298.3541</v>
          </cell>
          <cell r="AF49">
            <v>-601298.3541</v>
          </cell>
          <cell r="AG49">
            <v>-601298.3541</v>
          </cell>
          <cell r="AH49">
            <v>-601298.3541</v>
          </cell>
          <cell r="AI49">
            <v>-601298.3541</v>
          </cell>
          <cell r="AJ49">
            <v>-601298.3541</v>
          </cell>
          <cell r="AK49">
            <v>-601298.3541</v>
          </cell>
          <cell r="AL49">
            <v>-601298.3541</v>
          </cell>
          <cell r="AM49">
            <v>-601298.3541</v>
          </cell>
          <cell r="AN49">
            <v>-601298.3541</v>
          </cell>
          <cell r="AO49">
            <v>-601298.3541</v>
          </cell>
          <cell r="AP49">
            <v>-601298.3541</v>
          </cell>
          <cell r="AQ49">
            <v>-601298.3541</v>
          </cell>
          <cell r="AR49">
            <v>-601298.3541</v>
          </cell>
          <cell r="AS49">
            <v>-601298.3541</v>
          </cell>
          <cell r="AT49">
            <v>-601298.3541</v>
          </cell>
          <cell r="AU49">
            <v>-601298.3541</v>
          </cell>
          <cell r="AV49">
            <v>-601298.3541</v>
          </cell>
          <cell r="AW49">
            <v>-601298.3541</v>
          </cell>
          <cell r="AX49">
            <v>-601298.3541</v>
          </cell>
          <cell r="AY49">
            <v>-601298.3541</v>
          </cell>
          <cell r="AZ49">
            <v>-601298.3541</v>
          </cell>
          <cell r="BA49">
            <v>-601298.3541</v>
          </cell>
          <cell r="BB49">
            <v>-601298.3541</v>
          </cell>
          <cell r="BC49">
            <v>-601298.3541</v>
          </cell>
          <cell r="BD49">
            <v>-601298.3541</v>
          </cell>
          <cell r="BE49">
            <v>-601298.3541</v>
          </cell>
          <cell r="BF49">
            <v>-601298.3541</v>
          </cell>
          <cell r="BG49">
            <v>-601298.3541</v>
          </cell>
          <cell r="BH49">
            <v>-601298.3541</v>
          </cell>
          <cell r="BI49">
            <v>-601298.3541</v>
          </cell>
          <cell r="BJ49">
            <v>-601298.3541</v>
          </cell>
          <cell r="BK49">
            <v>-601298.3541</v>
          </cell>
          <cell r="BL49">
            <v>-601298.3541</v>
          </cell>
          <cell r="BM49">
            <v>-601298.3541</v>
          </cell>
          <cell r="BN49">
            <v>-601298.3541</v>
          </cell>
          <cell r="BO49">
            <v>-601298.3541</v>
          </cell>
          <cell r="BP49">
            <v>-601298.3541</v>
          </cell>
          <cell r="BQ49">
            <v>-601298.3541</v>
          </cell>
          <cell r="BR49">
            <v>-601298.3541</v>
          </cell>
          <cell r="BS49">
            <v>-601298.3541</v>
          </cell>
          <cell r="BT49">
            <v>-601298.3541</v>
          </cell>
          <cell r="BU49">
            <v>-601298.3541</v>
          </cell>
          <cell r="BV49">
            <v>-601298.3541</v>
          </cell>
          <cell r="BW49">
            <v>-601298.3541</v>
          </cell>
          <cell r="BX49">
            <v>-601298.3541</v>
          </cell>
          <cell r="BY49">
            <v>-601298.3541</v>
          </cell>
          <cell r="BZ49">
            <v>-601298.3541</v>
          </cell>
          <cell r="CA49">
            <v>-601298.3541</v>
          </cell>
          <cell r="CB49">
            <v>-601298.3541</v>
          </cell>
          <cell r="CC49">
            <v>-601298.3541</v>
          </cell>
          <cell r="CD49">
            <v>-601298.3541</v>
          </cell>
          <cell r="CE49">
            <v>-601298.3541</v>
          </cell>
          <cell r="CF49">
            <v>-601298.3541</v>
          </cell>
          <cell r="CG49">
            <v>-601298.3541</v>
          </cell>
          <cell r="CH49">
            <v>-601298.3541</v>
          </cell>
          <cell r="CI49">
            <v>-601298.3541</v>
          </cell>
          <cell r="CJ49">
            <v>-601298.3541</v>
          </cell>
          <cell r="CK49">
            <v>-601298.3541</v>
          </cell>
          <cell r="CL49">
            <v>-601298.3541</v>
          </cell>
          <cell r="CM49">
            <v>-601298.3541</v>
          </cell>
          <cell r="CN49">
            <v>-601298.3541</v>
          </cell>
          <cell r="CO49">
            <v>-601298.3541</v>
          </cell>
          <cell r="CP49">
            <v>-601298.3541</v>
          </cell>
          <cell r="CQ49">
            <v>-601298.3541</v>
          </cell>
          <cell r="CR49">
            <v>-601298.3541</v>
          </cell>
          <cell r="CS49">
            <v>-601298.3541</v>
          </cell>
          <cell r="CT49">
            <v>-601298.3541</v>
          </cell>
          <cell r="CU49">
            <v>-601298.3541</v>
          </cell>
          <cell r="CV49">
            <v>-601298.3541</v>
          </cell>
          <cell r="CW49">
            <v>-601298.3541</v>
          </cell>
          <cell r="CX49">
            <v>-601298.3541</v>
          </cell>
          <cell r="CY49">
            <v>-601298.3541</v>
          </cell>
          <cell r="CZ49">
            <v>-601298.3541</v>
          </cell>
          <cell r="DA49">
            <v>-601298.3541</v>
          </cell>
          <cell r="DB49">
            <v>-601298.3541</v>
          </cell>
          <cell r="DC49">
            <v>-601298.3541</v>
          </cell>
          <cell r="DD49">
            <v>-601298.3541</v>
          </cell>
          <cell r="DE49">
            <v>-601298.3541</v>
          </cell>
          <cell r="DF49">
            <v>-601298.3541</v>
          </cell>
          <cell r="DG49">
            <v>-601298.3541</v>
          </cell>
          <cell r="DH49">
            <v>-601298.3541</v>
          </cell>
          <cell r="DI49">
            <v>-601298.3541</v>
          </cell>
          <cell r="DJ49">
            <v>-601298.3541</v>
          </cell>
          <cell r="DK49">
            <v>-601298.3541</v>
          </cell>
          <cell r="DL49">
            <v>-601298.3541</v>
          </cell>
          <cell r="DM49">
            <v>-601298.3541</v>
          </cell>
          <cell r="DN49">
            <v>-601298.3541</v>
          </cell>
          <cell r="DO49">
            <v>-601298.3541</v>
          </cell>
          <cell r="DP49">
            <v>-601298.3541</v>
          </cell>
          <cell r="DQ49">
            <v>-601298.3541</v>
          </cell>
        </row>
        <row r="50">
          <cell r="A50">
            <v>480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119760</v>
          </cell>
          <cell r="I50">
            <v>239521</v>
          </cell>
          <cell r="J50">
            <v>389222</v>
          </cell>
          <cell r="K50">
            <v>508982</v>
          </cell>
          <cell r="L50">
            <v>628743</v>
          </cell>
          <cell r="M50">
            <v>778443</v>
          </cell>
          <cell r="N50">
            <v>341525</v>
          </cell>
          <cell r="O50">
            <v>565440</v>
          </cell>
          <cell r="P50">
            <v>847880.7</v>
          </cell>
          <cell r="Q50">
            <v>876143.2</v>
          </cell>
          <cell r="R50">
            <v>876143.2</v>
          </cell>
          <cell r="S50">
            <v>847880.7</v>
          </cell>
          <cell r="T50">
            <v>877321.2</v>
          </cell>
          <cell r="U50">
            <v>847880.7</v>
          </cell>
          <cell r="V50">
            <v>876143.2</v>
          </cell>
          <cell r="W50">
            <v>876143.2</v>
          </cell>
          <cell r="X50">
            <v>791355.7</v>
          </cell>
          <cell r="Y50">
            <v>876143.2</v>
          </cell>
          <cell r="Z50">
            <v>330740</v>
          </cell>
          <cell r="AA50">
            <v>547584</v>
          </cell>
          <cell r="AB50">
            <v>821105.52</v>
          </cell>
          <cell r="AC50">
            <v>848475.52</v>
          </cell>
          <cell r="AD50">
            <v>848475.52</v>
          </cell>
          <cell r="AE50">
            <v>821105.52</v>
          </cell>
          <cell r="AF50">
            <v>849616.32</v>
          </cell>
          <cell r="AG50">
            <v>821105.52</v>
          </cell>
          <cell r="AH50">
            <v>848475.52</v>
          </cell>
          <cell r="AI50">
            <v>848475.52</v>
          </cell>
          <cell r="AJ50">
            <v>766365.52</v>
          </cell>
          <cell r="AK50">
            <v>848475.52</v>
          </cell>
          <cell r="AL50">
            <v>330740</v>
          </cell>
          <cell r="AM50">
            <v>547584</v>
          </cell>
          <cell r="AN50">
            <v>821105.52</v>
          </cell>
          <cell r="AO50">
            <v>848475.52</v>
          </cell>
          <cell r="AP50">
            <v>848475.52</v>
          </cell>
          <cell r="AQ50">
            <v>821105.52</v>
          </cell>
          <cell r="AR50">
            <v>849616.32</v>
          </cell>
          <cell r="AS50">
            <v>821105.52</v>
          </cell>
          <cell r="AT50">
            <v>848475.52</v>
          </cell>
          <cell r="AU50">
            <v>848475.52</v>
          </cell>
          <cell r="AV50">
            <v>766365.52</v>
          </cell>
          <cell r="AW50">
            <v>848475.52</v>
          </cell>
          <cell r="AX50">
            <v>312765</v>
          </cell>
          <cell r="AY50">
            <v>517824</v>
          </cell>
          <cell r="AZ50">
            <v>776480.22</v>
          </cell>
          <cell r="BA50">
            <v>802362.72</v>
          </cell>
          <cell r="BB50">
            <v>802362.72</v>
          </cell>
          <cell r="BC50">
            <v>776480.22</v>
          </cell>
          <cell r="BD50">
            <v>803441.52</v>
          </cell>
          <cell r="BE50">
            <v>776480.22</v>
          </cell>
          <cell r="BF50">
            <v>802362.72</v>
          </cell>
          <cell r="BG50">
            <v>802362.72</v>
          </cell>
          <cell r="BH50">
            <v>724715.22</v>
          </cell>
          <cell r="BI50">
            <v>802362.72</v>
          </cell>
          <cell r="BJ50">
            <v>309170</v>
          </cell>
          <cell r="BK50">
            <v>511872</v>
          </cell>
          <cell r="BL50">
            <v>767555.16</v>
          </cell>
          <cell r="BM50">
            <v>793140.16</v>
          </cell>
          <cell r="BN50">
            <v>793140.16</v>
          </cell>
          <cell r="BO50">
            <v>767555.16</v>
          </cell>
          <cell r="BP50">
            <v>794206.56</v>
          </cell>
          <cell r="BQ50">
            <v>767555.16</v>
          </cell>
          <cell r="BR50">
            <v>793140.16</v>
          </cell>
          <cell r="BS50">
            <v>793140.16</v>
          </cell>
          <cell r="BT50">
            <v>716385.16</v>
          </cell>
          <cell r="BU50">
            <v>793140.16</v>
          </cell>
          <cell r="BV50">
            <v>312765</v>
          </cell>
          <cell r="BW50">
            <v>517824</v>
          </cell>
          <cell r="BX50">
            <v>776480.22</v>
          </cell>
          <cell r="BY50">
            <v>802362.72</v>
          </cell>
          <cell r="BZ50">
            <v>802362.72</v>
          </cell>
          <cell r="CA50">
            <v>776480.22</v>
          </cell>
          <cell r="CB50">
            <v>803441.52</v>
          </cell>
          <cell r="CC50">
            <v>776480.22</v>
          </cell>
          <cell r="CD50">
            <v>802362.72</v>
          </cell>
          <cell r="CE50">
            <v>802362.72</v>
          </cell>
          <cell r="CF50">
            <v>724715.22</v>
          </cell>
          <cell r="CG50">
            <v>802362.72</v>
          </cell>
          <cell r="CH50">
            <v>291195</v>
          </cell>
          <cell r="CI50">
            <v>482112</v>
          </cell>
          <cell r="CJ50">
            <v>722929.86</v>
          </cell>
          <cell r="CK50">
            <v>747027.36</v>
          </cell>
          <cell r="CL50">
            <v>747027.36</v>
          </cell>
          <cell r="CM50">
            <v>722929.86</v>
          </cell>
          <cell r="CN50">
            <v>748031.76</v>
          </cell>
          <cell r="CO50">
            <v>722929.86</v>
          </cell>
          <cell r="CP50">
            <v>747027.36</v>
          </cell>
          <cell r="CQ50">
            <v>747027.36</v>
          </cell>
          <cell r="CR50">
            <v>674734.86</v>
          </cell>
          <cell r="CS50">
            <v>747027.36</v>
          </cell>
          <cell r="CT50">
            <v>291195</v>
          </cell>
          <cell r="CU50">
            <v>482112</v>
          </cell>
          <cell r="CV50">
            <v>722929.86</v>
          </cell>
          <cell r="CW50">
            <v>747027.36</v>
          </cell>
          <cell r="CX50">
            <v>747027.36</v>
          </cell>
          <cell r="CY50">
            <v>722929.86</v>
          </cell>
          <cell r="CZ50">
            <v>748031.76</v>
          </cell>
          <cell r="DA50">
            <v>722929.86</v>
          </cell>
          <cell r="DB50">
            <v>747027.36</v>
          </cell>
          <cell r="DC50">
            <v>747027.36</v>
          </cell>
          <cell r="DD50">
            <v>674734.86</v>
          </cell>
          <cell r="DE50">
            <v>747027.36</v>
          </cell>
          <cell r="DF50">
            <v>291195</v>
          </cell>
          <cell r="DG50">
            <v>482112</v>
          </cell>
          <cell r="DH50">
            <v>722929.86</v>
          </cell>
          <cell r="DI50">
            <v>747027.36</v>
          </cell>
          <cell r="DJ50">
            <v>747027.36</v>
          </cell>
          <cell r="DK50">
            <v>722929.86</v>
          </cell>
          <cell r="DL50">
            <v>748031.76</v>
          </cell>
          <cell r="DM50">
            <v>722929.86</v>
          </cell>
          <cell r="DN50">
            <v>747027.36</v>
          </cell>
          <cell r="DO50">
            <v>747027.36</v>
          </cell>
          <cell r="DP50">
            <v>674734.86</v>
          </cell>
          <cell r="DQ50">
            <v>747027.36</v>
          </cell>
        </row>
        <row r="51">
          <cell r="A51">
            <v>559</v>
          </cell>
          <cell r="B51">
            <v>3216066.67</v>
          </cell>
          <cell r="C51">
            <v>3207153.94</v>
          </cell>
          <cell r="D51">
            <v>3629970.9</v>
          </cell>
          <cell r="E51">
            <v>0</v>
          </cell>
          <cell r="F51">
            <v>3803146.11</v>
          </cell>
          <cell r="G51">
            <v>3680000</v>
          </cell>
          <cell r="H51">
            <v>4010000</v>
          </cell>
          <cell r="I51">
            <v>3780000</v>
          </cell>
          <cell r="J51">
            <v>3420000</v>
          </cell>
          <cell r="K51">
            <v>3500000</v>
          </cell>
          <cell r="L51">
            <v>3340000</v>
          </cell>
          <cell r="M51">
            <v>3330000</v>
          </cell>
          <cell r="N51">
            <v>3438600</v>
          </cell>
          <cell r="O51">
            <v>3377400</v>
          </cell>
          <cell r="P51">
            <v>3459000</v>
          </cell>
          <cell r="Q51">
            <v>3612000</v>
          </cell>
          <cell r="R51">
            <v>3642600</v>
          </cell>
          <cell r="S51">
            <v>3693600</v>
          </cell>
          <cell r="T51">
            <v>4030200</v>
          </cell>
          <cell r="U51">
            <v>3795600</v>
          </cell>
          <cell r="V51">
            <v>3428400</v>
          </cell>
          <cell r="W51">
            <v>3510000</v>
          </cell>
          <cell r="X51">
            <v>3346800</v>
          </cell>
          <cell r="Y51">
            <v>3336600</v>
          </cell>
          <cell r="Z51">
            <v>3447372</v>
          </cell>
          <cell r="AA51">
            <v>3384948</v>
          </cell>
          <cell r="AB51">
            <v>3468180</v>
          </cell>
          <cell r="AC51">
            <v>3624240</v>
          </cell>
          <cell r="AD51">
            <v>3655452</v>
          </cell>
          <cell r="AE51">
            <v>3707472</v>
          </cell>
          <cell r="AF51">
            <v>4050804</v>
          </cell>
          <cell r="AG51">
            <v>3811512</v>
          </cell>
          <cell r="AH51">
            <v>3436968</v>
          </cell>
          <cell r="AI51">
            <v>3520200</v>
          </cell>
          <cell r="AJ51">
            <v>3353736</v>
          </cell>
          <cell r="AK51">
            <v>3343332</v>
          </cell>
          <cell r="AL51">
            <v>3456319.44</v>
          </cell>
          <cell r="AM51">
            <v>3392646.96</v>
          </cell>
          <cell r="AN51">
            <v>3477543.6</v>
          </cell>
          <cell r="AO51">
            <v>3636724.8</v>
          </cell>
          <cell r="AP51">
            <v>3668561.04</v>
          </cell>
          <cell r="AQ51">
            <v>3721621.44</v>
          </cell>
          <cell r="AR51">
            <v>4071820.08</v>
          </cell>
          <cell r="AS51">
            <v>3827742.24</v>
          </cell>
          <cell r="AT51">
            <v>3445707.36</v>
          </cell>
          <cell r="AU51">
            <v>3530604</v>
          </cell>
          <cell r="AV51">
            <v>3360810.72</v>
          </cell>
          <cell r="AW51">
            <v>3350198.64</v>
          </cell>
          <cell r="AX51">
            <v>3465445.8288000003</v>
          </cell>
          <cell r="AY51">
            <v>3400499.8991999999</v>
          </cell>
          <cell r="AZ51">
            <v>3487094.4720000001</v>
          </cell>
          <cell r="BA51">
            <v>3649459.2960000001</v>
          </cell>
          <cell r="BB51">
            <v>3681932.2608000003</v>
          </cell>
          <cell r="BC51">
            <v>3736053.8688000003</v>
          </cell>
          <cell r="BD51">
            <v>4093256.4816000001</v>
          </cell>
          <cell r="BE51">
            <v>3844297.0847999998</v>
          </cell>
          <cell r="BF51">
            <v>3454621.5071999999</v>
          </cell>
          <cell r="BG51">
            <v>3541216.08</v>
          </cell>
          <cell r="BH51">
            <v>3368026.9344000001</v>
          </cell>
          <cell r="BI51">
            <v>3280757.5307999998</v>
          </cell>
          <cell r="BJ51">
            <v>3719341.423856</v>
          </cell>
          <cell r="BK51">
            <v>3588480.809264</v>
          </cell>
          <cell r="BL51">
            <v>3749695.0346400002</v>
          </cell>
          <cell r="BM51">
            <v>3882596.9907200001</v>
          </cell>
          <cell r="BN51">
            <v>3730070.224248</v>
          </cell>
          <cell r="BO51">
            <v>3759912.5744344001</v>
          </cell>
          <cell r="BP51">
            <v>4133401.3722320003</v>
          </cell>
          <cell r="BQ51">
            <v>3918009.2551199999</v>
          </cell>
          <cell r="BR51">
            <v>3779235.5865839999</v>
          </cell>
          <cell r="BS51">
            <v>3779662.3490399998</v>
          </cell>
          <cell r="BT51">
            <v>3486095.4902480002</v>
          </cell>
          <cell r="BU51">
            <v>3484053.9374239999</v>
          </cell>
          <cell r="BV51">
            <v>3779610.8823075201</v>
          </cell>
          <cell r="BW51">
            <v>3638608.0187276797</v>
          </cell>
          <cell r="BX51">
            <v>3601322.7795248004</v>
          </cell>
          <cell r="BY51">
            <v>3930064.7696703998</v>
          </cell>
          <cell r="BZ51">
            <v>3790227.07737632</v>
          </cell>
          <cell r="CA51">
            <v>3780110.5708835199</v>
          </cell>
          <cell r="CB51">
            <v>4146113.7218566402</v>
          </cell>
          <cell r="CC51">
            <v>3920037.1041059201</v>
          </cell>
          <cell r="CD51">
            <v>3758506.2452908801</v>
          </cell>
          <cell r="CE51">
            <v>3660725.6107919998</v>
          </cell>
          <cell r="CF51">
            <v>3484173.85356976</v>
          </cell>
          <cell r="CG51">
            <v>3466327.03071712</v>
          </cell>
          <cell r="CH51">
            <v>3751119.9946891908</v>
          </cell>
          <cell r="CI51">
            <v>3556101.4051622339</v>
          </cell>
          <cell r="CJ51">
            <v>3801044.6569621759</v>
          </cell>
          <cell r="CK51">
            <v>4123985.4301895681</v>
          </cell>
          <cell r="CL51">
            <v>3830570.3544190465</v>
          </cell>
          <cell r="CM51">
            <v>3821325.4213615106</v>
          </cell>
          <cell r="CN51">
            <v>4167782.3174937731</v>
          </cell>
          <cell r="CO51">
            <v>3958483.6390064387</v>
          </cell>
          <cell r="CP51">
            <v>3708770.5605726978</v>
          </cell>
          <cell r="CQ51">
            <v>3676150.9527334399</v>
          </cell>
          <cell r="CR51">
            <v>3478153.3902207552</v>
          </cell>
          <cell r="CS51">
            <v>3460970.6912042624</v>
          </cell>
          <cell r="CT51">
            <v>3728092.1235109745</v>
          </cell>
          <cell r="CU51">
            <v>3527783.4314508382</v>
          </cell>
          <cell r="CV51">
            <v>3670182.7828510199</v>
          </cell>
          <cell r="CW51">
            <v>3764888.5039813593</v>
          </cell>
          <cell r="CX51">
            <v>3815874.2020314275</v>
          </cell>
          <cell r="CY51">
            <v>3880961.6364175407</v>
          </cell>
          <cell r="CZ51">
            <v>4209039.3118922878</v>
          </cell>
          <cell r="DA51">
            <v>4076361.7233792869</v>
          </cell>
          <cell r="DB51">
            <v>3886607.7412209515</v>
          </cell>
          <cell r="DC51">
            <v>3989071.0377011327</v>
          </cell>
          <cell r="DD51">
            <v>3696935.7011407702</v>
          </cell>
          <cell r="DE51">
            <v>3599565.6384507474</v>
          </cell>
          <cell r="DF51">
            <v>3836098.728107594</v>
          </cell>
          <cell r="DG51">
            <v>3657072.2873342549</v>
          </cell>
          <cell r="DH51">
            <v>3924377.5486800401</v>
          </cell>
          <cell r="DI51">
            <v>4226645.9039733866</v>
          </cell>
          <cell r="DJ51">
            <v>3952161.3606720557</v>
          </cell>
          <cell r="DK51">
            <v>3890006.1542431712</v>
          </cell>
          <cell r="DL51">
            <v>4228733.4076685337</v>
          </cell>
          <cell r="DM51">
            <v>4040666.1296214024</v>
          </cell>
          <cell r="DN51">
            <v>3914075.2257813709</v>
          </cell>
          <cell r="DO51">
            <v>3898907.8083391553</v>
          </cell>
          <cell r="DP51">
            <v>3648888.4835315859</v>
          </cell>
          <cell r="DQ51">
            <v>3574790.3618453625</v>
          </cell>
        </row>
        <row r="52">
          <cell r="A52">
            <v>573</v>
          </cell>
          <cell r="B52">
            <v>146325.29999999999</v>
          </cell>
          <cell r="C52">
            <v>150768.6</v>
          </cell>
          <cell r="D52">
            <v>145135.28</v>
          </cell>
          <cell r="E52">
            <v>149341.72</v>
          </cell>
          <cell r="F52">
            <v>148733.20000000001</v>
          </cell>
          <cell r="G52">
            <v>133774.07999999999</v>
          </cell>
          <cell r="H52">
            <v>301809.40000000002</v>
          </cell>
          <cell r="I52">
            <v>361325.12</v>
          </cell>
          <cell r="J52">
            <v>146264.12</v>
          </cell>
          <cell r="K52">
            <v>140969.17000000001</v>
          </cell>
          <cell r="L52">
            <v>145054.85999999999</v>
          </cell>
          <cell r="M52">
            <v>144463.81</v>
          </cell>
          <cell r="N52">
            <v>138975.73000000001</v>
          </cell>
          <cell r="O52">
            <v>143183.94</v>
          </cell>
          <cell r="P52">
            <v>137842.4</v>
          </cell>
          <cell r="Q52">
            <v>141825.67000000001</v>
          </cell>
          <cell r="R52">
            <v>141236.4</v>
          </cell>
          <cell r="S52">
            <v>131557.17000000001</v>
          </cell>
          <cell r="T52">
            <v>278419.46999999997</v>
          </cell>
          <cell r="U52">
            <v>333998.59999999998</v>
          </cell>
          <cell r="V52">
            <v>138845.92000000001</v>
          </cell>
          <cell r="W52">
            <v>133808.75</v>
          </cell>
          <cell r="X52">
            <v>137675.44</v>
          </cell>
          <cell r="Y52">
            <v>322315.84000000003</v>
          </cell>
          <cell r="Z52">
            <v>297182.34000000003</v>
          </cell>
          <cell r="AA52">
            <v>175997.11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</row>
        <row r="53">
          <cell r="A53">
            <v>583</v>
          </cell>
          <cell r="B53">
            <v>202471.60431286803</v>
          </cell>
          <cell r="C53">
            <v>173653.5735409123</v>
          </cell>
          <cell r="D53">
            <v>184201.90893129923</v>
          </cell>
          <cell r="E53">
            <v>185696.5228401077</v>
          </cell>
          <cell r="F53">
            <v>196932.30999576996</v>
          </cell>
          <cell r="G53">
            <v>184560.79650477422</v>
          </cell>
          <cell r="H53">
            <v>176197.25670469279</v>
          </cell>
          <cell r="I53">
            <v>183347.0189216295</v>
          </cell>
          <cell r="J53">
            <v>173674.63144485306</v>
          </cell>
          <cell r="K53">
            <v>180233.49365463119</v>
          </cell>
          <cell r="L53">
            <v>139964.59080358178</v>
          </cell>
          <cell r="M53">
            <v>198093.75234487976</v>
          </cell>
          <cell r="N53">
            <v>202471.60431286803</v>
          </cell>
          <cell r="O53">
            <v>173653.5735409123</v>
          </cell>
          <cell r="P53">
            <v>184201.90893129923</v>
          </cell>
          <cell r="Q53">
            <v>185696.5228401077</v>
          </cell>
          <cell r="R53">
            <v>196932.30999576996</v>
          </cell>
          <cell r="S53">
            <v>184560.79650477422</v>
          </cell>
          <cell r="T53">
            <v>176197.25670469279</v>
          </cell>
          <cell r="U53">
            <v>183347.0189216295</v>
          </cell>
          <cell r="V53">
            <v>173674.63144485306</v>
          </cell>
          <cell r="W53">
            <v>180233.49365463119</v>
          </cell>
          <cell r="X53">
            <v>139964.59080358178</v>
          </cell>
          <cell r="Y53">
            <v>198093.75234487976</v>
          </cell>
          <cell r="Z53">
            <v>202471.60431286803</v>
          </cell>
          <cell r="AA53">
            <v>173653.5735409123</v>
          </cell>
          <cell r="AB53">
            <v>184201.90893129923</v>
          </cell>
          <cell r="AC53">
            <v>185696.5228401077</v>
          </cell>
          <cell r="AD53">
            <v>196932.30999576996</v>
          </cell>
          <cell r="AE53">
            <v>184560.79650477422</v>
          </cell>
          <cell r="AF53">
            <v>176197.25670469279</v>
          </cell>
          <cell r="AG53">
            <v>183347.0189216295</v>
          </cell>
          <cell r="AH53">
            <v>173674.63144485306</v>
          </cell>
          <cell r="AI53">
            <v>180233.49365463119</v>
          </cell>
          <cell r="AJ53">
            <v>139964.59080358178</v>
          </cell>
          <cell r="AK53">
            <v>198093.75234487976</v>
          </cell>
          <cell r="AL53">
            <v>243260.34813207496</v>
          </cell>
          <cell r="AM53">
            <v>208636.80562665677</v>
          </cell>
          <cell r="AN53">
            <v>221310.14689832629</v>
          </cell>
          <cell r="AO53">
            <v>223105.85697339429</v>
          </cell>
          <cell r="AP53">
            <v>236605.14001755291</v>
          </cell>
          <cell r="AQ53">
            <v>221741.33386086402</v>
          </cell>
          <cell r="AR53">
            <v>211692.9243059101</v>
          </cell>
          <cell r="AS53">
            <v>220283.03575317265</v>
          </cell>
          <cell r="AT53">
            <v>208662.1057326195</v>
          </cell>
          <cell r="AU53">
            <v>216542.27791733481</v>
          </cell>
          <cell r="AV53">
            <v>168161.03769509579</v>
          </cell>
          <cell r="AW53">
            <v>238000.55974141305</v>
          </cell>
          <cell r="AX53">
            <v>243260.34813207496</v>
          </cell>
          <cell r="AY53">
            <v>208636.80562665677</v>
          </cell>
          <cell r="AZ53">
            <v>221310.14689832629</v>
          </cell>
          <cell r="BA53">
            <v>223105.85697339429</v>
          </cell>
          <cell r="BB53">
            <v>236605.14001755291</v>
          </cell>
          <cell r="BC53">
            <v>221741.33386086402</v>
          </cell>
          <cell r="BD53">
            <v>211692.9243059101</v>
          </cell>
          <cell r="BE53">
            <v>220283.03575317265</v>
          </cell>
          <cell r="BF53">
            <v>208662.1057326195</v>
          </cell>
          <cell r="BG53">
            <v>216542.27791733481</v>
          </cell>
          <cell r="BH53">
            <v>168161.03769509579</v>
          </cell>
          <cell r="BI53">
            <v>238000.55974141305</v>
          </cell>
          <cell r="BJ53">
            <v>420655.38340985391</v>
          </cell>
          <cell r="BK53">
            <v>360782.98883564072</v>
          </cell>
          <cell r="BL53">
            <v>382698.23015077529</v>
          </cell>
          <cell r="BM53">
            <v>385803.44280018966</v>
          </cell>
          <cell r="BN53">
            <v>409146.93518726621</v>
          </cell>
          <cell r="BO53">
            <v>383443.85564395745</v>
          </cell>
          <cell r="BP53">
            <v>366067.74972922186</v>
          </cell>
          <cell r="BQ53">
            <v>380922.10906944494</v>
          </cell>
          <cell r="BR53">
            <v>360826.73877621174</v>
          </cell>
          <cell r="BS53">
            <v>374453.44315754942</v>
          </cell>
          <cell r="BT53">
            <v>290790.69535748282</v>
          </cell>
          <cell r="BU53">
            <v>411559.94998176681</v>
          </cell>
          <cell r="BV53">
            <v>420655.38340985391</v>
          </cell>
          <cell r="BW53">
            <v>360782.98883564072</v>
          </cell>
          <cell r="BX53">
            <v>382698.23015077529</v>
          </cell>
          <cell r="BY53">
            <v>385803.44280018966</v>
          </cell>
          <cell r="BZ53">
            <v>409146.93518726621</v>
          </cell>
          <cell r="CA53">
            <v>383443.85564395745</v>
          </cell>
          <cell r="CB53">
            <v>366067.74972922186</v>
          </cell>
          <cell r="CC53">
            <v>380922.10906944494</v>
          </cell>
          <cell r="CD53">
            <v>360826.73877621174</v>
          </cell>
          <cell r="CE53">
            <v>374453.44315754942</v>
          </cell>
          <cell r="CF53">
            <v>290790.69535748282</v>
          </cell>
          <cell r="CG53">
            <v>411559.94998176681</v>
          </cell>
          <cell r="CH53">
            <v>511350.42661330139</v>
          </cell>
          <cell r="CI53">
            <v>438569.2957510007</v>
          </cell>
          <cell r="CJ53">
            <v>465209.5538762816</v>
          </cell>
          <cell r="CK53">
            <v>468984.26323607116</v>
          </cell>
          <cell r="CL53">
            <v>497360.70928085118</v>
          </cell>
          <cell r="CM53">
            <v>466115.93931450375</v>
          </cell>
          <cell r="CN53">
            <v>444993.47298505035</v>
          </cell>
          <cell r="CO53">
            <v>463050.49373233889</v>
          </cell>
          <cell r="CP53">
            <v>438622.4783599904</v>
          </cell>
          <cell r="CQ53">
            <v>455187.15665376914</v>
          </cell>
          <cell r="CR53">
            <v>353486.37385997653</v>
          </cell>
          <cell r="CS53">
            <v>500293.98006081855</v>
          </cell>
          <cell r="CT53">
            <v>511350.42661330139</v>
          </cell>
          <cell r="CU53">
            <v>438569.2957510007</v>
          </cell>
          <cell r="CV53">
            <v>465209.5538762816</v>
          </cell>
          <cell r="CW53">
            <v>468984.26323607116</v>
          </cell>
          <cell r="CX53">
            <v>497360.70928085118</v>
          </cell>
          <cell r="CY53">
            <v>466115.93931450375</v>
          </cell>
          <cell r="CZ53">
            <v>444993.47298505035</v>
          </cell>
          <cell r="DA53">
            <v>463050.49373233889</v>
          </cell>
          <cell r="DB53">
            <v>438622.4783599904</v>
          </cell>
          <cell r="DC53">
            <v>455187.15665376914</v>
          </cell>
          <cell r="DD53">
            <v>353486.37385997653</v>
          </cell>
          <cell r="DE53">
            <v>500293.98006081855</v>
          </cell>
          <cell r="DF53">
            <v>511350.42661330139</v>
          </cell>
          <cell r="DG53">
            <v>438569.2957510007</v>
          </cell>
          <cell r="DH53">
            <v>465209.5538762816</v>
          </cell>
          <cell r="DI53">
            <v>468984.26323607116</v>
          </cell>
          <cell r="DJ53">
            <v>497360.70928085118</v>
          </cell>
          <cell r="DK53">
            <v>466115.93931450375</v>
          </cell>
          <cell r="DL53">
            <v>444993.47298505035</v>
          </cell>
          <cell r="DM53">
            <v>463050.49373233889</v>
          </cell>
          <cell r="DN53">
            <v>438622.4783599904</v>
          </cell>
          <cell r="DO53">
            <v>455187.15665376914</v>
          </cell>
          <cell r="DP53">
            <v>353486.37385997653</v>
          </cell>
          <cell r="DQ53">
            <v>500293.98006081855</v>
          </cell>
        </row>
        <row r="54">
          <cell r="A54">
            <v>586</v>
          </cell>
          <cell r="B54">
            <v>2201</v>
          </cell>
          <cell r="C54">
            <v>2201</v>
          </cell>
          <cell r="D54">
            <v>2201</v>
          </cell>
          <cell r="E54">
            <v>2201</v>
          </cell>
          <cell r="F54">
            <v>2201</v>
          </cell>
          <cell r="G54">
            <v>2201</v>
          </cell>
          <cell r="H54">
            <v>2201</v>
          </cell>
          <cell r="I54">
            <v>2201</v>
          </cell>
          <cell r="J54">
            <v>2201</v>
          </cell>
          <cell r="K54">
            <v>2201</v>
          </cell>
          <cell r="L54">
            <v>2201</v>
          </cell>
          <cell r="M54">
            <v>2201</v>
          </cell>
          <cell r="N54">
            <v>2201</v>
          </cell>
          <cell r="O54">
            <v>2201</v>
          </cell>
          <cell r="P54">
            <v>2201</v>
          </cell>
          <cell r="Q54">
            <v>2201</v>
          </cell>
          <cell r="R54">
            <v>2201</v>
          </cell>
          <cell r="S54">
            <v>2201</v>
          </cell>
          <cell r="T54">
            <v>2201</v>
          </cell>
          <cell r="U54">
            <v>2201</v>
          </cell>
          <cell r="V54">
            <v>2201</v>
          </cell>
          <cell r="W54">
            <v>2201</v>
          </cell>
          <cell r="X54">
            <v>2201</v>
          </cell>
          <cell r="Y54">
            <v>2201</v>
          </cell>
          <cell r="Z54">
            <v>2201</v>
          </cell>
          <cell r="AA54">
            <v>2201</v>
          </cell>
          <cell r="AB54">
            <v>2201</v>
          </cell>
          <cell r="AC54">
            <v>2201</v>
          </cell>
          <cell r="AD54">
            <v>2201</v>
          </cell>
          <cell r="AE54">
            <v>2201</v>
          </cell>
          <cell r="AF54">
            <v>2201</v>
          </cell>
          <cell r="AG54">
            <v>2201</v>
          </cell>
          <cell r="AH54">
            <v>2201</v>
          </cell>
          <cell r="AI54">
            <v>2201</v>
          </cell>
          <cell r="AJ54">
            <v>2201</v>
          </cell>
          <cell r="AK54">
            <v>2201</v>
          </cell>
          <cell r="AL54">
            <v>2201</v>
          </cell>
          <cell r="AM54">
            <v>2201</v>
          </cell>
          <cell r="AN54">
            <v>2201</v>
          </cell>
          <cell r="AO54">
            <v>2201</v>
          </cell>
          <cell r="AP54">
            <v>2201</v>
          </cell>
          <cell r="AQ54">
            <v>2201</v>
          </cell>
          <cell r="AR54">
            <v>2201</v>
          </cell>
          <cell r="AS54">
            <v>2201</v>
          </cell>
          <cell r="AT54">
            <v>2201</v>
          </cell>
          <cell r="AU54">
            <v>2201</v>
          </cell>
          <cell r="AV54">
            <v>2201</v>
          </cell>
          <cell r="AW54">
            <v>2201</v>
          </cell>
          <cell r="AX54">
            <v>2201</v>
          </cell>
          <cell r="AY54">
            <v>2201</v>
          </cell>
          <cell r="AZ54">
            <v>2201</v>
          </cell>
          <cell r="BA54">
            <v>2201</v>
          </cell>
          <cell r="BB54">
            <v>2201</v>
          </cell>
          <cell r="BC54">
            <v>2201</v>
          </cell>
          <cell r="BD54">
            <v>2201</v>
          </cell>
          <cell r="BE54">
            <v>2201</v>
          </cell>
          <cell r="BF54">
            <v>2201</v>
          </cell>
          <cell r="BG54">
            <v>2201</v>
          </cell>
          <cell r="BH54">
            <v>2201</v>
          </cell>
          <cell r="BI54">
            <v>2201</v>
          </cell>
          <cell r="BJ54">
            <v>2201</v>
          </cell>
          <cell r="BK54">
            <v>2201</v>
          </cell>
          <cell r="BL54">
            <v>2201</v>
          </cell>
          <cell r="BM54">
            <v>2201</v>
          </cell>
          <cell r="BN54">
            <v>2201</v>
          </cell>
          <cell r="BO54">
            <v>2201</v>
          </cell>
          <cell r="BP54">
            <v>2201</v>
          </cell>
          <cell r="BQ54">
            <v>2201</v>
          </cell>
          <cell r="BR54">
            <v>2201</v>
          </cell>
          <cell r="BS54">
            <v>2201</v>
          </cell>
          <cell r="BT54">
            <v>2201</v>
          </cell>
          <cell r="BU54">
            <v>2201</v>
          </cell>
          <cell r="BV54">
            <v>2201</v>
          </cell>
          <cell r="BW54">
            <v>2201</v>
          </cell>
          <cell r="BX54">
            <v>2201</v>
          </cell>
          <cell r="BY54">
            <v>2201</v>
          </cell>
          <cell r="BZ54">
            <v>2201</v>
          </cell>
          <cell r="CA54">
            <v>2201</v>
          </cell>
          <cell r="CB54">
            <v>2201</v>
          </cell>
          <cell r="CC54">
            <v>2201</v>
          </cell>
          <cell r="CD54">
            <v>2201</v>
          </cell>
          <cell r="CE54">
            <v>2201</v>
          </cell>
          <cell r="CF54">
            <v>2201</v>
          </cell>
          <cell r="CG54">
            <v>2201</v>
          </cell>
          <cell r="CH54">
            <v>2201</v>
          </cell>
          <cell r="CI54">
            <v>2201</v>
          </cell>
          <cell r="CJ54">
            <v>2201</v>
          </cell>
          <cell r="CK54">
            <v>2201</v>
          </cell>
          <cell r="CL54">
            <v>2201</v>
          </cell>
          <cell r="CM54">
            <v>2201</v>
          </cell>
          <cell r="CN54">
            <v>2201</v>
          </cell>
          <cell r="CO54">
            <v>2201</v>
          </cell>
          <cell r="CP54">
            <v>2201</v>
          </cell>
          <cell r="CQ54">
            <v>2201</v>
          </cell>
          <cell r="CR54">
            <v>2201</v>
          </cell>
          <cell r="CS54">
            <v>2201</v>
          </cell>
          <cell r="CT54">
            <v>2201</v>
          </cell>
          <cell r="CU54">
            <v>2201</v>
          </cell>
          <cell r="CV54">
            <v>2201</v>
          </cell>
          <cell r="CW54">
            <v>2201</v>
          </cell>
          <cell r="CX54">
            <v>2201</v>
          </cell>
          <cell r="CY54">
            <v>2201</v>
          </cell>
          <cell r="CZ54">
            <v>2201</v>
          </cell>
          <cell r="DA54">
            <v>2201</v>
          </cell>
          <cell r="DB54">
            <v>2201</v>
          </cell>
          <cell r="DC54">
            <v>2201</v>
          </cell>
          <cell r="DD54">
            <v>2201</v>
          </cell>
          <cell r="DE54">
            <v>2201</v>
          </cell>
          <cell r="DF54">
            <v>2201</v>
          </cell>
          <cell r="DG54">
            <v>2201</v>
          </cell>
          <cell r="DH54">
            <v>2201</v>
          </cell>
          <cell r="DI54">
            <v>2201</v>
          </cell>
          <cell r="DJ54">
            <v>2201</v>
          </cell>
          <cell r="DK54">
            <v>2201</v>
          </cell>
          <cell r="DL54">
            <v>2201</v>
          </cell>
          <cell r="DM54">
            <v>2201</v>
          </cell>
          <cell r="DN54">
            <v>2201</v>
          </cell>
          <cell r="DO54">
            <v>2201</v>
          </cell>
          <cell r="DP54">
            <v>2201</v>
          </cell>
          <cell r="DQ54">
            <v>2201</v>
          </cell>
        </row>
        <row r="55">
          <cell r="A55">
            <v>607</v>
          </cell>
          <cell r="B55">
            <v>-8333</v>
          </cell>
          <cell r="C55">
            <v>-8333</v>
          </cell>
          <cell r="D55">
            <v>-8333</v>
          </cell>
          <cell r="E55">
            <v>-8333</v>
          </cell>
          <cell r="F55">
            <v>-8333</v>
          </cell>
          <cell r="G55">
            <v>-8333</v>
          </cell>
          <cell r="H55">
            <v>-8333</v>
          </cell>
          <cell r="I55">
            <v>-8333</v>
          </cell>
          <cell r="J55">
            <v>-8333</v>
          </cell>
          <cell r="K55">
            <v>-8333</v>
          </cell>
          <cell r="L55">
            <v>-8333</v>
          </cell>
          <cell r="M55">
            <v>-8333</v>
          </cell>
          <cell r="N55">
            <v>-8333</v>
          </cell>
          <cell r="O55">
            <v>-8333</v>
          </cell>
          <cell r="P55">
            <v>-8333</v>
          </cell>
          <cell r="Q55">
            <v>-8333</v>
          </cell>
          <cell r="R55">
            <v>-8333</v>
          </cell>
          <cell r="S55">
            <v>-8333</v>
          </cell>
          <cell r="T55">
            <v>-8333</v>
          </cell>
          <cell r="U55">
            <v>-8333</v>
          </cell>
          <cell r="V55">
            <v>-8333</v>
          </cell>
          <cell r="W55">
            <v>-8333</v>
          </cell>
          <cell r="X55">
            <v>-8333</v>
          </cell>
          <cell r="Y55">
            <v>-8333</v>
          </cell>
          <cell r="Z55">
            <v>-8333</v>
          </cell>
          <cell r="AA55">
            <v>-8333</v>
          </cell>
          <cell r="AB55">
            <v>-8333</v>
          </cell>
          <cell r="AC55">
            <v>-8333</v>
          </cell>
          <cell r="AD55">
            <v>-8333</v>
          </cell>
          <cell r="AE55">
            <v>-8333</v>
          </cell>
          <cell r="AF55">
            <v>-8333</v>
          </cell>
          <cell r="AG55">
            <v>-8333</v>
          </cell>
          <cell r="AH55">
            <v>-8333</v>
          </cell>
          <cell r="AI55">
            <v>-8333</v>
          </cell>
          <cell r="AJ55">
            <v>-8333</v>
          </cell>
          <cell r="AK55">
            <v>-8333</v>
          </cell>
          <cell r="AL55">
            <v>-8333</v>
          </cell>
          <cell r="AM55">
            <v>-8333</v>
          </cell>
          <cell r="AN55">
            <v>-8333</v>
          </cell>
          <cell r="AO55">
            <v>-8333</v>
          </cell>
          <cell r="AP55">
            <v>-8333</v>
          </cell>
          <cell r="AQ55">
            <v>-8333</v>
          </cell>
          <cell r="AR55">
            <v>-8333</v>
          </cell>
          <cell r="AS55">
            <v>-8333</v>
          </cell>
          <cell r="AT55">
            <v>-8333</v>
          </cell>
          <cell r="AU55">
            <v>-8333</v>
          </cell>
          <cell r="AV55">
            <v>-8333</v>
          </cell>
          <cell r="AW55">
            <v>-8333</v>
          </cell>
          <cell r="AX55">
            <v>-8333</v>
          </cell>
          <cell r="AY55">
            <v>-8333</v>
          </cell>
          <cell r="AZ55">
            <v>-8333</v>
          </cell>
          <cell r="BA55">
            <v>-8333</v>
          </cell>
          <cell r="BB55">
            <v>-8333</v>
          </cell>
          <cell r="BC55">
            <v>-8333</v>
          </cell>
          <cell r="BD55">
            <v>-8333</v>
          </cell>
          <cell r="BE55">
            <v>-8333</v>
          </cell>
          <cell r="BF55">
            <v>-8333</v>
          </cell>
          <cell r="BG55">
            <v>-8333</v>
          </cell>
          <cell r="BH55">
            <v>-8333</v>
          </cell>
          <cell r="BI55">
            <v>-8333</v>
          </cell>
          <cell r="BJ55">
            <v>-8333</v>
          </cell>
          <cell r="BK55">
            <v>-8333</v>
          </cell>
          <cell r="BL55">
            <v>-8333</v>
          </cell>
          <cell r="BM55">
            <v>-8333</v>
          </cell>
          <cell r="BN55">
            <v>-8333</v>
          </cell>
          <cell r="BO55">
            <v>-8333</v>
          </cell>
          <cell r="BP55">
            <v>-8333</v>
          </cell>
          <cell r="BQ55">
            <v>-8333</v>
          </cell>
          <cell r="BR55">
            <v>-8333</v>
          </cell>
          <cell r="BS55">
            <v>-8333</v>
          </cell>
          <cell r="BT55">
            <v>-8333</v>
          </cell>
          <cell r="BU55">
            <v>-8333</v>
          </cell>
          <cell r="BV55">
            <v>-8333</v>
          </cell>
          <cell r="BW55">
            <v>-8333</v>
          </cell>
          <cell r="BX55">
            <v>-8333</v>
          </cell>
          <cell r="BY55">
            <v>-8333</v>
          </cell>
          <cell r="BZ55">
            <v>-8333</v>
          </cell>
          <cell r="CA55">
            <v>-8333</v>
          </cell>
          <cell r="CB55">
            <v>-8333</v>
          </cell>
          <cell r="CC55">
            <v>-8333</v>
          </cell>
          <cell r="CD55">
            <v>-8333</v>
          </cell>
          <cell r="CE55">
            <v>-8333</v>
          </cell>
          <cell r="CF55">
            <v>-8333</v>
          </cell>
          <cell r="CG55">
            <v>-8333</v>
          </cell>
          <cell r="CH55">
            <v>-8333</v>
          </cell>
          <cell r="CI55">
            <v>-8333</v>
          </cell>
          <cell r="CJ55">
            <v>-8333</v>
          </cell>
          <cell r="CK55">
            <v>-8333</v>
          </cell>
          <cell r="CL55">
            <v>-8333</v>
          </cell>
          <cell r="CM55">
            <v>-8333</v>
          </cell>
          <cell r="CN55">
            <v>-8333</v>
          </cell>
          <cell r="CO55">
            <v>-8333</v>
          </cell>
          <cell r="CP55">
            <v>-8333</v>
          </cell>
          <cell r="CQ55">
            <v>-8333</v>
          </cell>
          <cell r="CR55">
            <v>-8333</v>
          </cell>
          <cell r="CS55">
            <v>-8333</v>
          </cell>
          <cell r="CT55">
            <v>-8333</v>
          </cell>
          <cell r="CU55">
            <v>-8333</v>
          </cell>
          <cell r="CV55">
            <v>-8333</v>
          </cell>
          <cell r="CW55">
            <v>-8333</v>
          </cell>
          <cell r="CX55">
            <v>-8333</v>
          </cell>
          <cell r="CY55">
            <v>-8333</v>
          </cell>
          <cell r="CZ55">
            <v>-8333</v>
          </cell>
          <cell r="DA55">
            <v>-8333</v>
          </cell>
          <cell r="DB55">
            <v>-8333</v>
          </cell>
          <cell r="DC55">
            <v>-8333</v>
          </cell>
          <cell r="DD55">
            <v>-8333</v>
          </cell>
          <cell r="DE55">
            <v>-8333</v>
          </cell>
          <cell r="DF55">
            <v>-8333</v>
          </cell>
          <cell r="DG55">
            <v>-8333</v>
          </cell>
          <cell r="DH55">
            <v>-8333</v>
          </cell>
          <cell r="DI55">
            <v>-8333</v>
          </cell>
          <cell r="DJ55">
            <v>-8333</v>
          </cell>
          <cell r="DK55">
            <v>-8333</v>
          </cell>
          <cell r="DL55">
            <v>-8333</v>
          </cell>
          <cell r="DM55">
            <v>-8333</v>
          </cell>
          <cell r="DN55">
            <v>-8333</v>
          </cell>
          <cell r="DO55">
            <v>-8333</v>
          </cell>
          <cell r="DP55">
            <v>-8333</v>
          </cell>
          <cell r="DQ55">
            <v>-8333</v>
          </cell>
        </row>
        <row r="56">
          <cell r="A56">
            <v>628</v>
          </cell>
          <cell r="B56">
            <v>-80000</v>
          </cell>
          <cell r="C56">
            <v>-80000</v>
          </cell>
          <cell r="D56">
            <v>-40000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</row>
        <row r="57">
          <cell r="A57">
            <v>633</v>
          </cell>
          <cell r="B57">
            <v>-278484.17</v>
          </cell>
          <cell r="C57">
            <v>-165126.04</v>
          </cell>
          <cell r="D57">
            <v>-148884.25</v>
          </cell>
          <cell r="E57">
            <v>-110281.75</v>
          </cell>
          <cell r="F57">
            <v>-55904.33</v>
          </cell>
          <cell r="G57">
            <v>-9285.375</v>
          </cell>
          <cell r="H57">
            <v>-431446.07780000003</v>
          </cell>
          <cell r="I57">
            <v>-509978.52610000002</v>
          </cell>
          <cell r="J57">
            <v>-389458.6875</v>
          </cell>
          <cell r="K57">
            <v>-266442.4583</v>
          </cell>
          <cell r="L57">
            <v>-263272.85859999998</v>
          </cell>
          <cell r="M57">
            <v>-348039.13179999997</v>
          </cell>
          <cell r="N57">
            <v>-332585.85469981568</v>
          </cell>
          <cell r="O57">
            <v>-287238.3630071446</v>
          </cell>
          <cell r="P57">
            <v>-256904.70550576728</v>
          </cell>
          <cell r="Q57">
            <v>-167876.61746278414</v>
          </cell>
          <cell r="R57">
            <v>-166838.8904934859</v>
          </cell>
          <cell r="S57">
            <v>-217424.1430065445</v>
          </cell>
          <cell r="T57">
            <v>-423401.86642191483</v>
          </cell>
          <cell r="U57">
            <v>-501352.23356422613</v>
          </cell>
          <cell r="V57">
            <v>-381979.61227986112</v>
          </cell>
          <cell r="W57">
            <v>-259655.13801076013</v>
          </cell>
          <cell r="X57">
            <v>-257315.63605852818</v>
          </cell>
          <cell r="Y57">
            <v>-341123.47731525853</v>
          </cell>
          <cell r="Z57">
            <v>-294942.97411897231</v>
          </cell>
          <cell r="AA57">
            <v>-245387.73207689892</v>
          </cell>
          <cell r="AB57">
            <v>-207529.14310665548</v>
          </cell>
          <cell r="AC57">
            <v>-145159.79927412776</v>
          </cell>
          <cell r="AD57">
            <v>-116597.69071587898</v>
          </cell>
          <cell r="AE57">
            <v>-142749.07235446159</v>
          </cell>
          <cell r="AF57">
            <v>-323047.94094342558</v>
          </cell>
          <cell r="AG57">
            <v>-410410.33318383695</v>
          </cell>
          <cell r="AH57">
            <v>-327383.67729213845</v>
          </cell>
          <cell r="AI57">
            <v>-156575.17696308016</v>
          </cell>
          <cell r="AJ57">
            <v>-213466.69279194629</v>
          </cell>
          <cell r="AK57">
            <v>-338137.72203915479</v>
          </cell>
          <cell r="AL57">
            <v>-322859.19608548528</v>
          </cell>
          <cell r="AM57">
            <v>-281190.03499216156</v>
          </cell>
          <cell r="AN57">
            <v>-252782.15745878164</v>
          </cell>
          <cell r="AO57">
            <v>-161489.43644147326</v>
          </cell>
          <cell r="AP57">
            <v>-159864.78006048658</v>
          </cell>
          <cell r="AQ57">
            <v>-210086.92664625391</v>
          </cell>
          <cell r="AR57">
            <v>-415775.7010945598</v>
          </cell>
          <cell r="AS57">
            <v>-493381.56385012332</v>
          </cell>
          <cell r="AT57">
            <v>-374814.30942295986</v>
          </cell>
          <cell r="AU57">
            <v>-250787.33034195879</v>
          </cell>
          <cell r="AV57">
            <v>-253611.3918237699</v>
          </cell>
          <cell r="AW57">
            <v>-334650.52812144835</v>
          </cell>
          <cell r="AX57">
            <v>-303542.08928110392</v>
          </cell>
          <cell r="AY57">
            <v>-264172.05677402596</v>
          </cell>
          <cell r="AZ57">
            <v>-233797.72973389918</v>
          </cell>
          <cell r="BA57">
            <v>-140163.23111184096</v>
          </cell>
          <cell r="BB57">
            <v>-144320.45234352796</v>
          </cell>
          <cell r="BC57">
            <v>-188874.02524523879</v>
          </cell>
          <cell r="BD57">
            <v>-386871.25505657488</v>
          </cell>
          <cell r="BE57">
            <v>-477098.89609760622</v>
          </cell>
          <cell r="BF57">
            <v>-349550.83897253621</v>
          </cell>
          <cell r="BG57">
            <v>-234407.28818422463</v>
          </cell>
          <cell r="BH57">
            <v>-236697.57678331088</v>
          </cell>
          <cell r="BI57">
            <v>-313744.75225485041</v>
          </cell>
          <cell r="BJ57">
            <v>-304168.26121737814</v>
          </cell>
          <cell r="BK57">
            <v>-261695.24706109855</v>
          </cell>
          <cell r="BL57">
            <v>-229146.62316709489</v>
          </cell>
          <cell r="BM57">
            <v>-140847.94256363044</v>
          </cell>
          <cell r="BN57">
            <v>-141972.35071099448</v>
          </cell>
          <cell r="BO57">
            <v>-180474.60986997469</v>
          </cell>
          <cell r="BP57">
            <v>-405892.51264114468</v>
          </cell>
          <cell r="BQ57">
            <v>-486918.32695395255</v>
          </cell>
          <cell r="BR57">
            <v>-344100.32074382913</v>
          </cell>
          <cell r="BS57">
            <v>-232969.91570774111</v>
          </cell>
          <cell r="BT57">
            <v>-240847.84991254663</v>
          </cell>
          <cell r="BU57">
            <v>-298291.1519070497</v>
          </cell>
          <cell r="BV57">
            <v>-306025.31878985907</v>
          </cell>
          <cell r="BW57">
            <v>-253261.2513818072</v>
          </cell>
          <cell r="BX57">
            <v>-208666.03084134022</v>
          </cell>
          <cell r="BY57">
            <v>-151635.10605276836</v>
          </cell>
          <cell r="BZ57">
            <v>-175135.39711238453</v>
          </cell>
          <cell r="CA57">
            <v>-225366.17618378132</v>
          </cell>
          <cell r="CB57">
            <v>-342463.29934892722</v>
          </cell>
          <cell r="CC57">
            <v>-394606.75671486434</v>
          </cell>
          <cell r="CD57">
            <v>-306613.06688417884</v>
          </cell>
          <cell r="CE57">
            <v>-213284.29272519654</v>
          </cell>
          <cell r="CF57">
            <v>-215976.69321826895</v>
          </cell>
          <cell r="CG57">
            <v>-253641.44742613379</v>
          </cell>
          <cell r="CH57">
            <v>-256742.8837035422</v>
          </cell>
          <cell r="CI57">
            <v>-206780.79809925193</v>
          </cell>
          <cell r="CJ57">
            <v>-207087.47521819209</v>
          </cell>
          <cell r="CK57">
            <v>-211540.06930201201</v>
          </cell>
          <cell r="CL57">
            <v>-193183.9775592839</v>
          </cell>
          <cell r="CM57">
            <v>-227841.34598711607</v>
          </cell>
          <cell r="CN57">
            <v>-357627.06531578413</v>
          </cell>
          <cell r="CO57">
            <v>-453423.39388053963</v>
          </cell>
          <cell r="CP57">
            <v>-368057.70824514062</v>
          </cell>
          <cell r="CQ57">
            <v>-234827.62508753978</v>
          </cell>
          <cell r="CR57">
            <v>-220327.39371357614</v>
          </cell>
          <cell r="CS57">
            <v>-287170.00557607308</v>
          </cell>
          <cell r="CT57">
            <v>-272890.17035630386</v>
          </cell>
          <cell r="CU57">
            <v>-277149.63092167687</v>
          </cell>
          <cell r="CV57">
            <v>-232416.01871222284</v>
          </cell>
          <cell r="CW57">
            <v>-213817.767907514</v>
          </cell>
          <cell r="CX57">
            <v>-191007.51992554936</v>
          </cell>
          <cell r="CY57">
            <v>-256713.23376263291</v>
          </cell>
          <cell r="CZ57">
            <v>-372836.19551700412</v>
          </cell>
          <cell r="DA57">
            <v>-494065.57262874267</v>
          </cell>
          <cell r="DB57">
            <v>-390489.32941680623</v>
          </cell>
          <cell r="DC57">
            <v>-249787.50044542763</v>
          </cell>
          <cell r="DD57">
            <v>-259876.63343429094</v>
          </cell>
          <cell r="DE57">
            <v>-305723.80339493271</v>
          </cell>
          <cell r="DF57">
            <v>-319752.21694056172</v>
          </cell>
          <cell r="DG57">
            <v>-256015.18570040408</v>
          </cell>
          <cell r="DH57">
            <v>-254136.39932853085</v>
          </cell>
          <cell r="DI57">
            <v>-246180.34598980803</v>
          </cell>
          <cell r="DJ57">
            <v>-251120.65764297044</v>
          </cell>
          <cell r="DK57">
            <v>-306930.50624905998</v>
          </cell>
          <cell r="DL57">
            <v>-415707.20750282996</v>
          </cell>
          <cell r="DM57">
            <v>-558378.80951447913</v>
          </cell>
          <cell r="DN57">
            <v>-402117.7656621206</v>
          </cell>
          <cell r="DO57">
            <v>-274670.42955503322</v>
          </cell>
          <cell r="DP57">
            <v>-283039.74762325193</v>
          </cell>
          <cell r="DQ57">
            <v>-330562.19245187391</v>
          </cell>
        </row>
        <row r="58">
          <cell r="A58">
            <v>637</v>
          </cell>
          <cell r="B58">
            <v>-156887.94</v>
          </cell>
          <cell r="C58">
            <v>-184941.93</v>
          </cell>
          <cell r="D58">
            <v>-188552.25</v>
          </cell>
          <cell r="E58">
            <v>-187685.98</v>
          </cell>
          <cell r="F58">
            <v>2946.49</v>
          </cell>
          <cell r="G58">
            <v>-24908.125621635874</v>
          </cell>
          <cell r="H58">
            <v>-48256.116231740802</v>
          </cell>
          <cell r="I58">
            <v>-62465.926872191834</v>
          </cell>
          <cell r="J58">
            <v>-57707.149889714783</v>
          </cell>
          <cell r="K58">
            <v>-53529.870664739399</v>
          </cell>
          <cell r="L58">
            <v>-56094.583045783103</v>
          </cell>
          <cell r="M58">
            <v>-53290.517644780251</v>
          </cell>
          <cell r="N58">
            <v>-88977.686899658613</v>
          </cell>
          <cell r="O58">
            <v>-88218.129215810797</v>
          </cell>
          <cell r="P58">
            <v>-122145.80478089847</v>
          </cell>
          <cell r="Q58">
            <v>-148513.38023199508</v>
          </cell>
          <cell r="R58">
            <v>-3176.6861036884075</v>
          </cell>
          <cell r="S58">
            <v>-14177.168549106078</v>
          </cell>
          <cell r="T58">
            <v>-13093.658464529261</v>
          </cell>
          <cell r="U58">
            <v>-47078.514453831216</v>
          </cell>
          <cell r="V58">
            <v>-66692.713531457033</v>
          </cell>
          <cell r="W58">
            <v>-69545.552898324095</v>
          </cell>
          <cell r="X58">
            <v>-56725.940020317532</v>
          </cell>
          <cell r="Y58">
            <v>-43162.401916914241</v>
          </cell>
          <cell r="Z58">
            <v>-20242.758045456052</v>
          </cell>
          <cell r="AA58">
            <v>-33463.777249863197</v>
          </cell>
          <cell r="AB58">
            <v>-45207.407906510343</v>
          </cell>
          <cell r="AC58">
            <v>-54390.833990810665</v>
          </cell>
          <cell r="AD58">
            <v>46387.926386582141</v>
          </cell>
          <cell r="AE58">
            <v>43297.54916219716</v>
          </cell>
          <cell r="AF58">
            <v>60923.282648523949</v>
          </cell>
          <cell r="AG58">
            <v>51861.678163904609</v>
          </cell>
          <cell r="AH58">
            <v>10817.901046464831</v>
          </cell>
          <cell r="AI58">
            <v>-12280.939882636332</v>
          </cell>
          <cell r="AJ58">
            <v>-9545.3567139453371</v>
          </cell>
          <cell r="AK58">
            <v>-3801.5944920375769</v>
          </cell>
          <cell r="AL58">
            <v>-32772.181812387142</v>
          </cell>
          <cell r="AM58">
            <v>-32772.181812387142</v>
          </cell>
          <cell r="AN58">
            <v>-32772.181812387142</v>
          </cell>
          <cell r="AO58">
            <v>-32772.181812387142</v>
          </cell>
          <cell r="AP58">
            <v>-32772.181812387142</v>
          </cell>
          <cell r="AQ58">
            <v>-32772.181812387142</v>
          </cell>
          <cell r="AR58">
            <v>-32772.181812387142</v>
          </cell>
          <cell r="AS58">
            <v>-32772.181812387142</v>
          </cell>
          <cell r="AT58">
            <v>-32772.181812387142</v>
          </cell>
          <cell r="AU58">
            <v>-32772.181812387142</v>
          </cell>
          <cell r="AV58">
            <v>-32772.181812387142</v>
          </cell>
          <cell r="AW58">
            <v>-32772.181812387142</v>
          </cell>
          <cell r="AX58">
            <v>-40453.267734126137</v>
          </cell>
          <cell r="AY58">
            <v>-40453.267734126137</v>
          </cell>
          <cell r="AZ58">
            <v>-40453.267734126137</v>
          </cell>
          <cell r="BA58">
            <v>-40453.267734126137</v>
          </cell>
          <cell r="BB58">
            <v>-40453.267734126137</v>
          </cell>
          <cell r="BC58">
            <v>-40453.267734126137</v>
          </cell>
          <cell r="BD58">
            <v>-40453.267734126137</v>
          </cell>
          <cell r="BE58">
            <v>-40453.267734126137</v>
          </cell>
          <cell r="BF58">
            <v>-40453.267734126137</v>
          </cell>
          <cell r="BG58">
            <v>-40453.267734126137</v>
          </cell>
          <cell r="BH58">
            <v>-40453.267734126137</v>
          </cell>
          <cell r="BI58">
            <v>-40453.267734126137</v>
          </cell>
          <cell r="BJ58">
            <v>-19241.452079723244</v>
          </cell>
          <cell r="BK58">
            <v>-19241.452079723244</v>
          </cell>
          <cell r="BL58">
            <v>-19241.452079723244</v>
          </cell>
          <cell r="BM58">
            <v>-19241.452079723244</v>
          </cell>
          <cell r="BN58">
            <v>-19241.452079723244</v>
          </cell>
          <cell r="BO58">
            <v>-19241.452079723244</v>
          </cell>
          <cell r="BP58">
            <v>-19241.452079723244</v>
          </cell>
          <cell r="BQ58">
            <v>-19241.452079723244</v>
          </cell>
          <cell r="BR58">
            <v>-19241.452079723244</v>
          </cell>
          <cell r="BS58">
            <v>-19241.452079723244</v>
          </cell>
          <cell r="BT58">
            <v>-19241.452079723244</v>
          </cell>
          <cell r="BU58">
            <v>-19241.452079723244</v>
          </cell>
          <cell r="BV58">
            <v>64253.257817776845</v>
          </cell>
          <cell r="BW58">
            <v>64253.257817776845</v>
          </cell>
          <cell r="BX58">
            <v>64253.257817776845</v>
          </cell>
          <cell r="BY58">
            <v>64253.257817776845</v>
          </cell>
          <cell r="BZ58">
            <v>64253.257817776845</v>
          </cell>
          <cell r="CA58">
            <v>64253.257817776845</v>
          </cell>
          <cell r="CB58">
            <v>64253.257817776845</v>
          </cell>
          <cell r="CC58">
            <v>64253.257817776845</v>
          </cell>
          <cell r="CD58">
            <v>64253.257817776845</v>
          </cell>
          <cell r="CE58">
            <v>64253.257817776845</v>
          </cell>
          <cell r="CF58">
            <v>64253.257817776845</v>
          </cell>
          <cell r="CG58">
            <v>64253.257817776845</v>
          </cell>
          <cell r="CH58">
            <v>18322.755167142401</v>
          </cell>
          <cell r="CI58">
            <v>18322.755167142401</v>
          </cell>
          <cell r="CJ58">
            <v>18322.755167142401</v>
          </cell>
          <cell r="CK58">
            <v>18322.755167142401</v>
          </cell>
          <cell r="CL58">
            <v>18322.755167142401</v>
          </cell>
          <cell r="CM58">
            <v>18322.755167142401</v>
          </cell>
          <cell r="CN58">
            <v>18322.755167142401</v>
          </cell>
          <cell r="CO58">
            <v>18322.755167142401</v>
          </cell>
          <cell r="CP58">
            <v>18322.755167142401</v>
          </cell>
          <cell r="CQ58">
            <v>18322.755167142401</v>
          </cell>
          <cell r="CR58">
            <v>18322.755167142401</v>
          </cell>
          <cell r="CS58">
            <v>18322.755167142401</v>
          </cell>
          <cell r="CT58">
            <v>-236940.66803760387</v>
          </cell>
          <cell r="CU58">
            <v>-236940.66803760387</v>
          </cell>
          <cell r="CV58">
            <v>-236940.66803760387</v>
          </cell>
          <cell r="CW58">
            <v>-236940.66803760387</v>
          </cell>
          <cell r="CX58">
            <v>-236940.66803760387</v>
          </cell>
          <cell r="CY58">
            <v>-236940.66803760387</v>
          </cell>
          <cell r="CZ58">
            <v>-236940.66803760387</v>
          </cell>
          <cell r="DA58">
            <v>-236940.66803760387</v>
          </cell>
          <cell r="DB58">
            <v>-236940.66803760387</v>
          </cell>
          <cell r="DC58">
            <v>-236940.66803760387</v>
          </cell>
          <cell r="DD58">
            <v>-236940.66803760387</v>
          </cell>
          <cell r="DE58">
            <v>-236940.66803760387</v>
          </cell>
          <cell r="DF58">
            <v>-322259.85474441946</v>
          </cell>
          <cell r="DG58">
            <v>-322259.85474441946</v>
          </cell>
          <cell r="DH58">
            <v>-322259.85474441946</v>
          </cell>
          <cell r="DI58">
            <v>-322259.85474441946</v>
          </cell>
          <cell r="DJ58">
            <v>-322259.85474441946</v>
          </cell>
          <cell r="DK58">
            <v>-322259.85474441946</v>
          </cell>
          <cell r="DL58">
            <v>-322259.85474441946</v>
          </cell>
          <cell r="DM58">
            <v>-322259.85474441946</v>
          </cell>
          <cell r="DN58">
            <v>-322259.85474441946</v>
          </cell>
          <cell r="DO58">
            <v>-322259.85474441946</v>
          </cell>
          <cell r="DP58">
            <v>-322259.85474441946</v>
          </cell>
          <cell r="DQ58">
            <v>-322259.85474441946</v>
          </cell>
        </row>
        <row r="59">
          <cell r="A59">
            <v>646</v>
          </cell>
          <cell r="B59">
            <v>-804686.56</v>
          </cell>
          <cell r="C59">
            <v>-776227.44</v>
          </cell>
          <cell r="D59">
            <v>-804687.06</v>
          </cell>
          <cell r="E59">
            <v>-795201.25</v>
          </cell>
          <cell r="F59">
            <v>-804688.1</v>
          </cell>
          <cell r="G59">
            <v>-795202.25</v>
          </cell>
          <cell r="H59">
            <v>-804689.1</v>
          </cell>
          <cell r="I59">
            <v>-804689.6</v>
          </cell>
          <cell r="J59">
            <v>-795203.75</v>
          </cell>
          <cell r="K59">
            <v>-804690.6</v>
          </cell>
          <cell r="L59">
            <v>-795204.8</v>
          </cell>
          <cell r="M59">
            <v>-804691.7</v>
          </cell>
          <cell r="N59">
            <v>-804686.56</v>
          </cell>
          <cell r="O59">
            <v>-776227.44</v>
          </cell>
          <cell r="P59">
            <v>-804687.06</v>
          </cell>
          <cell r="Q59">
            <v>-795201.25</v>
          </cell>
          <cell r="R59">
            <v>-804688.1</v>
          </cell>
          <cell r="S59">
            <v>-795202.25</v>
          </cell>
          <cell r="T59">
            <v>-804689.1</v>
          </cell>
          <cell r="U59">
            <v>-804689.6</v>
          </cell>
          <cell r="V59">
            <v>-795203.75</v>
          </cell>
          <cell r="W59">
            <v>-804690.6</v>
          </cell>
          <cell r="X59">
            <v>-795204.8</v>
          </cell>
          <cell r="Y59">
            <v>-804691.7</v>
          </cell>
          <cell r="Z59">
            <v>-804686.56</v>
          </cell>
          <cell r="AA59">
            <v>-776227.44</v>
          </cell>
          <cell r="AB59">
            <v>-804687.06</v>
          </cell>
          <cell r="AC59">
            <v>-795201.25</v>
          </cell>
          <cell r="AD59">
            <v>-804688.1</v>
          </cell>
          <cell r="AE59">
            <v>-795202.25</v>
          </cell>
          <cell r="AF59">
            <v>-804689.1</v>
          </cell>
          <cell r="AG59">
            <v>-804689.6</v>
          </cell>
          <cell r="AH59">
            <v>-795203.75</v>
          </cell>
          <cell r="AI59">
            <v>-804690.6</v>
          </cell>
          <cell r="AJ59">
            <v>-795204.8</v>
          </cell>
          <cell r="AK59">
            <v>-804691.7</v>
          </cell>
          <cell r="AL59">
            <v>-804686.56</v>
          </cell>
          <cell r="AM59">
            <v>-776227.44</v>
          </cell>
          <cell r="AN59">
            <v>-804687.06</v>
          </cell>
          <cell r="AO59">
            <v>-795201.25</v>
          </cell>
          <cell r="AP59">
            <v>-804688.1</v>
          </cell>
          <cell r="AQ59">
            <v>-795202.25</v>
          </cell>
          <cell r="AR59">
            <v>-804689.1</v>
          </cell>
          <cell r="AS59">
            <v>-804689.6</v>
          </cell>
          <cell r="AT59">
            <v>-795203.75</v>
          </cell>
          <cell r="AU59">
            <v>-804690.6</v>
          </cell>
          <cell r="AV59">
            <v>-795204.8</v>
          </cell>
          <cell r="AW59">
            <v>-804691.7</v>
          </cell>
          <cell r="AX59">
            <v>-804686.56</v>
          </cell>
          <cell r="AY59">
            <v>-776227.44</v>
          </cell>
          <cell r="AZ59">
            <v>-804687.06</v>
          </cell>
          <cell r="BA59">
            <v>-795201.25</v>
          </cell>
          <cell r="BB59">
            <v>-804688.1</v>
          </cell>
          <cell r="BC59">
            <v>-795202.25</v>
          </cell>
          <cell r="BD59">
            <v>-804689.1</v>
          </cell>
          <cell r="BE59">
            <v>-804689.6</v>
          </cell>
          <cell r="BF59">
            <v>-795203.75</v>
          </cell>
          <cell r="BG59">
            <v>-804690.6</v>
          </cell>
          <cell r="BH59">
            <v>-795204.8</v>
          </cell>
          <cell r="BI59">
            <v>-804691.7</v>
          </cell>
          <cell r="BJ59">
            <v>-804686.56</v>
          </cell>
          <cell r="BK59">
            <v>-776227.44</v>
          </cell>
          <cell r="BL59">
            <v>-804687.06</v>
          </cell>
          <cell r="BM59">
            <v>-795201.25</v>
          </cell>
          <cell r="BN59">
            <v>-804688.1</v>
          </cell>
          <cell r="BO59">
            <v>-795202.25</v>
          </cell>
          <cell r="BP59">
            <v>-804689.1</v>
          </cell>
          <cell r="BQ59">
            <v>-804689.6</v>
          </cell>
          <cell r="BR59">
            <v>-795203.75</v>
          </cell>
          <cell r="BS59">
            <v>-804690.6</v>
          </cell>
          <cell r="BT59">
            <v>-795204.8</v>
          </cell>
          <cell r="BU59">
            <v>-804691.7</v>
          </cell>
          <cell r="BV59">
            <v>-804686.56</v>
          </cell>
          <cell r="BW59">
            <v>-776227.44</v>
          </cell>
          <cell r="BX59">
            <v>-804687.06</v>
          </cell>
          <cell r="BY59">
            <v>-795201.25</v>
          </cell>
          <cell r="BZ59">
            <v>-804688.1</v>
          </cell>
          <cell r="CA59">
            <v>-795202.25</v>
          </cell>
          <cell r="CB59">
            <v>-804689.1</v>
          </cell>
          <cell r="CC59">
            <v>-804689.6</v>
          </cell>
          <cell r="CD59">
            <v>-795203.75</v>
          </cell>
          <cell r="CE59">
            <v>-804690.6</v>
          </cell>
          <cell r="CF59">
            <v>-795204.8</v>
          </cell>
          <cell r="CG59">
            <v>-804691.7</v>
          </cell>
          <cell r="CH59">
            <v>-804686.56</v>
          </cell>
          <cell r="CI59">
            <v>-776227.44</v>
          </cell>
          <cell r="CJ59">
            <v>-804687.06</v>
          </cell>
          <cell r="CK59">
            <v>-795201.25</v>
          </cell>
          <cell r="CL59">
            <v>-804688.1</v>
          </cell>
          <cell r="CM59">
            <v>-795202.25</v>
          </cell>
          <cell r="CN59">
            <v>-804689.1</v>
          </cell>
          <cell r="CO59">
            <v>-804689.6</v>
          </cell>
          <cell r="CP59">
            <v>-795203.75</v>
          </cell>
          <cell r="CQ59">
            <v>-804690.6</v>
          </cell>
          <cell r="CR59">
            <v>-795204.8</v>
          </cell>
          <cell r="CS59">
            <v>-804691.7</v>
          </cell>
          <cell r="CT59">
            <v>-804686.56</v>
          </cell>
          <cell r="CU59">
            <v>-776227.44</v>
          </cell>
          <cell r="CV59">
            <v>-804687.06</v>
          </cell>
          <cell r="CW59">
            <v>-795201.25</v>
          </cell>
          <cell r="CX59">
            <v>-804688.1</v>
          </cell>
          <cell r="CY59">
            <v>-795202.25</v>
          </cell>
          <cell r="CZ59">
            <v>-804689.1</v>
          </cell>
          <cell r="DA59">
            <v>-804689.6</v>
          </cell>
          <cell r="DB59">
            <v>-795203.75</v>
          </cell>
          <cell r="DC59">
            <v>-804690.6</v>
          </cell>
          <cell r="DD59">
            <v>-795204.8</v>
          </cell>
          <cell r="DE59">
            <v>-804691.7</v>
          </cell>
          <cell r="DF59">
            <v>-804686.56</v>
          </cell>
          <cell r="DG59">
            <v>-776227.44</v>
          </cell>
          <cell r="DH59">
            <v>-804687.06</v>
          </cell>
          <cell r="DI59">
            <v>-795201.25</v>
          </cell>
          <cell r="DJ59">
            <v>-804688.1</v>
          </cell>
          <cell r="DK59">
            <v>-795202.25</v>
          </cell>
          <cell r="DL59">
            <v>-804689.1</v>
          </cell>
          <cell r="DM59">
            <v>-804689.6</v>
          </cell>
          <cell r="DN59">
            <v>-795203.75</v>
          </cell>
          <cell r="DO59">
            <v>-804690.6</v>
          </cell>
          <cell r="DP59">
            <v>-795204.8</v>
          </cell>
          <cell r="DQ59">
            <v>-804691.7</v>
          </cell>
        </row>
        <row r="60">
          <cell r="A60">
            <v>664</v>
          </cell>
          <cell r="B60">
            <v>-5217687.5</v>
          </cell>
          <cell r="C60">
            <v>-353800.00000000081</v>
          </cell>
          <cell r="D60">
            <v>2724900</v>
          </cell>
          <cell r="E60">
            <v>790650.00031000073</v>
          </cell>
          <cell r="F60">
            <v>5097950.001960001</v>
          </cell>
          <cell r="G60">
            <v>6371550.0045099994</v>
          </cell>
          <cell r="H60">
            <v>11606942.500739999</v>
          </cell>
          <cell r="I60">
            <v>13071149.999529999</v>
          </cell>
          <cell r="J60">
            <v>11237549.999340001</v>
          </cell>
          <cell r="K60">
            <v>6841545.0022599995</v>
          </cell>
          <cell r="L60">
            <v>10012050.005109999</v>
          </cell>
          <cell r="M60">
            <v>10616880.006879997</v>
          </cell>
          <cell r="N60">
            <v>4571725.0011600005</v>
          </cell>
          <cell r="O60">
            <v>3780700.0008700001</v>
          </cell>
          <cell r="P60">
            <v>3415037.5008499995</v>
          </cell>
          <cell r="Q60">
            <v>-858172.49979999987</v>
          </cell>
          <cell r="R60">
            <v>-1368494.9994000003</v>
          </cell>
          <cell r="S60">
            <v>-1078169.9996199999</v>
          </cell>
          <cell r="T60">
            <v>-349059.99981000007</v>
          </cell>
          <cell r="U60">
            <v>-110359.99989000004</v>
          </cell>
          <cell r="V60">
            <v>-112424.99994000001</v>
          </cell>
          <cell r="W60">
            <v>-1567173.9987500003</v>
          </cell>
          <cell r="X60">
            <v>-1071705.0005699995</v>
          </cell>
          <cell r="Y60">
            <v>67440.498419998941</v>
          </cell>
          <cell r="Z60">
            <v>493946.24886000296</v>
          </cell>
          <cell r="AA60">
            <v>446144.99895000027</v>
          </cell>
          <cell r="AB60">
            <v>19870.998870001222</v>
          </cell>
          <cell r="AC60">
            <v>-1181549.9994700002</v>
          </cell>
          <cell r="AD60">
            <v>-1325559.9994800007</v>
          </cell>
          <cell r="AE60">
            <v>-1159049.9994700011</v>
          </cell>
          <cell r="AF60">
            <v>-408920.99983000039</v>
          </cell>
          <cell r="AG60">
            <v>-238420.99976999985</v>
          </cell>
          <cell r="AH60">
            <v>-271799.99981000012</v>
          </cell>
          <cell r="AI60">
            <v>-417430.49970000039</v>
          </cell>
          <cell r="AJ60">
            <v>337575.00000999996</v>
          </cell>
          <cell r="AK60">
            <v>1092269.5000899995</v>
          </cell>
          <cell r="AL60">
            <v>249053.99996999995</v>
          </cell>
          <cell r="AM60">
            <v>38975.999959999994</v>
          </cell>
          <cell r="AN60">
            <v>-5332.0001399999965</v>
          </cell>
          <cell r="AO60">
            <v>-73500.00006000002</v>
          </cell>
          <cell r="AP60">
            <v>-82150.000060000006</v>
          </cell>
          <cell r="AQ60">
            <v>85500.000080000013</v>
          </cell>
          <cell r="AR60">
            <v>1105024.7855699998</v>
          </cell>
          <cell r="AS60">
            <v>1539023.9643700002</v>
          </cell>
          <cell r="AT60">
            <v>1528377.8680800002</v>
          </cell>
          <cell r="AU60">
            <v>874072.81078000006</v>
          </cell>
          <cell r="AV60">
            <v>-510000.00024999998</v>
          </cell>
          <cell r="AW60">
            <v>578399.65536000009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</row>
        <row r="61">
          <cell r="A61">
            <v>691</v>
          </cell>
          <cell r="B61">
            <v>0</v>
          </cell>
          <cell r="C61">
            <v>0</v>
          </cell>
          <cell r="D61">
            <v>-31942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-32869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-33822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-34803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-35812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-36850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-37919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-39019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-40015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-41315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</row>
        <row r="62">
          <cell r="A62">
            <v>721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</row>
        <row r="63">
          <cell r="A63">
            <v>725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-3100</v>
          </cell>
          <cell r="I63">
            <v>-3100</v>
          </cell>
          <cell r="J63">
            <v>-3000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-3100</v>
          </cell>
          <cell r="U63">
            <v>-3100</v>
          </cell>
          <cell r="V63">
            <v>-3000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-3100</v>
          </cell>
          <cell r="AG63">
            <v>-3100</v>
          </cell>
          <cell r="AH63">
            <v>-3000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-3100</v>
          </cell>
          <cell r="AS63">
            <v>-3100</v>
          </cell>
          <cell r="AT63">
            <v>-3000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</row>
        <row r="64">
          <cell r="A64">
            <v>732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</row>
        <row r="65">
          <cell r="A65">
            <v>738</v>
          </cell>
          <cell r="B65">
            <v>216004.02</v>
          </cell>
          <cell r="C65">
            <v>201217.53</v>
          </cell>
          <cell r="D65">
            <v>214247.33</v>
          </cell>
          <cell r="E65">
            <v>206463.2</v>
          </cell>
          <cell r="F65">
            <v>212476</v>
          </cell>
          <cell r="G65">
            <v>204756.23</v>
          </cell>
          <cell r="H65">
            <v>420696.25</v>
          </cell>
          <cell r="I65">
            <v>521032.53</v>
          </cell>
          <cell r="J65">
            <v>202208.45</v>
          </cell>
          <cell r="K65">
            <v>208097.36</v>
          </cell>
          <cell r="L65">
            <v>200536.67</v>
          </cell>
          <cell r="M65">
            <v>206376.88</v>
          </cell>
          <cell r="N65">
            <v>205154.64</v>
          </cell>
          <cell r="O65">
            <v>184505.47</v>
          </cell>
          <cell r="P65">
            <v>203481.66</v>
          </cell>
          <cell r="Q65">
            <v>195800.03</v>
          </cell>
          <cell r="R65">
            <v>201766.3</v>
          </cell>
          <cell r="S65">
            <v>42340.24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</row>
        <row r="66">
          <cell r="A66">
            <v>740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</row>
        <row r="67">
          <cell r="A67">
            <v>5158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-1003648.4150992981</v>
          </cell>
          <cell r="AY67">
            <v>-1003648.4150992981</v>
          </cell>
          <cell r="AZ67">
            <v>-1003648.4150992981</v>
          </cell>
          <cell r="BA67">
            <v>-1003648.4150992981</v>
          </cell>
          <cell r="BB67">
            <v>-1003648.4150992981</v>
          </cell>
          <cell r="BC67">
            <v>-1003648.4150992981</v>
          </cell>
          <cell r="BD67">
            <v>-1003648.4150992981</v>
          </cell>
          <cell r="BE67">
            <v>-1003648.4150992981</v>
          </cell>
          <cell r="BF67">
            <v>-1003648.4150992981</v>
          </cell>
          <cell r="BG67">
            <v>-1003648.4150992981</v>
          </cell>
          <cell r="BH67">
            <v>-1003648.4150992981</v>
          </cell>
          <cell r="BI67">
            <v>-1003648.4150992981</v>
          </cell>
          <cell r="BJ67">
            <v>-2930814.7277430072</v>
          </cell>
          <cell r="BK67">
            <v>-2930814.7277430072</v>
          </cell>
          <cell r="BL67">
            <v>-2930814.7277430072</v>
          </cell>
          <cell r="BM67">
            <v>-2930814.7277430072</v>
          </cell>
          <cell r="BN67">
            <v>-2930814.7277430072</v>
          </cell>
          <cell r="BO67">
            <v>-2930814.7277430072</v>
          </cell>
          <cell r="BP67">
            <v>-2930814.7277430072</v>
          </cell>
          <cell r="BQ67">
            <v>-2930814.7277430072</v>
          </cell>
          <cell r="BR67">
            <v>-2930814.7277430072</v>
          </cell>
          <cell r="BS67">
            <v>-2930814.7277430072</v>
          </cell>
          <cell r="BT67">
            <v>-2930814.7277430072</v>
          </cell>
          <cell r="BU67">
            <v>-2930814.7277430072</v>
          </cell>
          <cell r="BV67">
            <v>-2106341.8489055387</v>
          </cell>
          <cell r="BW67">
            <v>-2106341.8489055387</v>
          </cell>
          <cell r="BX67">
            <v>-2106341.8489055387</v>
          </cell>
          <cell r="BY67">
            <v>-2106341.8489055387</v>
          </cell>
          <cell r="BZ67">
            <v>-2106341.8489055387</v>
          </cell>
          <cell r="CA67">
            <v>-2106341.8489055387</v>
          </cell>
          <cell r="CB67">
            <v>-2106341.8489055387</v>
          </cell>
          <cell r="CC67">
            <v>-2106341.8489055387</v>
          </cell>
          <cell r="CD67">
            <v>-2106341.8489055387</v>
          </cell>
          <cell r="CE67">
            <v>-2106341.8489055387</v>
          </cell>
          <cell r="CF67">
            <v>-2106341.8489055387</v>
          </cell>
          <cell r="CG67">
            <v>-2106341.8489055387</v>
          </cell>
          <cell r="CH67">
            <v>-3425157.2138155675</v>
          </cell>
          <cell r="CI67">
            <v>-3425157.2138155675</v>
          </cell>
          <cell r="CJ67">
            <v>-3425157.2138155675</v>
          </cell>
          <cell r="CK67">
            <v>-3425157.2138155675</v>
          </cell>
          <cell r="CL67">
            <v>-3425157.2138155675</v>
          </cell>
          <cell r="CM67">
            <v>-3425157.2138155675</v>
          </cell>
          <cell r="CN67">
            <v>-3425157.2138155675</v>
          </cell>
          <cell r="CO67">
            <v>-3425157.2138155675</v>
          </cell>
          <cell r="CP67">
            <v>-3425157.2138155675</v>
          </cell>
          <cell r="CQ67">
            <v>-3425157.2138155675</v>
          </cell>
          <cell r="CR67">
            <v>-3425157.2138155675</v>
          </cell>
          <cell r="CS67">
            <v>-3425157.2138155675</v>
          </cell>
          <cell r="CT67">
            <v>-2688459.664987918</v>
          </cell>
          <cell r="CU67">
            <v>-2688459.664987918</v>
          </cell>
          <cell r="CV67">
            <v>-2688459.664987918</v>
          </cell>
          <cell r="CW67">
            <v>-2688459.664987918</v>
          </cell>
          <cell r="CX67">
            <v>-2688459.664987918</v>
          </cell>
          <cell r="CY67">
            <v>-2688459.664987918</v>
          </cell>
          <cell r="CZ67">
            <v>-2688459.664987918</v>
          </cell>
          <cell r="DA67">
            <v>-2688459.664987918</v>
          </cell>
          <cell r="DB67">
            <v>-2688459.664987918</v>
          </cell>
          <cell r="DC67">
            <v>-2688459.664987918</v>
          </cell>
          <cell r="DD67">
            <v>-2688459.664987918</v>
          </cell>
          <cell r="DE67">
            <v>-2688459.664987918</v>
          </cell>
          <cell r="DF67">
            <v>-4009086.148803696</v>
          </cell>
          <cell r="DG67">
            <v>-4009086.148803696</v>
          </cell>
          <cell r="DH67">
            <v>-4009086.148803696</v>
          </cell>
          <cell r="DI67">
            <v>-4009086.148803696</v>
          </cell>
          <cell r="DJ67">
            <v>-4009086.148803696</v>
          </cell>
          <cell r="DK67">
            <v>-4009086.148803696</v>
          </cell>
          <cell r="DL67">
            <v>-4009086.148803696</v>
          </cell>
          <cell r="DM67">
            <v>-4009086.148803696</v>
          </cell>
          <cell r="DN67">
            <v>-4009086.148803696</v>
          </cell>
          <cell r="DO67">
            <v>-4009086.148803696</v>
          </cell>
          <cell r="DP67">
            <v>-4009086.148803696</v>
          </cell>
          <cell r="DQ67">
            <v>-4009086.148803696</v>
          </cell>
        </row>
        <row r="68">
          <cell r="A68">
            <v>5158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-1003648.4150992981</v>
          </cell>
          <cell r="AY68">
            <v>-1003648.4150992981</v>
          </cell>
          <cell r="AZ68">
            <v>-1003648.4150992981</v>
          </cell>
          <cell r="BA68">
            <v>-1003648.4150992981</v>
          </cell>
          <cell r="BB68">
            <v>-1003648.4150992981</v>
          </cell>
          <cell r="BC68">
            <v>-1003648.4150992981</v>
          </cell>
          <cell r="BD68">
            <v>-1003648.4150992981</v>
          </cell>
          <cell r="BE68">
            <v>-1003648.4150992981</v>
          </cell>
          <cell r="BF68">
            <v>-1003648.4150992981</v>
          </cell>
          <cell r="BG68">
            <v>-1003648.4150992981</v>
          </cell>
          <cell r="BH68">
            <v>-1003648.4150992981</v>
          </cell>
          <cell r="BI68">
            <v>-1003648.4150992981</v>
          </cell>
          <cell r="BJ68">
            <v>-2930814.7277430072</v>
          </cell>
          <cell r="BK68">
            <v>-2930814.7277430072</v>
          </cell>
          <cell r="BL68">
            <v>-2930814.7277430072</v>
          </cell>
          <cell r="BM68">
            <v>-2930814.7277430072</v>
          </cell>
          <cell r="BN68">
            <v>-2930814.7277430072</v>
          </cell>
          <cell r="BO68">
            <v>-2930814.7277430072</v>
          </cell>
          <cell r="BP68">
            <v>-2930814.7277430072</v>
          </cell>
          <cell r="BQ68">
            <v>-2930814.7277430072</v>
          </cell>
          <cell r="BR68">
            <v>-2930814.7277430072</v>
          </cell>
          <cell r="BS68">
            <v>-2930814.7277430072</v>
          </cell>
          <cell r="BT68">
            <v>-2930814.7277430072</v>
          </cell>
          <cell r="BU68">
            <v>-2930814.7277430072</v>
          </cell>
          <cell r="BV68">
            <v>-2106341.8489055387</v>
          </cell>
          <cell r="BW68">
            <v>-2106341.8489055387</v>
          </cell>
          <cell r="BX68">
            <v>-2106341.8489055387</v>
          </cell>
          <cell r="BY68">
            <v>-2106341.8489055387</v>
          </cell>
          <cell r="BZ68">
            <v>-2106341.8489055387</v>
          </cell>
          <cell r="CA68">
            <v>-2106341.8489055387</v>
          </cell>
          <cell r="CB68">
            <v>-2106341.8489055387</v>
          </cell>
          <cell r="CC68">
            <v>-2106341.8489055387</v>
          </cell>
          <cell r="CD68">
            <v>-2106341.8489055387</v>
          </cell>
          <cell r="CE68">
            <v>-2106341.8489055387</v>
          </cell>
          <cell r="CF68">
            <v>-2106341.8489055387</v>
          </cell>
          <cell r="CG68">
            <v>-2106341.8489055387</v>
          </cell>
          <cell r="CH68">
            <v>-3425157.2138155675</v>
          </cell>
          <cell r="CI68">
            <v>-3425157.2138155675</v>
          </cell>
          <cell r="CJ68">
            <v>-3425157.2138155675</v>
          </cell>
          <cell r="CK68">
            <v>-3425157.2138155675</v>
          </cell>
          <cell r="CL68">
            <v>-3425157.2138155675</v>
          </cell>
          <cell r="CM68">
            <v>-3425157.2138155675</v>
          </cell>
          <cell r="CN68">
            <v>-3425157.2138155675</v>
          </cell>
          <cell r="CO68">
            <v>-3425157.2138155675</v>
          </cell>
          <cell r="CP68">
            <v>-3425157.2138155675</v>
          </cell>
          <cell r="CQ68">
            <v>-3425157.2138155675</v>
          </cell>
          <cell r="CR68">
            <v>-3425157.2138155675</v>
          </cell>
          <cell r="CS68">
            <v>-3425157.2138155675</v>
          </cell>
          <cell r="CT68">
            <v>-2688459.664987918</v>
          </cell>
          <cell r="CU68">
            <v>-2688459.664987918</v>
          </cell>
          <cell r="CV68">
            <v>-2688459.664987918</v>
          </cell>
          <cell r="CW68">
            <v>-2688459.664987918</v>
          </cell>
          <cell r="CX68">
            <v>-2688459.664987918</v>
          </cell>
          <cell r="CY68">
            <v>-2688459.664987918</v>
          </cell>
          <cell r="CZ68">
            <v>-2688459.664987918</v>
          </cell>
          <cell r="DA68">
            <v>-2688459.664987918</v>
          </cell>
          <cell r="DB68">
            <v>-2688459.664987918</v>
          </cell>
          <cell r="DC68">
            <v>-2688459.664987918</v>
          </cell>
          <cell r="DD68">
            <v>-2688459.664987918</v>
          </cell>
          <cell r="DE68">
            <v>-2688459.664987918</v>
          </cell>
          <cell r="DF68">
            <v>-4009086.148803696</v>
          </cell>
          <cell r="DG68">
            <v>-4009086.148803696</v>
          </cell>
          <cell r="DH68">
            <v>-4009086.148803696</v>
          </cell>
          <cell r="DI68">
            <v>-4009086.148803696</v>
          </cell>
          <cell r="DJ68">
            <v>-4009086.148803696</v>
          </cell>
          <cell r="DK68">
            <v>-4009086.148803696</v>
          </cell>
          <cell r="DL68">
            <v>-4009086.148803696</v>
          </cell>
          <cell r="DM68">
            <v>-4009086.148803696</v>
          </cell>
          <cell r="DN68">
            <v>-4009086.148803696</v>
          </cell>
          <cell r="DO68">
            <v>-4009086.148803696</v>
          </cell>
          <cell r="DP68">
            <v>-4009086.148803696</v>
          </cell>
          <cell r="DQ68">
            <v>-4009086.148803696</v>
          </cell>
        </row>
        <row r="69">
          <cell r="A69">
            <v>5158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-14051077.811390178</v>
          </cell>
          <cell r="AY69">
            <v>-14051077.811390178</v>
          </cell>
          <cell r="AZ69">
            <v>-14051077.811390178</v>
          </cell>
          <cell r="BA69">
            <v>-14051077.811390178</v>
          </cell>
          <cell r="BB69">
            <v>-14051077.811390178</v>
          </cell>
          <cell r="BC69">
            <v>-14051077.811390178</v>
          </cell>
          <cell r="BD69">
            <v>-14051077.811390178</v>
          </cell>
          <cell r="BE69">
            <v>-14051077.811390178</v>
          </cell>
          <cell r="BF69">
            <v>-14051077.811390178</v>
          </cell>
          <cell r="BG69">
            <v>-14051077.811390178</v>
          </cell>
          <cell r="BH69">
            <v>-14051077.811390178</v>
          </cell>
          <cell r="BI69">
            <v>-14051077.811390178</v>
          </cell>
          <cell r="BJ69">
            <v>-41031406.188402101</v>
          </cell>
          <cell r="BK69">
            <v>-41031406.188402101</v>
          </cell>
          <cell r="BL69">
            <v>-41031406.188402101</v>
          </cell>
          <cell r="BM69">
            <v>-41031406.188402101</v>
          </cell>
          <cell r="BN69">
            <v>-41031406.188402101</v>
          </cell>
          <cell r="BO69">
            <v>-41031406.188402101</v>
          </cell>
          <cell r="BP69">
            <v>-41031406.188402101</v>
          </cell>
          <cell r="BQ69">
            <v>-41031406.188402101</v>
          </cell>
          <cell r="BR69">
            <v>-41031406.188402101</v>
          </cell>
          <cell r="BS69">
            <v>-41031406.188402101</v>
          </cell>
          <cell r="BT69">
            <v>-41031406.188402101</v>
          </cell>
          <cell r="BU69">
            <v>-41031406.188402101</v>
          </cell>
          <cell r="BV69">
            <v>-29488785.884677533</v>
          </cell>
          <cell r="BW69">
            <v>-29488785.884677533</v>
          </cell>
          <cell r="BX69">
            <v>-29488785.884677533</v>
          </cell>
          <cell r="BY69">
            <v>-29488785.884677533</v>
          </cell>
          <cell r="BZ69">
            <v>-29488785.884677533</v>
          </cell>
          <cell r="CA69">
            <v>-29488785.884677533</v>
          </cell>
          <cell r="CB69">
            <v>-29488785.884677533</v>
          </cell>
          <cell r="CC69">
            <v>-29488785.884677533</v>
          </cell>
          <cell r="CD69">
            <v>-29488785.884677533</v>
          </cell>
          <cell r="CE69">
            <v>-29488785.884677533</v>
          </cell>
          <cell r="CF69">
            <v>-29488785.884677533</v>
          </cell>
          <cell r="CG69">
            <v>-29488785.884677533</v>
          </cell>
          <cell r="CH69">
            <v>-47952200.993417948</v>
          </cell>
          <cell r="CI69">
            <v>-47952200.993417948</v>
          </cell>
          <cell r="CJ69">
            <v>-47952200.993417948</v>
          </cell>
          <cell r="CK69">
            <v>-47952200.993417948</v>
          </cell>
          <cell r="CL69">
            <v>-47952200.993417948</v>
          </cell>
          <cell r="CM69">
            <v>-47952200.993417948</v>
          </cell>
          <cell r="CN69">
            <v>-47952200.993417948</v>
          </cell>
          <cell r="CO69">
            <v>-47952200.993417948</v>
          </cell>
          <cell r="CP69">
            <v>-47952200.993417948</v>
          </cell>
          <cell r="CQ69">
            <v>-47952200.993417948</v>
          </cell>
          <cell r="CR69">
            <v>-47952200.993417948</v>
          </cell>
          <cell r="CS69">
            <v>-47952200.993417948</v>
          </cell>
          <cell r="CT69">
            <v>-37638435.309830859</v>
          </cell>
          <cell r="CU69">
            <v>-37638435.309830859</v>
          </cell>
          <cell r="CV69">
            <v>-37638435.309830859</v>
          </cell>
          <cell r="CW69">
            <v>-37638435.309830859</v>
          </cell>
          <cell r="CX69">
            <v>-37638435.309830859</v>
          </cell>
          <cell r="CY69">
            <v>-37638435.309830859</v>
          </cell>
          <cell r="CZ69">
            <v>-37638435.309830859</v>
          </cell>
          <cell r="DA69">
            <v>-37638435.309830859</v>
          </cell>
          <cell r="DB69">
            <v>-37638435.309830859</v>
          </cell>
          <cell r="DC69">
            <v>-37638435.309830859</v>
          </cell>
          <cell r="DD69">
            <v>-37638435.309830859</v>
          </cell>
          <cell r="DE69">
            <v>-37638435.309830859</v>
          </cell>
          <cell r="DF69">
            <v>-56127206.083251745</v>
          </cell>
          <cell r="DG69">
            <v>-56127206.083251745</v>
          </cell>
          <cell r="DH69">
            <v>-56127206.083251745</v>
          </cell>
          <cell r="DI69">
            <v>-56127206.083251745</v>
          </cell>
          <cell r="DJ69">
            <v>-56127206.083251745</v>
          </cell>
          <cell r="DK69">
            <v>-56127206.083251745</v>
          </cell>
          <cell r="DL69">
            <v>-56127206.083251745</v>
          </cell>
          <cell r="DM69">
            <v>-56127206.083251745</v>
          </cell>
          <cell r="DN69">
            <v>-56127206.083251745</v>
          </cell>
          <cell r="DO69">
            <v>-56127206.083251745</v>
          </cell>
          <cell r="DP69">
            <v>-56127206.083251745</v>
          </cell>
          <cell r="DQ69">
            <v>-56127206.083251745</v>
          </cell>
        </row>
        <row r="70">
          <cell r="A70">
            <v>9999</v>
          </cell>
          <cell r="N70">
            <v>-300000</v>
          </cell>
          <cell r="O70">
            <v>-300000</v>
          </cell>
          <cell r="P70">
            <v>-300000</v>
          </cell>
          <cell r="Q70">
            <v>-300000</v>
          </cell>
          <cell r="R70">
            <v>-300000</v>
          </cell>
          <cell r="S70">
            <v>-300000</v>
          </cell>
          <cell r="T70">
            <v>-300000</v>
          </cell>
          <cell r="U70">
            <v>-300000</v>
          </cell>
          <cell r="V70">
            <v>-300000</v>
          </cell>
          <cell r="W70">
            <v>-300000</v>
          </cell>
          <cell r="X70">
            <v>-300000</v>
          </cell>
          <cell r="Y70">
            <v>-300000</v>
          </cell>
          <cell r="Z70">
            <v>-600000</v>
          </cell>
          <cell r="AA70">
            <v>-600000</v>
          </cell>
          <cell r="AB70">
            <v>-600000</v>
          </cell>
          <cell r="AC70">
            <v>-600000</v>
          </cell>
          <cell r="AD70">
            <v>-600000</v>
          </cell>
          <cell r="AE70">
            <v>-600000</v>
          </cell>
          <cell r="AF70">
            <v>-600000</v>
          </cell>
          <cell r="AG70">
            <v>-600000</v>
          </cell>
          <cell r="AH70">
            <v>-600000</v>
          </cell>
          <cell r="AI70">
            <v>-600000</v>
          </cell>
          <cell r="AJ70">
            <v>-600000</v>
          </cell>
          <cell r="AK70">
            <v>-600000</v>
          </cell>
          <cell r="AL70">
            <v>-750000</v>
          </cell>
          <cell r="AM70">
            <v>-750000</v>
          </cell>
          <cell r="AN70">
            <v>-750000</v>
          </cell>
          <cell r="AO70">
            <v>-750000</v>
          </cell>
          <cell r="AP70">
            <v>-750000</v>
          </cell>
          <cell r="AQ70">
            <v>-750000</v>
          </cell>
          <cell r="AR70">
            <v>-750000</v>
          </cell>
          <cell r="AS70">
            <v>-750000</v>
          </cell>
          <cell r="AT70">
            <v>-750000</v>
          </cell>
          <cell r="AU70">
            <v>-750000</v>
          </cell>
          <cell r="AV70">
            <v>-750000</v>
          </cell>
          <cell r="AW70">
            <v>-750000</v>
          </cell>
          <cell r="AX70">
            <v>-900000</v>
          </cell>
          <cell r="AY70">
            <v>-900000</v>
          </cell>
          <cell r="AZ70">
            <v>-900000</v>
          </cell>
          <cell r="BA70">
            <v>-900000</v>
          </cell>
          <cell r="BB70">
            <v>-900000</v>
          </cell>
          <cell r="BC70">
            <v>-900000</v>
          </cell>
          <cell r="BD70">
            <v>-900000</v>
          </cell>
          <cell r="BE70">
            <v>-900000</v>
          </cell>
          <cell r="BF70">
            <v>-900000</v>
          </cell>
          <cell r="BG70">
            <v>-900000</v>
          </cell>
          <cell r="BH70">
            <v>-900000</v>
          </cell>
          <cell r="BI70">
            <v>-900000</v>
          </cell>
          <cell r="BJ70">
            <v>-900000</v>
          </cell>
          <cell r="BK70">
            <v>-900000</v>
          </cell>
          <cell r="BL70">
            <v>-900000</v>
          </cell>
          <cell r="BM70">
            <v>-900000</v>
          </cell>
          <cell r="BN70">
            <v>-900000</v>
          </cell>
          <cell r="BO70">
            <v>-900000</v>
          </cell>
          <cell r="BP70">
            <v>-900000</v>
          </cell>
          <cell r="BQ70">
            <v>-900000</v>
          </cell>
          <cell r="BR70">
            <v>-900000</v>
          </cell>
          <cell r="BS70">
            <v>-900000</v>
          </cell>
          <cell r="BT70">
            <v>-900000</v>
          </cell>
          <cell r="BU70">
            <v>-900000</v>
          </cell>
          <cell r="BV70">
            <v>-900000</v>
          </cell>
          <cell r="BW70">
            <v>-900000</v>
          </cell>
          <cell r="BX70">
            <v>-900000</v>
          </cell>
          <cell r="BY70">
            <v>-900000</v>
          </cell>
          <cell r="BZ70">
            <v>-900000</v>
          </cell>
          <cell r="CA70">
            <v>-900000</v>
          </cell>
          <cell r="CB70">
            <v>-900000</v>
          </cell>
          <cell r="CC70">
            <v>-900000</v>
          </cell>
          <cell r="CD70">
            <v>-900000</v>
          </cell>
          <cell r="CE70">
            <v>-900000</v>
          </cell>
          <cell r="CF70">
            <v>-900000</v>
          </cell>
          <cell r="CG70">
            <v>-900000</v>
          </cell>
          <cell r="CH70">
            <v>-900000</v>
          </cell>
          <cell r="CI70">
            <v>-900000</v>
          </cell>
          <cell r="CJ70">
            <v>-900000</v>
          </cell>
          <cell r="CK70">
            <v>-900000</v>
          </cell>
          <cell r="CL70">
            <v>-900000</v>
          </cell>
          <cell r="CM70">
            <v>-900000</v>
          </cell>
          <cell r="CN70">
            <v>-900000</v>
          </cell>
          <cell r="CO70">
            <v>-900000</v>
          </cell>
          <cell r="CP70">
            <v>-900000</v>
          </cell>
          <cell r="CQ70">
            <v>-900000</v>
          </cell>
          <cell r="CR70">
            <v>-900000</v>
          </cell>
          <cell r="CS70">
            <v>-900000</v>
          </cell>
          <cell r="CT70">
            <v>-900000</v>
          </cell>
          <cell r="CU70">
            <v>-900000</v>
          </cell>
          <cell r="CV70">
            <v>-900000</v>
          </cell>
          <cell r="CW70">
            <v>-900000</v>
          </cell>
          <cell r="CX70">
            <v>-900000</v>
          </cell>
          <cell r="CY70">
            <v>-900000</v>
          </cell>
          <cell r="CZ70">
            <v>-900000</v>
          </cell>
          <cell r="DA70">
            <v>-900000</v>
          </cell>
          <cell r="DB70">
            <v>-900000</v>
          </cell>
          <cell r="DC70">
            <v>-900000</v>
          </cell>
          <cell r="DD70">
            <v>-900000</v>
          </cell>
          <cell r="DE70">
            <v>-900000</v>
          </cell>
          <cell r="DF70">
            <v>-900000</v>
          </cell>
          <cell r="DG70">
            <v>-900000</v>
          </cell>
          <cell r="DH70">
            <v>-900000</v>
          </cell>
          <cell r="DI70">
            <v>-900000</v>
          </cell>
          <cell r="DJ70">
            <v>-900000</v>
          </cell>
          <cell r="DK70">
            <v>-900000</v>
          </cell>
          <cell r="DL70">
            <v>-900000</v>
          </cell>
          <cell r="DM70">
            <v>-900000</v>
          </cell>
          <cell r="DN70">
            <v>-900000</v>
          </cell>
          <cell r="DO70">
            <v>-900000</v>
          </cell>
          <cell r="DP70">
            <v>-900000</v>
          </cell>
          <cell r="DQ70">
            <v>-900000</v>
          </cell>
        </row>
      </sheetData>
      <sheetData sheetId="6" refreshError="1">
        <row r="4">
          <cell r="B4">
            <v>39448</v>
          </cell>
          <cell r="C4">
            <v>39479</v>
          </cell>
          <cell r="D4">
            <v>39508</v>
          </cell>
          <cell r="E4">
            <v>39539</v>
          </cell>
          <cell r="F4">
            <v>39569</v>
          </cell>
          <cell r="G4">
            <v>39600</v>
          </cell>
          <cell r="H4">
            <v>39630</v>
          </cell>
          <cell r="I4">
            <v>39661</v>
          </cell>
          <cell r="J4">
            <v>39692</v>
          </cell>
          <cell r="K4">
            <v>39722</v>
          </cell>
          <cell r="L4">
            <v>39753</v>
          </cell>
          <cell r="M4">
            <v>39783</v>
          </cell>
          <cell r="N4">
            <v>39783</v>
          </cell>
        </row>
        <row r="5">
          <cell r="A5">
            <v>264</v>
          </cell>
          <cell r="B5">
            <v>169448.88652058813</v>
          </cell>
          <cell r="C5">
            <v>149435.16024000084</v>
          </cell>
          <cell r="D5">
            <v>159771.09839999958</v>
          </cell>
          <cell r="E5">
            <v>154646.28000000058</v>
          </cell>
          <cell r="F5">
            <v>159831.2061599986</v>
          </cell>
          <cell r="G5">
            <v>154704.45599999945</v>
          </cell>
          <cell r="H5">
            <v>0</v>
          </cell>
          <cell r="I5">
            <v>159921.40128000046</v>
          </cell>
          <cell r="J5">
            <v>154791.74879999997</v>
          </cell>
          <cell r="K5">
            <v>159981.56112000102</v>
          </cell>
          <cell r="L5">
            <v>154849.9536000005</v>
          </cell>
          <cell r="M5">
            <v>160041.70607999925</v>
          </cell>
          <cell r="N5">
            <v>160041.70607999925</v>
          </cell>
        </row>
        <row r="6">
          <cell r="A6">
            <v>265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266</v>
          </cell>
          <cell r="B7">
            <v>554049.2091668275</v>
          </cell>
          <cell r="C7">
            <v>513940.7235999991</v>
          </cell>
          <cell r="D7">
            <v>533020.42315999931</v>
          </cell>
          <cell r="E7">
            <v>462372.21280999942</v>
          </cell>
          <cell r="F7">
            <v>479482.94391000265</v>
          </cell>
          <cell r="G7">
            <v>476466.56988999969</v>
          </cell>
          <cell r="H7">
            <v>500125.14792000153</v>
          </cell>
          <cell r="I7">
            <v>533213.54617000069</v>
          </cell>
          <cell r="J7">
            <v>514965.17098999821</v>
          </cell>
          <cell r="K7">
            <v>482746.03184999991</v>
          </cell>
          <cell r="L7">
            <v>491620.32383000106</v>
          </cell>
          <cell r="M7">
            <v>521030.98430000001</v>
          </cell>
          <cell r="N7">
            <v>520099.43114</v>
          </cell>
        </row>
        <row r="8">
          <cell r="A8">
            <v>267</v>
          </cell>
          <cell r="B8">
            <v>771033.52255625254</v>
          </cell>
          <cell r="C8">
            <v>699112.45292000088</v>
          </cell>
          <cell r="D8">
            <v>0</v>
          </cell>
          <cell r="E8">
            <v>263673.73903</v>
          </cell>
          <cell r="F8">
            <v>705090.97673000104</v>
          </cell>
          <cell r="G8">
            <v>693214.91653999744</v>
          </cell>
          <cell r="H8">
            <v>720609.58698000095</v>
          </cell>
          <cell r="I8">
            <v>750166.19310999732</v>
          </cell>
          <cell r="J8">
            <v>725595.78709000349</v>
          </cell>
          <cell r="K8">
            <v>721276.70437000017</v>
          </cell>
          <cell r="L8">
            <v>722310.04912000021</v>
          </cell>
          <cell r="M8">
            <v>751806.75867000176</v>
          </cell>
          <cell r="N8">
            <v>748922.3637700018</v>
          </cell>
        </row>
        <row r="9">
          <cell r="A9">
            <v>270</v>
          </cell>
          <cell r="B9">
            <v>2610500.420206625</v>
          </cell>
          <cell r="C9">
            <v>2536922.6891999966</v>
          </cell>
          <cell r="D9">
            <v>2436457.0856999997</v>
          </cell>
          <cell r="E9">
            <v>0</v>
          </cell>
          <cell r="F9">
            <v>1367898.7325999988</v>
          </cell>
          <cell r="G9">
            <v>2584832.8808999876</v>
          </cell>
          <cell r="H9">
            <v>2677515.0955999848</v>
          </cell>
          <cell r="I9">
            <v>2722666.1976999952</v>
          </cell>
          <cell r="J9">
            <v>2629959.2550000087</v>
          </cell>
          <cell r="K9">
            <v>2658446.9740000004</v>
          </cell>
          <cell r="L9">
            <v>2609711.1889999984</v>
          </cell>
          <cell r="M9">
            <v>2705305.1380999945</v>
          </cell>
          <cell r="N9">
            <v>2703962.3415999943</v>
          </cell>
        </row>
        <row r="10">
          <cell r="A10">
            <v>271</v>
          </cell>
          <cell r="B10">
            <v>573855.97881932184</v>
          </cell>
          <cell r="C10">
            <v>526307.36700000009</v>
          </cell>
          <cell r="D10">
            <v>562772.13900000043</v>
          </cell>
          <cell r="E10">
            <v>544413.04480000015</v>
          </cell>
          <cell r="F10">
            <v>562761.9181999974</v>
          </cell>
          <cell r="G10">
            <v>544641.83199999982</v>
          </cell>
          <cell r="H10">
            <v>562751.61599999841</v>
          </cell>
          <cell r="I10">
            <v>562746.54080000299</v>
          </cell>
          <cell r="J10">
            <v>544626.94759999914</v>
          </cell>
          <cell r="K10">
            <v>562497.52887999685</v>
          </cell>
          <cell r="L10">
            <v>544855.71120000037</v>
          </cell>
          <cell r="M10">
            <v>562725.98815999948</v>
          </cell>
          <cell r="N10">
            <v>562725.98815999948</v>
          </cell>
        </row>
        <row r="11">
          <cell r="A11">
            <v>272</v>
          </cell>
          <cell r="B11">
            <v>570987.13778539724</v>
          </cell>
          <cell r="C11">
            <v>528540.3658400015</v>
          </cell>
          <cell r="D11">
            <v>564787.17623999831</v>
          </cell>
          <cell r="E11">
            <v>546309.96768000117</v>
          </cell>
          <cell r="F11">
            <v>564321.59559999988</v>
          </cell>
          <cell r="G11">
            <v>545898.728800004</v>
          </cell>
          <cell r="H11">
            <v>563856.05159999745</v>
          </cell>
          <cell r="I11">
            <v>563623.31863999879</v>
          </cell>
          <cell r="J11">
            <v>545223.02799999947</v>
          </cell>
          <cell r="K11">
            <v>563118.74376000336</v>
          </cell>
          <cell r="L11">
            <v>544811.61071999895</v>
          </cell>
          <cell r="M11">
            <v>562692.40559999645</v>
          </cell>
          <cell r="N11">
            <v>562692.40559999645</v>
          </cell>
        </row>
        <row r="12">
          <cell r="A12">
            <v>273</v>
          </cell>
          <cell r="B12">
            <v>608321.15648423764</v>
          </cell>
          <cell r="C12">
            <v>555823.91324000014</v>
          </cell>
          <cell r="D12">
            <v>593992.9502400005</v>
          </cell>
          <cell r="E12">
            <v>268228.33912000037</v>
          </cell>
          <cell r="F12">
            <v>593782.9278400006</v>
          </cell>
          <cell r="G12">
            <v>574513.94399999874</v>
          </cell>
          <cell r="H12">
            <v>593572.89767999901</v>
          </cell>
          <cell r="I12">
            <v>593467.87124000222</v>
          </cell>
          <cell r="J12">
            <v>574209.11519999872</v>
          </cell>
          <cell r="K12">
            <v>593338.79900000244</v>
          </cell>
          <cell r="L12">
            <v>573925.05143999564</v>
          </cell>
          <cell r="M12">
            <v>593047.90432000242</v>
          </cell>
          <cell r="N12">
            <v>593047.90432000242</v>
          </cell>
        </row>
        <row r="13">
          <cell r="A13">
            <v>274</v>
          </cell>
          <cell r="B13">
            <v>528899.37191363366</v>
          </cell>
          <cell r="C13">
            <v>574425.89099999878</v>
          </cell>
          <cell r="D13">
            <v>614081.11392000096</v>
          </cell>
          <cell r="E13">
            <v>594221.19727999927</v>
          </cell>
          <cell r="F13">
            <v>614076.52615999919</v>
          </cell>
          <cell r="G13">
            <v>594274.74399999913</v>
          </cell>
          <cell r="H13">
            <v>614071.92615999933</v>
          </cell>
          <cell r="I13">
            <v>614069.64272000059</v>
          </cell>
          <cell r="J13">
            <v>594268.01199999894</v>
          </cell>
          <cell r="K13">
            <v>614007.13336000394</v>
          </cell>
          <cell r="L13">
            <v>594321.56015999755</v>
          </cell>
          <cell r="M13">
            <v>614060.46308000199</v>
          </cell>
          <cell r="N13">
            <v>614060.46308000199</v>
          </cell>
        </row>
        <row r="14">
          <cell r="A14">
            <v>275</v>
          </cell>
          <cell r="B14">
            <v>764483.52431269211</v>
          </cell>
          <cell r="C14">
            <v>698887.05319999787</v>
          </cell>
          <cell r="D14">
            <v>746658.57583999611</v>
          </cell>
          <cell r="E14">
            <v>722510.72479999647</v>
          </cell>
          <cell r="F14">
            <v>746134.38719999744</v>
          </cell>
          <cell r="G14">
            <v>721775.01800000132</v>
          </cell>
          <cell r="H14">
            <v>745610.18884000019</v>
          </cell>
          <cell r="I14">
            <v>745348.16279999842</v>
          </cell>
          <cell r="J14">
            <v>456680.4550000006</v>
          </cell>
          <cell r="K14">
            <v>0</v>
          </cell>
          <cell r="L14">
            <v>718163.38200000382</v>
          </cell>
          <cell r="M14">
            <v>742114.18068000488</v>
          </cell>
          <cell r="N14">
            <v>742114.18068000488</v>
          </cell>
        </row>
        <row r="15">
          <cell r="A15">
            <v>276</v>
          </cell>
          <cell r="B15">
            <v>796370.95423374849</v>
          </cell>
          <cell r="C15">
            <v>751768.29280000087</v>
          </cell>
          <cell r="D15">
            <v>803790.15320000332</v>
          </cell>
          <cell r="E15">
            <v>466416.39999999898</v>
          </cell>
          <cell r="F15">
            <v>386336.08560000116</v>
          </cell>
          <cell r="G15">
            <v>772420.76799999725</v>
          </cell>
          <cell r="H15">
            <v>798089.00440000184</v>
          </cell>
          <cell r="I15">
            <v>798044.62360000378</v>
          </cell>
          <cell r="J15">
            <v>772291.95599999768</v>
          </cell>
          <cell r="K15">
            <v>797747.51360000332</v>
          </cell>
          <cell r="L15">
            <v>772414.51439999661</v>
          </cell>
          <cell r="M15">
            <v>797867.22720000043</v>
          </cell>
          <cell r="N15">
            <v>797867.22720000043</v>
          </cell>
        </row>
        <row r="16">
          <cell r="A16">
            <v>277</v>
          </cell>
          <cell r="B16">
            <v>1673412.8515740391</v>
          </cell>
          <cell r="C16">
            <v>1525769.5212000089</v>
          </cell>
          <cell r="D16">
            <v>1629915.2440000046</v>
          </cell>
          <cell r="E16">
            <v>1576856.659999995</v>
          </cell>
          <cell r="F16">
            <v>1628286.7255999993</v>
          </cell>
          <cell r="G16">
            <v>1574914.4279999966</v>
          </cell>
          <cell r="H16">
            <v>1626658.6280000051</v>
          </cell>
          <cell r="I16">
            <v>1625844.6203999931</v>
          </cell>
          <cell r="J16">
            <v>1572551.2680000081</v>
          </cell>
          <cell r="K16">
            <v>1624582.8451999945</v>
          </cell>
          <cell r="L16">
            <v>1570610.0616000083</v>
          </cell>
          <cell r="M16">
            <v>1622589.2408000089</v>
          </cell>
          <cell r="N16">
            <v>1622589.2408000089</v>
          </cell>
        </row>
        <row r="17">
          <cell r="A17">
            <v>278</v>
          </cell>
          <cell r="B17">
            <v>2288199.516662959</v>
          </cell>
          <cell r="C17">
            <v>2101779.6528000017</v>
          </cell>
          <cell r="D17">
            <v>2246649.6723999958</v>
          </cell>
          <cell r="E17">
            <v>2172737.622399996</v>
          </cell>
          <cell r="F17">
            <v>2245207.1620000144</v>
          </cell>
          <cell r="G17">
            <v>2172225.984000002</v>
          </cell>
          <cell r="H17">
            <v>2243765.1623999989</v>
          </cell>
          <cell r="I17">
            <v>2243044.0871999967</v>
          </cell>
          <cell r="J17">
            <v>2170132.2799999998</v>
          </cell>
          <cell r="K17">
            <v>2240720.5464000008</v>
          </cell>
          <cell r="L17">
            <v>2169617.6879999945</v>
          </cell>
          <cell r="M17">
            <v>2240160.0884000072</v>
          </cell>
          <cell r="N17">
            <v>2240160.0884000072</v>
          </cell>
        </row>
        <row r="18">
          <cell r="A18">
            <v>279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51860.273559999987</v>
          </cell>
          <cell r="H18">
            <v>142736.40624999977</v>
          </cell>
          <cell r="I18">
            <v>165780.66656000013</v>
          </cell>
          <cell r="J18">
            <v>130151.00742000026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280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113649.2542000001</v>
          </cell>
          <cell r="H19">
            <v>160408.3867599997</v>
          </cell>
          <cell r="I19">
            <v>180725.02021999966</v>
          </cell>
          <cell r="J19">
            <v>162992.89331999878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281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197077.70528999929</v>
          </cell>
          <cell r="H20">
            <v>239084.94301999881</v>
          </cell>
          <cell r="I20">
            <v>284884.43970999785</v>
          </cell>
          <cell r="J20">
            <v>253023.53499000115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283</v>
          </cell>
          <cell r="B21">
            <v>340668.60185524658</v>
          </cell>
          <cell r="C21">
            <v>313254.87919999857</v>
          </cell>
          <cell r="D21">
            <v>335546.72688000207</v>
          </cell>
          <cell r="E21">
            <v>325339.37008000049</v>
          </cell>
          <cell r="F21">
            <v>336876.92259999819</v>
          </cell>
          <cell r="G21">
            <v>326658.91000000125</v>
          </cell>
          <cell r="H21">
            <v>338207.58379999886</v>
          </cell>
          <cell r="I21">
            <v>338873.05503999977</v>
          </cell>
          <cell r="J21">
            <v>328590.98240000068</v>
          </cell>
          <cell r="K21">
            <v>340172.14071999991</v>
          </cell>
          <cell r="L21">
            <v>329911.80240000098</v>
          </cell>
          <cell r="M21">
            <v>341536.06280000223</v>
          </cell>
          <cell r="N21">
            <v>341536.06280000223</v>
          </cell>
        </row>
        <row r="22">
          <cell r="A22">
            <v>284</v>
          </cell>
          <cell r="B22">
            <v>250594.15497238011</v>
          </cell>
          <cell r="C22">
            <v>231143.11399999846</v>
          </cell>
          <cell r="D22">
            <v>247048.36344000182</v>
          </cell>
          <cell r="E22">
            <v>39781.077600000048</v>
          </cell>
          <cell r="F22">
            <v>222992.9115199986</v>
          </cell>
          <cell r="G22">
            <v>238818.03759999899</v>
          </cell>
          <cell r="H22">
            <v>246685.41188000049</v>
          </cell>
          <cell r="I22">
            <v>246602.93711999984</v>
          </cell>
          <cell r="J22">
            <v>238578.59199999989</v>
          </cell>
          <cell r="K22">
            <v>246373.53455999965</v>
          </cell>
          <cell r="L22">
            <v>238483.42656000098</v>
          </cell>
          <cell r="M22">
            <v>246273.09067999915</v>
          </cell>
          <cell r="N22">
            <v>246273.09067999915</v>
          </cell>
        </row>
        <row r="23">
          <cell r="A23">
            <v>285</v>
          </cell>
          <cell r="B23">
            <v>616684.47787542315</v>
          </cell>
          <cell r="C23">
            <v>571126.24019999779</v>
          </cell>
          <cell r="D23">
            <v>448381.49179999955</v>
          </cell>
          <cell r="E23">
            <v>581043.14800000098</v>
          </cell>
          <cell r="F23">
            <v>597816.52020000143</v>
          </cell>
          <cell r="G23">
            <v>530947.43619999918</v>
          </cell>
          <cell r="H23">
            <v>598612.19400000281</v>
          </cell>
          <cell r="I23">
            <v>598840.44640000153</v>
          </cell>
          <cell r="J23">
            <v>579708.88000000245</v>
          </cell>
          <cell r="K23">
            <v>601817.9846000009</v>
          </cell>
          <cell r="L23">
            <v>587522.85479999927</v>
          </cell>
          <cell r="M23">
            <v>615966.3014</v>
          </cell>
          <cell r="N23">
            <v>615966.3014</v>
          </cell>
        </row>
        <row r="24">
          <cell r="A24">
            <v>286</v>
          </cell>
          <cell r="B24">
            <v>616793.46438317304</v>
          </cell>
          <cell r="C24">
            <v>568922.79440000188</v>
          </cell>
          <cell r="D24">
            <v>601623.81140000036</v>
          </cell>
          <cell r="E24">
            <v>578219.16679999849</v>
          </cell>
          <cell r="F24">
            <v>325751.91950000043</v>
          </cell>
          <cell r="G24">
            <v>528892.67275000049</v>
          </cell>
          <cell r="H24">
            <v>594834.94839999988</v>
          </cell>
          <cell r="I24">
            <v>594722.41719999746</v>
          </cell>
          <cell r="J24">
            <v>575417.67399999627</v>
          </cell>
          <cell r="K24">
            <v>596823.03119999787</v>
          </cell>
          <cell r="L24">
            <v>582563.40840000194</v>
          </cell>
          <cell r="M24">
            <v>610129.59680000041</v>
          </cell>
          <cell r="N24">
            <v>610129.59680000041</v>
          </cell>
        </row>
        <row r="25">
          <cell r="A25">
            <v>287</v>
          </cell>
          <cell r="B25">
            <v>2858022.3442315366</v>
          </cell>
          <cell r="C25">
            <v>2605570.7123999875</v>
          </cell>
          <cell r="D25">
            <v>2784737.8506000089</v>
          </cell>
          <cell r="E25">
            <v>2671411.5817000074</v>
          </cell>
          <cell r="F25">
            <v>2777912.8624</v>
          </cell>
          <cell r="G25">
            <v>2683510.9195000022</v>
          </cell>
          <cell r="H25">
            <v>2748995.6607000097</v>
          </cell>
          <cell r="I25">
            <v>2758452.952</v>
          </cell>
          <cell r="J25">
            <v>2701777.5858999966</v>
          </cell>
          <cell r="K25">
            <v>2779466.8666000003</v>
          </cell>
          <cell r="L25">
            <v>2703909.8214000119</v>
          </cell>
          <cell r="M25">
            <v>2801249.4852000009</v>
          </cell>
          <cell r="N25">
            <v>2797123.033400001</v>
          </cell>
        </row>
        <row r="26">
          <cell r="A26">
            <v>288</v>
          </cell>
          <cell r="B26">
            <v>1744724.0134335866</v>
          </cell>
          <cell r="C26">
            <v>1697015.4360000102</v>
          </cell>
          <cell r="D26">
            <v>1812515.265599991</v>
          </cell>
          <cell r="E26">
            <v>1754840.3615999962</v>
          </cell>
          <cell r="F26">
            <v>1811588.6439999964</v>
          </cell>
          <cell r="G26">
            <v>1752463.3359999929</v>
          </cell>
          <cell r="H26">
            <v>1810662.3016000071</v>
          </cell>
          <cell r="I26">
            <v>1810199.0584000084</v>
          </cell>
          <cell r="J26">
            <v>1751118.6040000087</v>
          </cell>
          <cell r="K26">
            <v>1810751.4716000035</v>
          </cell>
          <cell r="L26">
            <v>1748743.5552000022</v>
          </cell>
          <cell r="M26">
            <v>1808346.3379999977</v>
          </cell>
          <cell r="N26">
            <v>1808346.3379999977</v>
          </cell>
        </row>
        <row r="27">
          <cell r="A27">
            <v>289</v>
          </cell>
          <cell r="B27">
            <v>3177431.210702213</v>
          </cell>
          <cell r="C27">
            <v>2901964.116000005</v>
          </cell>
          <cell r="D27">
            <v>3100876.2263999898</v>
          </cell>
          <cell r="E27">
            <v>2995373.9515999909</v>
          </cell>
          <cell r="F27">
            <v>3096650.8547999831</v>
          </cell>
          <cell r="G27">
            <v>2998299.0480000153</v>
          </cell>
          <cell r="H27">
            <v>3097479.2803999963</v>
          </cell>
          <cell r="I27">
            <v>3096629.9015999972</v>
          </cell>
          <cell r="J27">
            <v>2995833.656000006</v>
          </cell>
          <cell r="K27">
            <v>3095447.4515999872</v>
          </cell>
          <cell r="L27">
            <v>2993674.5119999927</v>
          </cell>
          <cell r="M27">
            <v>3093233.4611999947</v>
          </cell>
          <cell r="N27">
            <v>3093233.4611999947</v>
          </cell>
        </row>
        <row r="28">
          <cell r="A28">
            <v>294</v>
          </cell>
          <cell r="B28">
            <v>3142765.057124319</v>
          </cell>
          <cell r="C28">
            <v>2873796.3363999911</v>
          </cell>
          <cell r="D28">
            <v>3069452.2760000192</v>
          </cell>
          <cell r="E28">
            <v>2967450.6880000057</v>
          </cell>
          <cell r="F28">
            <v>3063877.7531999876</v>
          </cell>
          <cell r="G28">
            <v>2962401.9040000057</v>
          </cell>
          <cell r="H28">
            <v>3058305.2232000083</v>
          </cell>
          <cell r="I28">
            <v>3055519.8168000076</v>
          </cell>
          <cell r="J28">
            <v>2954314.5519999871</v>
          </cell>
          <cell r="K28">
            <v>3049608.9244000074</v>
          </cell>
          <cell r="L28">
            <v>2949266.0064000166</v>
          </cell>
          <cell r="M28">
            <v>3044382.5648000082</v>
          </cell>
          <cell r="N28">
            <v>3044382.5648000082</v>
          </cell>
        </row>
        <row r="29">
          <cell r="A29">
            <v>295</v>
          </cell>
          <cell r="B29">
            <v>3232071.9517492205</v>
          </cell>
          <cell r="C29">
            <v>2850668.0868000137</v>
          </cell>
          <cell r="D29">
            <v>3044364.8759999871</v>
          </cell>
          <cell r="E29">
            <v>2943125.4008000102</v>
          </cell>
          <cell r="F29">
            <v>3038349.9255999909</v>
          </cell>
          <cell r="G29">
            <v>2937452.7520000138</v>
          </cell>
          <cell r="H29">
            <v>3032337.679600005</v>
          </cell>
          <cell r="I29">
            <v>3029332.2295999862</v>
          </cell>
          <cell r="J29">
            <v>2928727.3520000027</v>
          </cell>
          <cell r="K29">
            <v>3023179.7839999916</v>
          </cell>
          <cell r="L29">
            <v>2923055.7191999955</v>
          </cell>
          <cell r="M29">
            <v>3017316.6104000094</v>
          </cell>
          <cell r="N29">
            <v>3017316.6104000094</v>
          </cell>
        </row>
        <row r="30">
          <cell r="A30">
            <v>296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>
            <v>297</v>
          </cell>
          <cell r="B31">
            <v>2234321.1149762985</v>
          </cell>
          <cell r="C31">
            <v>2213884.7060000082</v>
          </cell>
          <cell r="D31">
            <v>2134212.1215999899</v>
          </cell>
          <cell r="E31">
            <v>2283079.9240000146</v>
          </cell>
          <cell r="F31">
            <v>2355507.6991999885</v>
          </cell>
          <cell r="G31">
            <v>2275957.3479999863</v>
          </cell>
          <cell r="H31">
            <v>2348133.7912000017</v>
          </cell>
          <cell r="I31">
            <v>2344448.4016000014</v>
          </cell>
          <cell r="J31">
            <v>2265258.5199999949</v>
          </cell>
          <cell r="K31">
            <v>2337068.2723999973</v>
          </cell>
          <cell r="L31">
            <v>2258145.7776000043</v>
          </cell>
          <cell r="M31">
            <v>2329721.0684000063</v>
          </cell>
          <cell r="N31">
            <v>2329721.0684000063</v>
          </cell>
        </row>
        <row r="32">
          <cell r="A32">
            <v>298</v>
          </cell>
          <cell r="B32">
            <v>2446114.3457944794</v>
          </cell>
          <cell r="C32">
            <v>2235777.3684000066</v>
          </cell>
          <cell r="D32">
            <v>2388824.3623999972</v>
          </cell>
          <cell r="E32">
            <v>2310919.2112000128</v>
          </cell>
          <cell r="F32">
            <v>2386780.8955999888</v>
          </cell>
          <cell r="G32">
            <v>2308771.9839999974</v>
          </cell>
          <cell r="H32">
            <v>2384737.9480000068</v>
          </cell>
          <cell r="I32">
            <v>2383716.3936000057</v>
          </cell>
          <cell r="J32">
            <v>2305806.3759999978</v>
          </cell>
          <cell r="K32">
            <v>2381844.2439999902</v>
          </cell>
          <cell r="L32">
            <v>2303659.0512000071</v>
          </cell>
          <cell r="M32">
            <v>2379631.1208000043</v>
          </cell>
          <cell r="N32">
            <v>2379631.1208000043</v>
          </cell>
        </row>
        <row r="33">
          <cell r="A33">
            <v>299</v>
          </cell>
          <cell r="B33">
            <v>2456926.5947137717</v>
          </cell>
          <cell r="C33">
            <v>2232001.2976000076</v>
          </cell>
          <cell r="D33">
            <v>2388276.4508000114</v>
          </cell>
          <cell r="E33">
            <v>2313980.8815999939</v>
          </cell>
          <cell r="F33">
            <v>2393414.6272000121</v>
          </cell>
          <cell r="G33">
            <v>2318644.9160000109</v>
          </cell>
          <cell r="H33">
            <v>2398555.5031999969</v>
          </cell>
          <cell r="I33">
            <v>2401126.7579999967</v>
          </cell>
          <cell r="J33">
            <v>2326109.9279999998</v>
          </cell>
          <cell r="K33">
            <v>2406581.5863999813</v>
          </cell>
          <cell r="L33">
            <v>2330779.682399991</v>
          </cell>
          <cell r="M33">
            <v>2411418.1620000051</v>
          </cell>
          <cell r="N33">
            <v>2411418.1620000051</v>
          </cell>
        </row>
        <row r="34">
          <cell r="A34">
            <v>300</v>
          </cell>
          <cell r="B34">
            <v>2270210.0289528864</v>
          </cell>
          <cell r="C34">
            <v>2125459.7815999947</v>
          </cell>
          <cell r="D34">
            <v>2052083.8431999949</v>
          </cell>
          <cell r="E34">
            <v>0</v>
          </cell>
          <cell r="F34">
            <v>0</v>
          </cell>
          <cell r="G34">
            <v>2126291.9132000008</v>
          </cell>
          <cell r="H34">
            <v>2272640.7252000021</v>
          </cell>
          <cell r="I34">
            <v>2272791.3331999932</v>
          </cell>
          <cell r="J34">
            <v>2199522.52</v>
          </cell>
          <cell r="K34">
            <v>2273703.1155999932</v>
          </cell>
          <cell r="L34">
            <v>2199202.81920001</v>
          </cell>
          <cell r="M34">
            <v>2273392.8268000106</v>
          </cell>
          <cell r="N34">
            <v>2273392.8268000106</v>
          </cell>
        </row>
        <row r="35">
          <cell r="A35">
            <v>302</v>
          </cell>
          <cell r="B35">
            <v>1078571.8387858393</v>
          </cell>
          <cell r="C35">
            <v>1022568.5665937958</v>
          </cell>
          <cell r="D35">
            <v>1091390.8755309926</v>
          </cell>
          <cell r="E35">
            <v>1023343.0220951976</v>
          </cell>
          <cell r="F35">
            <v>1083046.9669583738</v>
          </cell>
          <cell r="G35">
            <v>1038009.7744767905</v>
          </cell>
          <cell r="H35">
            <v>1080378.4372376739</v>
          </cell>
          <cell r="I35">
            <v>1088880.88265676</v>
          </cell>
          <cell r="J35">
            <v>1054255.1667363916</v>
          </cell>
          <cell r="K35">
            <v>1076395.5670997382</v>
          </cell>
          <cell r="L35">
            <v>1053935.4453980997</v>
          </cell>
          <cell r="M35">
            <v>1092332.61675036</v>
          </cell>
          <cell r="N35">
            <v>1089414.8026509602</v>
          </cell>
        </row>
        <row r="36">
          <cell r="A36">
            <v>303</v>
          </cell>
          <cell r="B36">
            <v>1289895.24470481</v>
          </cell>
          <cell r="C36">
            <v>1328486.3529386485</v>
          </cell>
          <cell r="D36">
            <v>1414586.9118285815</v>
          </cell>
          <cell r="E36">
            <v>1321874.6544695762</v>
          </cell>
          <cell r="F36">
            <v>1365493.2999296321</v>
          </cell>
          <cell r="G36">
            <v>1328287.4862428459</v>
          </cell>
          <cell r="H36">
            <v>1379243.5082414954</v>
          </cell>
          <cell r="I36">
            <v>1405848.3858816312</v>
          </cell>
          <cell r="J36">
            <v>1358744.874736316</v>
          </cell>
          <cell r="K36">
            <v>1365041.6759878551</v>
          </cell>
          <cell r="L36">
            <v>1346792.704016489</v>
          </cell>
          <cell r="M36">
            <v>1396602.7661489644</v>
          </cell>
          <cell r="N36">
            <v>1396493.2815418744</v>
          </cell>
        </row>
        <row r="37">
          <cell r="A37">
            <v>304</v>
          </cell>
          <cell r="B37">
            <v>2128241.3713222262</v>
          </cell>
          <cell r="C37">
            <v>1853982.5993295312</v>
          </cell>
          <cell r="D37">
            <v>1994368.2936771433</v>
          </cell>
          <cell r="E37">
            <v>971019.02008550102</v>
          </cell>
          <cell r="F37">
            <v>2019338.2388393732</v>
          </cell>
          <cell r="G37">
            <v>1966312.564351192</v>
          </cell>
          <cell r="H37">
            <v>2044355.0477269874</v>
          </cell>
          <cell r="I37">
            <v>2056881.1038646987</v>
          </cell>
          <cell r="J37">
            <v>2002680.0535934349</v>
          </cell>
          <cell r="K37">
            <v>2081862.0717860227</v>
          </cell>
          <cell r="L37">
            <v>2027092.2642659442</v>
          </cell>
          <cell r="M37">
            <v>2107103.0149079114</v>
          </cell>
          <cell r="N37">
            <v>2107103.0149079114</v>
          </cell>
        </row>
        <row r="38">
          <cell r="A38">
            <v>305</v>
          </cell>
          <cell r="B38">
            <v>2322118.3168000085</v>
          </cell>
          <cell r="C38">
            <v>2171919.3916000007</v>
          </cell>
          <cell r="D38">
            <v>2321626.9496000027</v>
          </cell>
          <cell r="E38">
            <v>2246306.0567999901</v>
          </cell>
          <cell r="F38">
            <v>2321135.5647999994</v>
          </cell>
          <cell r="G38">
            <v>2224728.9279999956</v>
          </cell>
          <cell r="H38">
            <v>2298602.8975999914</v>
          </cell>
          <cell r="I38">
            <v>2298357.2176000029</v>
          </cell>
          <cell r="J38">
            <v>2224015.7520000064</v>
          </cell>
          <cell r="K38">
            <v>2319678.7851999938</v>
          </cell>
          <cell r="L38">
            <v>2245099.1351999952</v>
          </cell>
          <cell r="M38">
            <v>2319415.8875999991</v>
          </cell>
        </row>
        <row r="39">
          <cell r="A39">
            <v>306</v>
          </cell>
          <cell r="B39">
            <v>2232930.3714723671</v>
          </cell>
          <cell r="C39">
            <v>2171919.3916000007</v>
          </cell>
          <cell r="D39">
            <v>2321626.9496000027</v>
          </cell>
          <cell r="E39">
            <v>2246306.0567999901</v>
          </cell>
          <cell r="F39">
            <v>2321135.5647999994</v>
          </cell>
          <cell r="G39">
            <v>2224728.9279999956</v>
          </cell>
          <cell r="H39">
            <v>2298602.8975999914</v>
          </cell>
          <cell r="I39">
            <v>2298357.2176000029</v>
          </cell>
          <cell r="J39">
            <v>2224015.7520000064</v>
          </cell>
          <cell r="K39">
            <v>2319678.7851999938</v>
          </cell>
          <cell r="L39">
            <v>2245099.1351999952</v>
          </cell>
          <cell r="M39">
            <v>2319415.8875999991</v>
          </cell>
          <cell r="N39">
            <v>2319415.8875999991</v>
          </cell>
        </row>
        <row r="40">
          <cell r="A40">
            <v>313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>
            <v>314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315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>
            <v>316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317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>
            <v>318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>
            <v>319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>
            <v>320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373</v>
          </cell>
          <cell r="B48">
            <v>38583.174184000003</v>
          </cell>
          <cell r="C48">
            <v>18654.535280000011</v>
          </cell>
          <cell r="D48">
            <v>838.40607999999997</v>
          </cell>
          <cell r="E48">
            <v>0</v>
          </cell>
          <cell r="F48">
            <v>37728.273599999993</v>
          </cell>
          <cell r="G48">
            <v>105117.73375999965</v>
          </cell>
          <cell r="H48">
            <v>144377.68297999928</v>
          </cell>
          <cell r="I48">
            <v>145861.06725999928</v>
          </cell>
          <cell r="J48">
            <v>162255.84947999928</v>
          </cell>
          <cell r="K48">
            <v>78810.171519999625</v>
          </cell>
          <cell r="L48">
            <v>73779.735039999912</v>
          </cell>
          <cell r="M48">
            <v>95578.293119999551</v>
          </cell>
          <cell r="N48">
            <v>94949.488559999561</v>
          </cell>
        </row>
        <row r="49">
          <cell r="A49">
            <v>374</v>
          </cell>
          <cell r="B49">
            <v>36161.861434000035</v>
          </cell>
          <cell r="C49">
            <v>4192.0304000000006</v>
          </cell>
          <cell r="D49">
            <v>0</v>
          </cell>
          <cell r="E49">
            <v>0</v>
          </cell>
          <cell r="F49">
            <v>37309.070559999964</v>
          </cell>
          <cell r="G49">
            <v>115273.61151999996</v>
          </cell>
          <cell r="H49">
            <v>154974.84920999905</v>
          </cell>
          <cell r="I49">
            <v>152541.01650999999</v>
          </cell>
          <cell r="J49">
            <v>156241.92993000007</v>
          </cell>
          <cell r="K49">
            <v>79253.659489999598</v>
          </cell>
          <cell r="L49">
            <v>41920.304000000026</v>
          </cell>
          <cell r="M49">
            <v>82582.998879999766</v>
          </cell>
          <cell r="N49">
            <v>79858.179119999812</v>
          </cell>
        </row>
        <row r="50">
          <cell r="A50">
            <v>375</v>
          </cell>
          <cell r="B50">
            <v>29307.706430500009</v>
          </cell>
          <cell r="C50">
            <v>1048.0075999999999</v>
          </cell>
          <cell r="D50">
            <v>0</v>
          </cell>
          <cell r="E50">
            <v>0</v>
          </cell>
          <cell r="F50">
            <v>37064.343269999947</v>
          </cell>
          <cell r="G50">
            <v>124701.76643999976</v>
          </cell>
          <cell r="H50">
            <v>152737.78887999986</v>
          </cell>
          <cell r="I50">
            <v>149394.22082999916</v>
          </cell>
          <cell r="J50">
            <v>158741.71051999985</v>
          </cell>
          <cell r="K50">
            <v>73939.898659999744</v>
          </cell>
          <cell r="L50">
            <v>17816.12920000001</v>
          </cell>
          <cell r="M50">
            <v>57430.816479999907</v>
          </cell>
          <cell r="N50">
            <v>51561.973919999975</v>
          </cell>
        </row>
        <row r="51">
          <cell r="A51">
            <v>387</v>
          </cell>
          <cell r="B51">
            <v>72463.878028910534</v>
          </cell>
          <cell r="C51">
            <v>81598.573350000224</v>
          </cell>
          <cell r="D51">
            <v>75268.130420000001</v>
          </cell>
          <cell r="E51">
            <v>27703.32</v>
          </cell>
          <cell r="F51">
            <v>103519.50183999981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>
            <v>388</v>
          </cell>
          <cell r="B52">
            <v>59727.968112321338</v>
          </cell>
          <cell r="C52">
            <v>58982.151560000057</v>
          </cell>
          <cell r="D52">
            <v>56596.743979999956</v>
          </cell>
          <cell r="E52">
            <v>16972.399079999985</v>
          </cell>
          <cell r="F52">
            <v>105478.10325999967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>
            <v>389</v>
          </cell>
          <cell r="B53">
            <v>52576.512913973995</v>
          </cell>
          <cell r="C53">
            <v>50893.791380000097</v>
          </cell>
          <cell r="D53">
            <v>56359.084060000183</v>
          </cell>
          <cell r="E53">
            <v>7118.1806199999955</v>
          </cell>
          <cell r="F53">
            <v>104040.59323999996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390</v>
          </cell>
          <cell r="B54">
            <v>41180.378769177551</v>
          </cell>
          <cell r="C54">
            <v>35420.36531999999</v>
          </cell>
          <cell r="D54">
            <v>51338.966180000141</v>
          </cell>
          <cell r="E54">
            <v>4259.6872499999999</v>
          </cell>
          <cell r="F54">
            <v>103832.58240000009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391</v>
          </cell>
          <cell r="B55">
            <v>41157.651724953917</v>
          </cell>
          <cell r="C55">
            <v>28754.002539999965</v>
          </cell>
          <cell r="D55">
            <v>40899.810860000078</v>
          </cell>
          <cell r="E55">
            <v>2411.3201800000002</v>
          </cell>
          <cell r="F55">
            <v>104500.37920000017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>
            <v>406</v>
          </cell>
          <cell r="B56">
            <v>995.42476768000188</v>
          </cell>
          <cell r="C56">
            <v>930.59186136000176</v>
          </cell>
          <cell r="D56">
            <v>993.16303701999436</v>
          </cell>
          <cell r="E56">
            <v>959.87342919999776</v>
          </cell>
          <cell r="F56">
            <v>967.58413772999825</v>
          </cell>
          <cell r="G56">
            <v>926.45672776999891</v>
          </cell>
          <cell r="H56">
            <v>962.79685936000033</v>
          </cell>
          <cell r="I56">
            <v>979.4118382999992</v>
          </cell>
          <cell r="J56">
            <v>951.02563849999956</v>
          </cell>
          <cell r="K56">
            <v>960.36580128999719</v>
          </cell>
          <cell r="L56">
            <v>955.00002129000518</v>
          </cell>
          <cell r="M56">
            <v>986.64440952000564</v>
          </cell>
        </row>
        <row r="57">
          <cell r="A57">
            <v>407</v>
          </cell>
          <cell r="B57">
            <v>78.780979056000476</v>
          </cell>
          <cell r="C57">
            <v>74.162270464000045</v>
          </cell>
          <cell r="D57">
            <v>79.777922863999919</v>
          </cell>
          <cell r="E57">
            <v>38.842314496000157</v>
          </cell>
          <cell r="F57">
            <v>80.776760624000218</v>
          </cell>
          <cell r="G57">
            <v>78.655648799999796</v>
          </cell>
          <cell r="H57">
            <v>81.777473008000001</v>
          </cell>
          <cell r="I57">
            <v>82.278535295999845</v>
          </cell>
          <cell r="J57">
            <v>80.110406559999575</v>
          </cell>
          <cell r="K57">
            <v>83.277813984000147</v>
          </cell>
          <cell r="L57">
            <v>81.086934048000103</v>
          </cell>
          <cell r="M57">
            <v>84.28749209600025</v>
          </cell>
        </row>
        <row r="58">
          <cell r="A58">
            <v>408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410</v>
          </cell>
          <cell r="B59">
            <v>1944.1562762763397</v>
          </cell>
          <cell r="C59">
            <v>716.29940619999911</v>
          </cell>
          <cell r="D59">
            <v>764.50876900999697</v>
          </cell>
          <cell r="E59">
            <v>716.84190480000234</v>
          </cell>
          <cell r="F59">
            <v>758.66394163000268</v>
          </cell>
          <cell r="G59">
            <v>727.11582321000037</v>
          </cell>
          <cell r="H59">
            <v>756.79466232999664</v>
          </cell>
          <cell r="I59">
            <v>762.75054323999848</v>
          </cell>
          <cell r="J59">
            <v>738.49556361000464</v>
          </cell>
          <cell r="K59">
            <v>754.00470026000198</v>
          </cell>
          <cell r="L59">
            <v>738.27160190000291</v>
          </cell>
          <cell r="M59">
            <v>765.16844964000086</v>
          </cell>
          <cell r="N59">
            <v>763.12454904000083</v>
          </cell>
        </row>
        <row r="60">
          <cell r="A60">
            <v>411</v>
          </cell>
          <cell r="B60">
            <v>2314.4300680686151</v>
          </cell>
          <cell r="C60">
            <v>930.59186136000176</v>
          </cell>
          <cell r="D60">
            <v>990.9044714099947</v>
          </cell>
          <cell r="E60">
            <v>925.96043042999941</v>
          </cell>
          <cell r="F60">
            <v>956.51487035999799</v>
          </cell>
          <cell r="G60">
            <v>930.45255715999917</v>
          </cell>
          <cell r="H60">
            <v>966.14675849999981</v>
          </cell>
          <cell r="I60">
            <v>984.78321836999942</v>
          </cell>
          <cell r="J60">
            <v>951.7876636799997</v>
          </cell>
          <cell r="K60">
            <v>956.19851214999721</v>
          </cell>
          <cell r="L60">
            <v>943.41528351000443</v>
          </cell>
          <cell r="M60">
            <v>978.30675103000522</v>
          </cell>
          <cell r="N60">
            <v>978.2300581200052</v>
          </cell>
        </row>
        <row r="61">
          <cell r="A61">
            <v>412</v>
          </cell>
          <cell r="B61">
            <v>5326.6057930645502</v>
          </cell>
          <cell r="C61">
            <v>74.162270464000045</v>
          </cell>
          <cell r="D61">
            <v>79.777922863999919</v>
          </cell>
          <cell r="E61">
            <v>38.842314496000157</v>
          </cell>
          <cell r="F61">
            <v>80.776760624000218</v>
          </cell>
          <cell r="G61">
            <v>78.655648799999796</v>
          </cell>
          <cell r="H61">
            <v>81.777473008000001</v>
          </cell>
          <cell r="I61">
            <v>82.278535295999845</v>
          </cell>
          <cell r="J61">
            <v>80.110406559999575</v>
          </cell>
          <cell r="K61">
            <v>83.277813984000147</v>
          </cell>
          <cell r="L61">
            <v>81.086934048000103</v>
          </cell>
          <cell r="M61">
            <v>84.28749209600025</v>
          </cell>
          <cell r="N61">
            <v>84.28749209600025</v>
          </cell>
        </row>
        <row r="62">
          <cell r="A62">
            <v>502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503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504</v>
          </cell>
          <cell r="B64">
            <v>933682.54522440117</v>
          </cell>
          <cell r="C64">
            <v>942281.9391000031</v>
          </cell>
          <cell r="D64">
            <v>742522.16680000047</v>
          </cell>
          <cell r="E64">
            <v>601627.01740000327</v>
          </cell>
          <cell r="F64">
            <v>556005.23499999626</v>
          </cell>
          <cell r="G64">
            <v>690932.41459999967</v>
          </cell>
          <cell r="H64">
            <v>764758.02700000117</v>
          </cell>
          <cell r="I64">
            <v>848424.76200000243</v>
          </cell>
          <cell r="J64">
            <v>763812.57410000102</v>
          </cell>
          <cell r="K64">
            <v>638034.04119999986</v>
          </cell>
          <cell r="L64">
            <v>778342.87050000217</v>
          </cell>
          <cell r="M64">
            <v>969848.63319999911</v>
          </cell>
          <cell r="N64">
            <v>969094.54749999894</v>
          </cell>
        </row>
        <row r="65">
          <cell r="A65">
            <v>561</v>
          </cell>
          <cell r="B65">
            <v>18247.570040000013</v>
          </cell>
          <cell r="C65">
            <v>0</v>
          </cell>
          <cell r="D65">
            <v>13953.904559999992</v>
          </cell>
          <cell r="E65">
            <v>0</v>
          </cell>
          <cell r="F65">
            <v>46513.015200000227</v>
          </cell>
          <cell r="G65">
            <v>65118.221280000354</v>
          </cell>
          <cell r="H65">
            <v>78684.517380000267</v>
          </cell>
          <cell r="I65">
            <v>88374.728879999981</v>
          </cell>
          <cell r="J65">
            <v>86436.686580000038</v>
          </cell>
          <cell r="K65">
            <v>15116.729939999987</v>
          </cell>
          <cell r="L65">
            <v>11046.841109999992</v>
          </cell>
          <cell r="M65">
            <v>16667.163779999988</v>
          </cell>
          <cell r="N65">
            <v>16667.163779999988</v>
          </cell>
        </row>
        <row r="66">
          <cell r="A66">
            <v>636</v>
          </cell>
          <cell r="B66">
            <v>17508.451240000009</v>
          </cell>
          <cell r="C66">
            <v>0</v>
          </cell>
          <cell r="D66">
            <v>13953.904559999992</v>
          </cell>
          <cell r="E66">
            <v>0</v>
          </cell>
          <cell r="F66">
            <v>46513.015200000227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16667.163779999988</v>
          </cell>
        </row>
        <row r="67">
          <cell r="A67">
            <v>650</v>
          </cell>
          <cell r="B67">
            <v>972414.97661620099</v>
          </cell>
          <cell r="C67">
            <v>953575.57600000396</v>
          </cell>
          <cell r="D67">
            <v>805047.68419999979</v>
          </cell>
          <cell r="E67">
            <v>584557.97540000337</v>
          </cell>
          <cell r="F67">
            <v>559090.08039999625</v>
          </cell>
          <cell r="G67">
            <v>696175.21219999914</v>
          </cell>
          <cell r="H67">
            <v>766828.59730000107</v>
          </cell>
          <cell r="I67">
            <v>854513.61810000218</v>
          </cell>
          <cell r="J67">
            <v>767633.85300000105</v>
          </cell>
          <cell r="K67">
            <v>322940.27039999998</v>
          </cell>
          <cell r="L67">
            <v>810301.01640000183</v>
          </cell>
          <cell r="M67">
            <v>978369.44739999902</v>
          </cell>
          <cell r="N67">
            <v>978338.85199999867</v>
          </cell>
        </row>
        <row r="68">
          <cell r="A68">
            <v>651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652</v>
          </cell>
          <cell r="B69">
            <v>62000</v>
          </cell>
          <cell r="C69">
            <v>16500</v>
          </cell>
          <cell r="D69">
            <v>119000</v>
          </cell>
          <cell r="E69">
            <v>758500</v>
          </cell>
          <cell r="F69">
            <v>1147751.2977000014</v>
          </cell>
          <cell r="G69">
            <v>1344292.3440999985</v>
          </cell>
          <cell r="H69">
            <v>1577567.889</v>
          </cell>
          <cell r="I69">
            <v>2018790.100700005</v>
          </cell>
          <cell r="J69">
            <v>2150727.0304999957</v>
          </cell>
          <cell r="K69">
            <v>2116718.4383999966</v>
          </cell>
          <cell r="L69">
            <v>840962.29870000039</v>
          </cell>
          <cell r="M69">
            <v>1674435.0620999974</v>
          </cell>
          <cell r="N69">
            <v>1619761.3410000005</v>
          </cell>
        </row>
        <row r="70">
          <cell r="A70">
            <v>653</v>
          </cell>
          <cell r="B70">
            <v>-258000</v>
          </cell>
          <cell r="C70">
            <v>-260650</v>
          </cell>
          <cell r="D70">
            <v>-527500</v>
          </cell>
          <cell r="E70">
            <v>-60000</v>
          </cell>
          <cell r="F70">
            <v>0</v>
          </cell>
          <cell r="G70">
            <v>7434.4712400000053</v>
          </cell>
          <cell r="H70">
            <v>47970.040620000073</v>
          </cell>
          <cell r="I70">
            <v>58413.702600000091</v>
          </cell>
          <cell r="J70">
            <v>66379.207500000106</v>
          </cell>
          <cell r="K70">
            <v>60537.837240000095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749</v>
          </cell>
          <cell r="B71">
            <v>4912400</v>
          </cell>
          <cell r="C71">
            <v>3915000</v>
          </cell>
          <cell r="D71">
            <v>4185000</v>
          </cell>
          <cell r="E71">
            <v>2490000</v>
          </cell>
          <cell r="F71">
            <v>2573000</v>
          </cell>
          <cell r="G71">
            <v>2490000</v>
          </cell>
          <cell r="H71">
            <v>2728000</v>
          </cell>
          <cell r="I71">
            <v>2728000</v>
          </cell>
          <cell r="J71">
            <v>2640000</v>
          </cell>
          <cell r="K71">
            <v>2573000</v>
          </cell>
          <cell r="L71">
            <v>2250000</v>
          </cell>
          <cell r="M71">
            <v>2325000</v>
          </cell>
          <cell r="N71">
            <v>119989.77028999962</v>
          </cell>
        </row>
        <row r="72">
          <cell r="A72">
            <v>750</v>
          </cell>
          <cell r="B72">
            <v>-6000</v>
          </cell>
          <cell r="C72">
            <v>-36000</v>
          </cell>
          <cell r="D72">
            <v>-120000</v>
          </cell>
          <cell r="E72">
            <v>-9000</v>
          </cell>
          <cell r="F72">
            <v>581043.14800000098</v>
          </cell>
          <cell r="G72">
            <v>558817.61300000106</v>
          </cell>
          <cell r="H72">
            <v>531501.4781999992</v>
          </cell>
          <cell r="I72">
            <v>598612.19400000281</v>
          </cell>
          <cell r="J72">
            <v>598840.44640000153</v>
          </cell>
          <cell r="K72">
            <v>579708.88000000245</v>
          </cell>
          <cell r="L72">
            <v>601817.9846000009</v>
          </cell>
          <cell r="M72">
            <v>587522.85479999927</v>
          </cell>
          <cell r="N72">
            <v>615966.3014</v>
          </cell>
        </row>
        <row r="73">
          <cell r="A73">
            <v>751</v>
          </cell>
          <cell r="B73">
            <v>1762748.6882876137</v>
          </cell>
          <cell r="C73">
            <v>1517585.2664000001</v>
          </cell>
          <cell r="D73">
            <v>1502039.7521999977</v>
          </cell>
          <cell r="E73">
            <v>1135719.1194000002</v>
          </cell>
          <cell r="F73">
            <v>1276677.1813999985</v>
          </cell>
          <cell r="G73">
            <v>1545444.4766999991</v>
          </cell>
          <cell r="H73">
            <v>1662858.6287000033</v>
          </cell>
          <cell r="I73">
            <v>2150767.9134999951</v>
          </cell>
          <cell r="J73">
            <v>2039769.1547999969</v>
          </cell>
          <cell r="K73">
            <v>822917.60360000015</v>
          </cell>
          <cell r="L73">
            <v>1430047.8767999976</v>
          </cell>
          <cell r="M73">
            <v>1624591.1731999998</v>
          </cell>
          <cell r="N73">
            <v>610129.59680000041</v>
          </cell>
        </row>
        <row r="74">
          <cell r="A74">
            <v>756</v>
          </cell>
          <cell r="B74">
            <v>2411.5389226370244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47970.040620000073</v>
          </cell>
          <cell r="H74">
            <v>54519.455760000084</v>
          </cell>
          <cell r="I74">
            <v>66379.207500000106</v>
          </cell>
          <cell r="J74">
            <v>56820.601620000089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>
            <v>757</v>
          </cell>
          <cell r="B75">
            <v>73350.780530922217</v>
          </cell>
          <cell r="C75">
            <v>132459.48092999941</v>
          </cell>
          <cell r="D75">
            <v>92643.56187499981</v>
          </cell>
          <cell r="E75">
            <v>56188.752949999718</v>
          </cell>
          <cell r="F75">
            <v>90421.387735000171</v>
          </cell>
          <cell r="G75">
            <v>132771.83145500021</v>
          </cell>
          <cell r="H75">
            <v>174768.40243499982</v>
          </cell>
          <cell r="I75">
            <v>186057.17470999953</v>
          </cell>
          <cell r="J75">
            <v>150258.65748500044</v>
          </cell>
          <cell r="K75">
            <v>145390.85051000025</v>
          </cell>
          <cell r="L75">
            <v>117143.94187999952</v>
          </cell>
          <cell r="M75">
            <v>116043.4370949997</v>
          </cell>
          <cell r="N75">
            <v>0</v>
          </cell>
        </row>
        <row r="76">
          <cell r="A76">
            <v>758</v>
          </cell>
          <cell r="B76">
            <v>-62000</v>
          </cell>
          <cell r="C76">
            <v>-16500</v>
          </cell>
          <cell r="D76">
            <v>-119000</v>
          </cell>
          <cell r="E76">
            <v>-758500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759</v>
          </cell>
          <cell r="B77">
            <v>258000</v>
          </cell>
          <cell r="C77">
            <v>260650</v>
          </cell>
          <cell r="D77">
            <v>527500</v>
          </cell>
          <cell r="E77">
            <v>60000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>
            <v>760</v>
          </cell>
          <cell r="B78">
            <v>-4912400</v>
          </cell>
          <cell r="C78">
            <v>-3915000</v>
          </cell>
          <cell r="D78">
            <v>-4185000</v>
          </cell>
          <cell r="E78">
            <v>-2490000</v>
          </cell>
          <cell r="F78">
            <v>-2573000</v>
          </cell>
          <cell r="G78">
            <v>-2490000</v>
          </cell>
          <cell r="H78">
            <v>-2728000</v>
          </cell>
          <cell r="I78">
            <v>-2728000</v>
          </cell>
          <cell r="J78">
            <v>-2640000</v>
          </cell>
          <cell r="K78">
            <v>-2573000</v>
          </cell>
          <cell r="L78">
            <v>-2250000</v>
          </cell>
          <cell r="M78">
            <v>-2325000</v>
          </cell>
          <cell r="N78">
            <v>0</v>
          </cell>
        </row>
        <row r="79">
          <cell r="A79">
            <v>761</v>
          </cell>
          <cell r="B79">
            <v>6000</v>
          </cell>
          <cell r="C79">
            <v>36000</v>
          </cell>
          <cell r="D79">
            <v>120000</v>
          </cell>
          <cell r="E79">
            <v>9000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766</v>
          </cell>
          <cell r="B80">
            <v>616681.09423742862</v>
          </cell>
          <cell r="C80">
            <v>571126.24019999779</v>
          </cell>
          <cell r="D80">
            <v>448381.49179999955</v>
          </cell>
          <cell r="E80">
            <v>581043.14800000098</v>
          </cell>
          <cell r="F80">
            <v>597816.52020000143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>
            <v>799</v>
          </cell>
          <cell r="B81">
            <v>616790.44657924294</v>
          </cell>
          <cell r="C81">
            <v>568922.79440000188</v>
          </cell>
          <cell r="D81">
            <v>601623.81140000036</v>
          </cell>
          <cell r="E81">
            <v>578219.16679999849</v>
          </cell>
          <cell r="F81">
            <v>325751.91950000043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>
            <v>5001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>
            <v>5002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>
            <v>5036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>
            <v>5038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>
            <v>5131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>
            <v>5134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>
            <v>5170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5207</v>
          </cell>
          <cell r="B89">
            <v>0</v>
          </cell>
          <cell r="C89">
            <v>0</v>
          </cell>
          <cell r="D89">
            <v>2327583.2306356714</v>
          </cell>
          <cell r="E89">
            <v>2410704.2465632744</v>
          </cell>
          <cell r="F89">
            <v>365772.61689158983</v>
          </cell>
          <cell r="G89">
            <v>0</v>
          </cell>
          <cell r="H89">
            <v>1060808.5175999943</v>
          </cell>
          <cell r="I89">
            <v>1812214.5508999901</v>
          </cell>
          <cell r="J89">
            <v>814623.39150000084</v>
          </cell>
          <cell r="K89">
            <v>0</v>
          </cell>
          <cell r="L89">
            <v>0</v>
          </cell>
          <cell r="M89">
            <v>0</v>
          </cell>
        </row>
        <row r="90">
          <cell r="A90">
            <v>5208</v>
          </cell>
          <cell r="D90">
            <v>2327583.2306356714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1062103.9155000015</v>
          </cell>
          <cell r="K90">
            <v>1635589.253400007</v>
          </cell>
          <cell r="L90">
            <v>1412613.6415999969</v>
          </cell>
          <cell r="M90">
            <v>1955480.6936000055</v>
          </cell>
        </row>
        <row r="91">
          <cell r="A91">
            <v>5208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1072415.6040000014</v>
          </cell>
          <cell r="K91">
            <v>2018472.3630000097</v>
          </cell>
          <cell r="L91">
            <v>1282289.6167999972</v>
          </cell>
          <cell r="M91">
            <v>1783089.1492000064</v>
          </cell>
        </row>
        <row r="92">
          <cell r="A92">
            <v>5284</v>
          </cell>
          <cell r="H92">
            <v>4340000</v>
          </cell>
          <cell r="I92">
            <v>5292500</v>
          </cell>
          <cell r="J92">
            <v>4500000</v>
          </cell>
          <cell r="K92">
            <v>3255000</v>
          </cell>
          <cell r="L92">
            <v>3300000</v>
          </cell>
          <cell r="M92">
            <v>3100000</v>
          </cell>
        </row>
        <row r="93">
          <cell r="A93">
            <v>5285</v>
          </cell>
          <cell r="H93">
            <v>1085000</v>
          </cell>
          <cell r="I93">
            <v>1085000</v>
          </cell>
          <cell r="J93">
            <v>1050000</v>
          </cell>
          <cell r="K93">
            <v>1240000</v>
          </cell>
          <cell r="L93">
            <v>1050000</v>
          </cell>
          <cell r="M93">
            <v>155000</v>
          </cell>
        </row>
        <row r="94">
          <cell r="A94">
            <v>5291</v>
          </cell>
          <cell r="H94">
            <v>-1395000</v>
          </cell>
          <cell r="I94">
            <v>-1240000</v>
          </cell>
          <cell r="J94">
            <v>-3150000</v>
          </cell>
          <cell r="K94">
            <v>-1395000</v>
          </cell>
          <cell r="L94">
            <v>-1350000</v>
          </cell>
          <cell r="M94">
            <v>-1240000</v>
          </cell>
        </row>
        <row r="95">
          <cell r="A95">
            <v>5294</v>
          </cell>
          <cell r="H95">
            <v>-4340000</v>
          </cell>
          <cell r="I95">
            <v>-5292500</v>
          </cell>
          <cell r="J95">
            <v>-4500000</v>
          </cell>
          <cell r="K95">
            <v>-3255000</v>
          </cell>
          <cell r="L95">
            <v>-3300000</v>
          </cell>
          <cell r="M95">
            <v>-3100000</v>
          </cell>
        </row>
        <row r="96">
          <cell r="A96">
            <v>5295</v>
          </cell>
          <cell r="H96">
            <v>-1085000</v>
          </cell>
          <cell r="I96">
            <v>-1085000</v>
          </cell>
          <cell r="J96">
            <v>-1050000</v>
          </cell>
          <cell r="K96">
            <v>-1240000</v>
          </cell>
          <cell r="L96">
            <v>-1050000</v>
          </cell>
          <cell r="M96">
            <v>-155000</v>
          </cell>
        </row>
        <row r="97">
          <cell r="A97">
            <v>5280</v>
          </cell>
        </row>
        <row r="98">
          <cell r="A98">
            <v>5282</v>
          </cell>
        </row>
        <row r="99">
          <cell r="A99">
            <v>5283</v>
          </cell>
        </row>
        <row r="100">
          <cell r="A100">
            <v>5286</v>
          </cell>
        </row>
        <row r="101">
          <cell r="A101">
            <v>5290</v>
          </cell>
        </row>
        <row r="102">
          <cell r="A102">
            <v>5292</v>
          </cell>
        </row>
        <row r="103">
          <cell r="A103">
            <v>5293</v>
          </cell>
        </row>
        <row r="104">
          <cell r="A104">
            <v>5296</v>
          </cell>
        </row>
      </sheetData>
      <sheetData sheetId="7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  <row r="5">
          <cell r="A5" t="str">
            <v>4C</v>
          </cell>
          <cell r="B5">
            <v>67.835700000000003</v>
          </cell>
          <cell r="C5">
            <v>68.839399999999998</v>
          </cell>
          <cell r="D5">
            <v>75.357799999999997</v>
          </cell>
          <cell r="E5">
            <v>88.268799999999999</v>
          </cell>
          <cell r="F5">
            <v>86.992699999999999</v>
          </cell>
          <cell r="G5">
            <v>112.3818</v>
          </cell>
          <cell r="H5">
            <v>154.5</v>
          </cell>
          <cell r="I5">
            <v>149</v>
          </cell>
          <cell r="J5">
            <v>119.25</v>
          </cell>
          <cell r="K5">
            <v>104.52</v>
          </cell>
          <cell r="L5">
            <v>99.94</v>
          </cell>
          <cell r="M5">
            <v>105.29</v>
          </cell>
        </row>
        <row r="6">
          <cell r="A6" t="str">
            <v>COB</v>
          </cell>
          <cell r="B6">
            <v>75.806799999999996</v>
          </cell>
          <cell r="C6">
            <v>71.462800000000001</v>
          </cell>
          <cell r="D6">
            <v>74.412700000000001</v>
          </cell>
          <cell r="E6">
            <v>85.624200000000002</v>
          </cell>
          <cell r="F6">
            <v>75.394300000000001</v>
          </cell>
          <cell r="G6">
            <v>84.456400000000002</v>
          </cell>
          <cell r="H6">
            <v>126</v>
          </cell>
          <cell r="I6">
            <v>137.5</v>
          </cell>
          <cell r="J6">
            <v>125</v>
          </cell>
          <cell r="K6">
            <v>114.66</v>
          </cell>
          <cell r="L6">
            <v>115.83</v>
          </cell>
          <cell r="M6">
            <v>120.51</v>
          </cell>
        </row>
        <row r="7">
          <cell r="A7" t="str">
            <v>MIDC</v>
          </cell>
          <cell r="B7">
            <v>72.270700000000005</v>
          </cell>
          <cell r="C7">
            <v>67.668700000000001</v>
          </cell>
          <cell r="D7">
            <v>69.326499999999996</v>
          </cell>
          <cell r="E7">
            <v>80.633200000000002</v>
          </cell>
          <cell r="F7">
            <v>56.176000000000002</v>
          </cell>
          <cell r="G7">
            <v>51.490499999999997</v>
          </cell>
          <cell r="H7">
            <v>104.75</v>
          </cell>
          <cell r="I7">
            <v>125.75</v>
          </cell>
          <cell r="J7">
            <v>117.5</v>
          </cell>
          <cell r="K7">
            <v>110.095</v>
          </cell>
          <cell r="L7">
            <v>112.36499999999999</v>
          </cell>
          <cell r="M7">
            <v>118.04</v>
          </cell>
        </row>
        <row r="8">
          <cell r="A8" t="str">
            <v>PV</v>
          </cell>
          <cell r="B8">
            <v>67.897300000000001</v>
          </cell>
          <cell r="C8">
            <v>69.671300000000002</v>
          </cell>
          <cell r="D8">
            <v>74.832700000000003</v>
          </cell>
          <cell r="E8">
            <v>88.0411</v>
          </cell>
          <cell r="F8">
            <v>87.463800000000006</v>
          </cell>
          <cell r="G8">
            <v>112.3211</v>
          </cell>
          <cell r="H8">
            <v>150.5</v>
          </cell>
          <cell r="I8">
            <v>145.25</v>
          </cell>
          <cell r="J8">
            <v>118.75</v>
          </cell>
          <cell r="K8">
            <v>104.27</v>
          </cell>
          <cell r="L8">
            <v>99.94</v>
          </cell>
          <cell r="M8">
            <v>104.54</v>
          </cell>
        </row>
        <row r="9">
          <cell r="A9" t="str">
            <v>SP15</v>
          </cell>
          <cell r="B9">
            <v>76.219700000000003</v>
          </cell>
          <cell r="C9">
            <v>74.859099999999998</v>
          </cell>
          <cell r="D9">
            <v>80.726500000000001</v>
          </cell>
          <cell r="E9">
            <v>93.811000000000007</v>
          </cell>
          <cell r="F9">
            <v>92.636200000000002</v>
          </cell>
          <cell r="G9">
            <v>110.0947</v>
          </cell>
          <cell r="H9">
            <v>146.5</v>
          </cell>
          <cell r="I9">
            <v>147.5</v>
          </cell>
          <cell r="J9">
            <v>130</v>
          </cell>
          <cell r="K9">
            <v>119.4325</v>
          </cell>
          <cell r="L9">
            <v>114.7025</v>
          </cell>
          <cell r="M9">
            <v>122.98</v>
          </cell>
        </row>
        <row r="10">
          <cell r="A10" t="str">
            <v>SYS</v>
          </cell>
          <cell r="B10">
            <v>70.053200000000004</v>
          </cell>
          <cell r="C10">
            <v>68.254000000000005</v>
          </cell>
          <cell r="D10">
            <v>72.342200000000005</v>
          </cell>
          <cell r="E10">
            <v>84.450999999999993</v>
          </cell>
          <cell r="F10">
            <v>71.584299999999999</v>
          </cell>
          <cell r="G10">
            <v>81.936199999999999</v>
          </cell>
          <cell r="H10">
            <v>129.625</v>
          </cell>
          <cell r="I10">
            <v>137.375</v>
          </cell>
          <cell r="J10">
            <v>118.375</v>
          </cell>
          <cell r="K10">
            <v>107.3075</v>
          </cell>
          <cell r="L10">
            <v>106.1525</v>
          </cell>
          <cell r="M10">
            <v>111.66500000000001</v>
          </cell>
        </row>
        <row r="11">
          <cell r="A11" t="str">
            <v>WY</v>
          </cell>
          <cell r="C11">
            <v>64.918000000000006</v>
          </cell>
          <cell r="D11">
            <v>67.788499999999999</v>
          </cell>
          <cell r="E11">
            <v>79.804699999999997</v>
          </cell>
          <cell r="F11">
            <v>56.089300000000001</v>
          </cell>
          <cell r="G11">
            <v>51.490499999999997</v>
          </cell>
          <cell r="H11">
            <v>104.75</v>
          </cell>
          <cell r="I11">
            <v>125.2424</v>
          </cell>
          <cell r="J11">
            <v>111.5406</v>
          </cell>
          <cell r="K11">
            <v>102.0869</v>
          </cell>
          <cell r="L11">
            <v>99.94</v>
          </cell>
          <cell r="M11">
            <v>105.29</v>
          </cell>
        </row>
        <row r="12">
          <cell r="A12" t="str">
            <v>Illiquid Market</v>
          </cell>
          <cell r="C12">
            <v>61.203099999999999</v>
          </cell>
          <cell r="D12">
            <v>68.784999999999997</v>
          </cell>
          <cell r="E12">
            <v>80.268799999999999</v>
          </cell>
          <cell r="F12">
            <v>78.992699999999999</v>
          </cell>
          <cell r="G12">
            <v>104.3818</v>
          </cell>
          <cell r="H12">
            <v>146.5</v>
          </cell>
          <cell r="I12">
            <v>141</v>
          </cell>
          <cell r="J12">
            <v>111.25</v>
          </cell>
          <cell r="K12">
            <v>96.52</v>
          </cell>
          <cell r="L12">
            <v>91.94</v>
          </cell>
          <cell r="M12">
            <v>97.29</v>
          </cell>
        </row>
        <row r="13">
          <cell r="A13" t="str">
            <v>Chehalis</v>
          </cell>
          <cell r="D13">
            <v>73.856200000000001</v>
          </cell>
          <cell r="E13">
            <v>82.842500000000001</v>
          </cell>
          <cell r="F13">
            <v>56.176000000000002</v>
          </cell>
          <cell r="G13">
            <v>51.490499999999997</v>
          </cell>
          <cell r="H13">
            <v>104.75</v>
          </cell>
          <cell r="I13">
            <v>125.75</v>
          </cell>
          <cell r="J13">
            <v>117.5</v>
          </cell>
          <cell r="K13">
            <v>110.095</v>
          </cell>
          <cell r="L13">
            <v>112.36499999999999</v>
          </cell>
          <cell r="M13">
            <v>118.04</v>
          </cell>
        </row>
        <row r="14">
          <cell r="A14" t="str">
            <v>NP15</v>
          </cell>
          <cell r="G14">
            <v>119.1504</v>
          </cell>
          <cell r="H14">
            <v>129.64150000000001</v>
          </cell>
          <cell r="I14">
            <v>139.75</v>
          </cell>
          <cell r="J14">
            <v>124</v>
          </cell>
          <cell r="K14">
            <v>114.0975</v>
          </cell>
          <cell r="L14">
            <v>112.94499999999999</v>
          </cell>
          <cell r="M14">
            <v>118.7075</v>
          </cell>
        </row>
      </sheetData>
      <sheetData sheetId="8" refreshError="1"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</row>
        <row r="5">
          <cell r="A5" t="str">
            <v>4C</v>
          </cell>
          <cell r="B5">
            <v>53.997599999999998</v>
          </cell>
          <cell r="C5">
            <v>55.142699999999998</v>
          </cell>
          <cell r="D5">
            <v>59.083100000000002</v>
          </cell>
          <cell r="E5">
            <v>65.310699999999997</v>
          </cell>
          <cell r="F5">
            <v>54.730699999999999</v>
          </cell>
          <cell r="G5">
            <v>60.567599999999999</v>
          </cell>
          <cell r="H5">
            <v>87</v>
          </cell>
          <cell r="I5">
            <v>90.5</v>
          </cell>
          <cell r="J5">
            <v>84.5</v>
          </cell>
          <cell r="K5">
            <v>81.435000000000002</v>
          </cell>
          <cell r="L5">
            <v>80.37</v>
          </cell>
          <cell r="M5">
            <v>84.444999999999993</v>
          </cell>
        </row>
        <row r="6">
          <cell r="A6" t="str">
            <v>COB</v>
          </cell>
          <cell r="B6">
            <v>64.259100000000004</v>
          </cell>
          <cell r="C6">
            <v>62.270200000000003</v>
          </cell>
          <cell r="D6">
            <v>64.555700000000002</v>
          </cell>
          <cell r="E6">
            <v>72.158100000000005</v>
          </cell>
          <cell r="F6">
            <v>45.572600000000001</v>
          </cell>
          <cell r="G6">
            <v>40.944299999999998</v>
          </cell>
          <cell r="H6">
            <v>71.5</v>
          </cell>
          <cell r="I6">
            <v>94</v>
          </cell>
          <cell r="J6">
            <v>98</v>
          </cell>
          <cell r="K6">
            <v>96.48</v>
          </cell>
          <cell r="L6">
            <v>100.5</v>
          </cell>
          <cell r="M6">
            <v>104.52</v>
          </cell>
        </row>
        <row r="7">
          <cell r="A7" t="str">
            <v>MIDC</v>
          </cell>
          <cell r="B7">
            <v>62.8765</v>
          </cell>
          <cell r="C7">
            <v>60.852200000000003</v>
          </cell>
          <cell r="D7">
            <v>62.856400000000001</v>
          </cell>
          <cell r="E7">
            <v>70.130799999999994</v>
          </cell>
          <cell r="F7">
            <v>35.277900000000002</v>
          </cell>
          <cell r="G7">
            <v>12.785600000000001</v>
          </cell>
          <cell r="H7">
            <v>57.5</v>
          </cell>
          <cell r="I7">
            <v>91.5</v>
          </cell>
          <cell r="J7">
            <v>94</v>
          </cell>
          <cell r="K7">
            <v>95.52</v>
          </cell>
          <cell r="L7">
            <v>97.51</v>
          </cell>
          <cell r="M7">
            <v>105.47</v>
          </cell>
        </row>
        <row r="8">
          <cell r="A8" t="str">
            <v>PV</v>
          </cell>
          <cell r="B8">
            <v>54.922400000000003</v>
          </cell>
          <cell r="C8">
            <v>55.558300000000003</v>
          </cell>
          <cell r="D8">
            <v>59.593400000000003</v>
          </cell>
          <cell r="E8">
            <v>65.089500000000001</v>
          </cell>
          <cell r="F8">
            <v>55.739699999999999</v>
          </cell>
          <cell r="G8">
            <v>63.412300000000002</v>
          </cell>
          <cell r="H8">
            <v>88.25</v>
          </cell>
          <cell r="I8">
            <v>89.5</v>
          </cell>
          <cell r="J8">
            <v>84.75</v>
          </cell>
          <cell r="K8">
            <v>81.435000000000002</v>
          </cell>
          <cell r="L8">
            <v>80.62</v>
          </cell>
          <cell r="M8">
            <v>84.444999999999993</v>
          </cell>
        </row>
        <row r="9">
          <cell r="A9" t="str">
            <v>SP15</v>
          </cell>
          <cell r="B9">
            <v>60.091299999999997</v>
          </cell>
          <cell r="C9">
            <v>60.844000000000001</v>
          </cell>
          <cell r="D9">
            <v>63.350200000000001</v>
          </cell>
          <cell r="E9">
            <v>70.018500000000003</v>
          </cell>
          <cell r="F9">
            <v>60.951700000000002</v>
          </cell>
          <cell r="G9">
            <v>63.930199999999999</v>
          </cell>
          <cell r="H9">
            <v>91</v>
          </cell>
          <cell r="I9">
            <v>94</v>
          </cell>
          <cell r="J9">
            <v>90.5</v>
          </cell>
          <cell r="K9">
            <v>92.564999999999998</v>
          </cell>
          <cell r="L9">
            <v>92.564999999999998</v>
          </cell>
          <cell r="M9">
            <v>95.37</v>
          </cell>
        </row>
        <row r="10">
          <cell r="A10" t="str">
            <v>SYS</v>
          </cell>
          <cell r="B10">
            <v>58.437100000000001</v>
          </cell>
          <cell r="C10">
            <v>57.997399999999999</v>
          </cell>
          <cell r="D10">
            <v>60.969700000000003</v>
          </cell>
          <cell r="E10">
            <v>67.720799999999997</v>
          </cell>
          <cell r="F10">
            <v>45.004300000000001</v>
          </cell>
          <cell r="G10">
            <v>36.676600000000001</v>
          </cell>
          <cell r="H10">
            <v>72.25</v>
          </cell>
          <cell r="I10">
            <v>91</v>
          </cell>
          <cell r="J10">
            <v>89.25</v>
          </cell>
          <cell r="K10">
            <v>88.477500000000006</v>
          </cell>
          <cell r="L10">
            <v>88.94</v>
          </cell>
          <cell r="M10">
            <v>94.957499999999996</v>
          </cell>
        </row>
        <row r="11">
          <cell r="A11" t="str">
            <v>Illiquid Market</v>
          </cell>
          <cell r="C11">
            <v>47.113599999999998</v>
          </cell>
          <cell r="D11">
            <v>52.160299999999999</v>
          </cell>
          <cell r="E11">
            <v>57.310699999999997</v>
          </cell>
          <cell r="F11">
            <v>46.730699999999999</v>
          </cell>
          <cell r="G11">
            <v>52.567599999999999</v>
          </cell>
          <cell r="H11">
            <v>79</v>
          </cell>
          <cell r="I11">
            <v>82.5</v>
          </cell>
          <cell r="J11">
            <v>76.5</v>
          </cell>
          <cell r="K11">
            <v>73.435000000000002</v>
          </cell>
          <cell r="L11">
            <v>72.37</v>
          </cell>
          <cell r="M11">
            <v>76.444999999999993</v>
          </cell>
        </row>
        <row r="12">
          <cell r="A12" t="str">
            <v>WY</v>
          </cell>
          <cell r="C12">
            <v>54.453499999999998</v>
          </cell>
          <cell r="D12">
            <v>56.044899999999998</v>
          </cell>
          <cell r="E12">
            <v>64.404499999999999</v>
          </cell>
          <cell r="F12">
            <v>35.034700000000001</v>
          </cell>
          <cell r="G12">
            <v>12.785600000000001</v>
          </cell>
          <cell r="H12">
            <v>57.5</v>
          </cell>
          <cell r="I12">
            <v>88.565299999999993</v>
          </cell>
          <cell r="J12">
            <v>83.919200000000004</v>
          </cell>
          <cell r="K12">
            <v>81.435000000000002</v>
          </cell>
          <cell r="L12">
            <v>80.37</v>
          </cell>
          <cell r="M12">
            <v>84.444999999999993</v>
          </cell>
        </row>
        <row r="13">
          <cell r="A13" t="str">
            <v>Chehalis</v>
          </cell>
          <cell r="D13">
            <v>65.8155</v>
          </cell>
          <cell r="E13">
            <v>71.387100000000004</v>
          </cell>
          <cell r="F13">
            <v>35.277900000000002</v>
          </cell>
          <cell r="G13">
            <v>12.785600000000001</v>
          </cell>
          <cell r="H13">
            <v>57.5</v>
          </cell>
          <cell r="I13">
            <v>91.5</v>
          </cell>
          <cell r="J13">
            <v>94</v>
          </cell>
          <cell r="K13">
            <v>95.52</v>
          </cell>
          <cell r="L13">
            <v>97.51</v>
          </cell>
          <cell r="M13">
            <v>105.47</v>
          </cell>
        </row>
        <row r="14">
          <cell r="A14" t="str">
            <v>NP15</v>
          </cell>
          <cell r="G14">
            <v>83.479600000000005</v>
          </cell>
          <cell r="H14">
            <v>90.867999999999995</v>
          </cell>
          <cell r="I14">
            <v>90</v>
          </cell>
          <cell r="J14">
            <v>87</v>
          </cell>
          <cell r="K14">
            <v>88.605000000000004</v>
          </cell>
          <cell r="L14">
            <v>88.605000000000004</v>
          </cell>
          <cell r="M14">
            <v>91.29</v>
          </cell>
        </row>
      </sheetData>
      <sheetData sheetId="9" refreshError="1">
        <row r="5">
          <cell r="B5">
            <v>39448</v>
          </cell>
          <cell r="C5">
            <v>39479</v>
          </cell>
          <cell r="D5">
            <v>39508</v>
          </cell>
          <cell r="E5">
            <v>39539</v>
          </cell>
          <cell r="F5">
            <v>39569</v>
          </cell>
          <cell r="G5">
            <v>39600</v>
          </cell>
          <cell r="H5">
            <v>39630</v>
          </cell>
          <cell r="I5">
            <v>39661</v>
          </cell>
          <cell r="J5">
            <v>39692</v>
          </cell>
          <cell r="K5">
            <v>39722</v>
          </cell>
          <cell r="L5">
            <v>39753</v>
          </cell>
          <cell r="M5">
            <v>39783</v>
          </cell>
          <cell r="N5" t="str">
            <v>Grand Total</v>
          </cell>
        </row>
        <row r="6">
          <cell r="A6" t="str">
            <v>Amps -&gt; Goshen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Ancillary Services - NUCOR Reserves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APGI Rocky Reach</v>
          </cell>
          <cell r="B8">
            <v>8433</v>
          </cell>
          <cell r="C8">
            <v>35721</v>
          </cell>
          <cell r="D8">
            <v>34835</v>
          </cell>
          <cell r="E8">
            <v>34560</v>
          </cell>
          <cell r="F8">
            <v>37325</v>
          </cell>
          <cell r="G8">
            <v>33178</v>
          </cell>
          <cell r="H8">
            <v>35942</v>
          </cell>
          <cell r="I8">
            <v>219994</v>
          </cell>
          <cell r="J8">
            <v>34560</v>
          </cell>
          <cell r="K8">
            <v>37325</v>
          </cell>
          <cell r="L8">
            <v>33178</v>
          </cell>
          <cell r="M8">
            <v>35942</v>
          </cell>
          <cell r="N8">
            <v>407654</v>
          </cell>
        </row>
        <row r="9">
          <cell r="A9" t="str">
            <v>APS -&gt; Four Corners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APS -&gt; Palo Verde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APS -&gt; PP-GC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Bear</v>
          </cell>
          <cell r="B12">
            <v>4480</v>
          </cell>
          <cell r="C12">
            <v>16640</v>
          </cell>
          <cell r="D12">
            <v>16640</v>
          </cell>
          <cell r="E12">
            <v>16000</v>
          </cell>
          <cell r="F12">
            <v>17280</v>
          </cell>
          <cell r="G12">
            <v>15360</v>
          </cell>
          <cell r="H12">
            <v>16640</v>
          </cell>
          <cell r="I12">
            <v>103040</v>
          </cell>
          <cell r="J12">
            <v>16000</v>
          </cell>
          <cell r="K12">
            <v>17280</v>
          </cell>
          <cell r="L12">
            <v>15360</v>
          </cell>
          <cell r="M12">
            <v>16640</v>
          </cell>
          <cell r="N12">
            <v>197120</v>
          </cell>
        </row>
        <row r="13">
          <cell r="A13" t="str">
            <v>Bend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Big Fork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Blundell 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Blundell 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Blundell 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BPA FPT -&gt; Walla Walla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BPA FPT -&gt; West Main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BPA FPT -&gt; Yakima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Carbon 1</v>
          </cell>
          <cell r="B21">
            <v>8</v>
          </cell>
          <cell r="C21">
            <v>0</v>
          </cell>
          <cell r="D21">
            <v>0</v>
          </cell>
          <cell r="E21">
            <v>0</v>
          </cell>
          <cell r="F21">
            <v>15</v>
          </cell>
          <cell r="G21">
            <v>0</v>
          </cell>
          <cell r="H21">
            <v>0</v>
          </cell>
          <cell r="I21">
            <v>23</v>
          </cell>
          <cell r="J21">
            <v>2</v>
          </cell>
          <cell r="K21">
            <v>721</v>
          </cell>
          <cell r="L21">
            <v>22</v>
          </cell>
          <cell r="M21">
            <v>0</v>
          </cell>
          <cell r="N21">
            <v>1259</v>
          </cell>
        </row>
        <row r="22">
          <cell r="A22" t="str">
            <v>Carbon 2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57</v>
          </cell>
          <cell r="L22">
            <v>0</v>
          </cell>
          <cell r="M22">
            <v>0</v>
          </cell>
          <cell r="N22">
            <v>57</v>
          </cell>
        </row>
        <row r="23">
          <cell r="A23" t="str">
            <v>Chelan - Rocky Reach</v>
          </cell>
          <cell r="B23">
            <v>2205</v>
          </cell>
          <cell r="C23">
            <v>6739</v>
          </cell>
          <cell r="D23">
            <v>12813</v>
          </cell>
          <cell r="E23">
            <v>15670</v>
          </cell>
          <cell r="F23">
            <v>17055</v>
          </cell>
          <cell r="G23">
            <v>13203</v>
          </cell>
          <cell r="H23">
            <v>12720</v>
          </cell>
          <cell r="I23">
            <v>80405</v>
          </cell>
          <cell r="J23">
            <v>16006</v>
          </cell>
          <cell r="K23">
            <v>15894</v>
          </cell>
          <cell r="L23">
            <v>12240</v>
          </cell>
          <cell r="M23">
            <v>11528</v>
          </cell>
          <cell r="N23">
            <v>131611</v>
          </cell>
        </row>
        <row r="24">
          <cell r="A24" t="str">
            <v>Cholla -&gt; APS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Cholla -&gt; Four Corners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Cholla 4</v>
          </cell>
          <cell r="B26">
            <v>40</v>
          </cell>
          <cell r="C26">
            <v>531</v>
          </cell>
          <cell r="D26">
            <v>0</v>
          </cell>
          <cell r="E26">
            <v>0</v>
          </cell>
          <cell r="F26">
            <v>798</v>
          </cell>
          <cell r="G26">
            <v>0</v>
          </cell>
          <cell r="H26">
            <v>74</v>
          </cell>
          <cell r="I26">
            <v>1443</v>
          </cell>
          <cell r="J26">
            <v>127</v>
          </cell>
          <cell r="K26">
            <v>2524</v>
          </cell>
          <cell r="L26">
            <v>218</v>
          </cell>
          <cell r="M26">
            <v>0</v>
          </cell>
          <cell r="N26">
            <v>4881</v>
          </cell>
        </row>
        <row r="27">
          <cell r="A27" t="str">
            <v>Clearwater 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Clearwater 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COB -&gt; West Main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Colorado -&gt; Four Corners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Colorado -&gt; Mona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Colorado -&gt; Mona UAMPS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Colorado -&gt; Utah North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Colorado -&gt; Wyoming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Colorado -&gt; Wyoming NF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Colstrip -&gt; West Main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Colstrip 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Colstrip 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Condit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Copco 1</v>
          </cell>
          <cell r="B40">
            <v>1315</v>
          </cell>
          <cell r="C40">
            <v>6408</v>
          </cell>
          <cell r="D40">
            <v>6384</v>
          </cell>
          <cell r="E40">
            <v>6071</v>
          </cell>
          <cell r="F40">
            <v>5702</v>
          </cell>
          <cell r="G40">
            <v>5139</v>
          </cell>
          <cell r="H40">
            <v>5067</v>
          </cell>
          <cell r="I40">
            <v>36086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Copco 2</v>
          </cell>
          <cell r="B41">
            <v>1606</v>
          </cell>
          <cell r="C41">
            <v>7957</v>
          </cell>
          <cell r="D41">
            <v>7926</v>
          </cell>
          <cell r="E41">
            <v>7554</v>
          </cell>
          <cell r="F41">
            <v>7051</v>
          </cell>
          <cell r="G41">
            <v>6403</v>
          </cell>
          <cell r="H41">
            <v>6356</v>
          </cell>
          <cell r="I41">
            <v>44853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Craig 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5975</v>
          </cell>
          <cell r="K42">
            <v>5680</v>
          </cell>
          <cell r="L42">
            <v>4907</v>
          </cell>
          <cell r="M42">
            <v>5064</v>
          </cell>
          <cell r="N42">
            <v>62634</v>
          </cell>
        </row>
        <row r="43">
          <cell r="A43" t="str">
            <v>Craig 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7337</v>
          </cell>
          <cell r="K43">
            <v>6984</v>
          </cell>
          <cell r="L43">
            <v>5999</v>
          </cell>
          <cell r="M43">
            <v>6220</v>
          </cell>
          <cell r="N43">
            <v>73826</v>
          </cell>
        </row>
        <row r="44">
          <cell r="A44" t="str">
            <v>Currant Creek CCCT 1A</v>
          </cell>
          <cell r="B44">
            <v>185</v>
          </cell>
          <cell r="C44">
            <v>910</v>
          </cell>
          <cell r="D44">
            <v>531</v>
          </cell>
          <cell r="E44">
            <v>13</v>
          </cell>
          <cell r="F44">
            <v>147</v>
          </cell>
          <cell r="G44">
            <v>58</v>
          </cell>
          <cell r="H44">
            <v>1460</v>
          </cell>
          <cell r="I44">
            <v>3304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Currant Creek CCCT 1A Duct Firing</v>
          </cell>
          <cell r="B45">
            <v>3029</v>
          </cell>
          <cell r="C45">
            <v>11137</v>
          </cell>
          <cell r="D45">
            <v>11779</v>
          </cell>
          <cell r="E45">
            <v>10280</v>
          </cell>
          <cell r="F45">
            <v>10862</v>
          </cell>
          <cell r="G45">
            <v>2844</v>
          </cell>
          <cell r="H45">
            <v>2548</v>
          </cell>
          <cell r="I45">
            <v>52479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Currant Creek CCCT 1B</v>
          </cell>
          <cell r="B46">
            <v>32</v>
          </cell>
          <cell r="C46">
            <v>760</v>
          </cell>
          <cell r="D46">
            <v>308</v>
          </cell>
          <cell r="E46">
            <v>0</v>
          </cell>
          <cell r="F46">
            <v>0</v>
          </cell>
          <cell r="G46">
            <v>0</v>
          </cell>
          <cell r="H46">
            <v>386</v>
          </cell>
          <cell r="I46">
            <v>1486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Currant Creek CCCT 1B Duct Firing</v>
          </cell>
          <cell r="B47">
            <v>3024</v>
          </cell>
          <cell r="C47">
            <v>11137</v>
          </cell>
          <cell r="D47">
            <v>11779</v>
          </cell>
          <cell r="E47">
            <v>10251</v>
          </cell>
          <cell r="F47">
            <v>5599</v>
          </cell>
          <cell r="G47">
            <v>2844</v>
          </cell>
          <cell r="H47">
            <v>2548</v>
          </cell>
          <cell r="I47">
            <v>47182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Dave Johnston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52</v>
          </cell>
          <cell r="K48">
            <v>3812</v>
          </cell>
          <cell r="L48">
            <v>1781</v>
          </cell>
          <cell r="M48">
            <v>1059</v>
          </cell>
          <cell r="N48">
            <v>15371</v>
          </cell>
        </row>
        <row r="49">
          <cell r="A49" t="str">
            <v>Dave Johnston 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12116</v>
          </cell>
          <cell r="K49">
            <v>2386</v>
          </cell>
          <cell r="L49">
            <v>1689</v>
          </cell>
          <cell r="M49">
            <v>2548</v>
          </cell>
          <cell r="N49">
            <v>63037</v>
          </cell>
        </row>
        <row r="50">
          <cell r="A50" t="str">
            <v>Dave Johnston 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52</v>
          </cell>
          <cell r="K50">
            <v>2032</v>
          </cell>
          <cell r="L50">
            <v>837</v>
          </cell>
          <cell r="M50">
            <v>355</v>
          </cell>
          <cell r="N50">
            <v>5788</v>
          </cell>
        </row>
        <row r="51">
          <cell r="A51" t="str">
            <v>Dave Johnston 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11978</v>
          </cell>
          <cell r="K51">
            <v>2386</v>
          </cell>
          <cell r="L51">
            <v>1689</v>
          </cell>
          <cell r="M51">
            <v>2548</v>
          </cell>
          <cell r="N51">
            <v>62899</v>
          </cell>
        </row>
        <row r="52">
          <cell r="A52" t="str">
            <v>Douglas - Wells</v>
          </cell>
          <cell r="B52">
            <v>3784</v>
          </cell>
          <cell r="C52">
            <v>12562</v>
          </cell>
          <cell r="D52">
            <v>16612</v>
          </cell>
          <cell r="E52">
            <v>17711</v>
          </cell>
          <cell r="F52">
            <v>11792</v>
          </cell>
          <cell r="G52">
            <v>9071</v>
          </cell>
          <cell r="H52">
            <v>8730</v>
          </cell>
          <cell r="I52">
            <v>80262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DSM Cool Keeper Reserve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Eagle Point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East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East Side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16890</v>
          </cell>
          <cell r="K56">
            <v>10790</v>
          </cell>
          <cell r="L56">
            <v>8187</v>
          </cell>
          <cell r="M56">
            <v>7878</v>
          </cell>
          <cell r="N56">
            <v>139267</v>
          </cell>
        </row>
        <row r="57">
          <cell r="A57" t="str">
            <v>Fall Creek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Fish Creek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Four Corners -&gt; Cholla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Four Corners -&gt; Utah South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Gadsby 1</v>
          </cell>
          <cell r="B61">
            <v>1680</v>
          </cell>
          <cell r="C61">
            <v>6240</v>
          </cell>
          <cell r="D61">
            <v>7080</v>
          </cell>
          <cell r="E61">
            <v>5300</v>
          </cell>
          <cell r="F61">
            <v>0</v>
          </cell>
          <cell r="G61">
            <v>0</v>
          </cell>
          <cell r="H61">
            <v>0</v>
          </cell>
          <cell r="I61">
            <v>20300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Gadsby 2</v>
          </cell>
          <cell r="B62">
            <v>2300</v>
          </cell>
          <cell r="C62">
            <v>8350</v>
          </cell>
          <cell r="D62">
            <v>9500</v>
          </cell>
          <cell r="E62">
            <v>7200</v>
          </cell>
          <cell r="F62">
            <v>1950</v>
          </cell>
          <cell r="G62">
            <v>0</v>
          </cell>
          <cell r="H62">
            <v>0</v>
          </cell>
          <cell r="I62">
            <v>29300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Gadsby 3</v>
          </cell>
          <cell r="B63">
            <v>2850</v>
          </cell>
          <cell r="C63">
            <v>10140</v>
          </cell>
          <cell r="D63">
            <v>11550</v>
          </cell>
          <cell r="E63">
            <v>9180</v>
          </cell>
          <cell r="F63">
            <v>9210</v>
          </cell>
          <cell r="G63">
            <v>0</v>
          </cell>
          <cell r="H63">
            <v>0</v>
          </cell>
          <cell r="I63">
            <v>42930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Gadsby 4</v>
          </cell>
          <cell r="B64">
            <v>1768</v>
          </cell>
          <cell r="C64">
            <v>6542</v>
          </cell>
          <cell r="D64">
            <v>6857</v>
          </cell>
          <cell r="E64">
            <v>5085</v>
          </cell>
          <cell r="F64">
            <v>9217</v>
          </cell>
          <cell r="G64">
            <v>8426</v>
          </cell>
          <cell r="H64">
            <v>7455</v>
          </cell>
          <cell r="I64">
            <v>45350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Gadsby 5</v>
          </cell>
          <cell r="B65">
            <v>1292</v>
          </cell>
          <cell r="C65">
            <v>5506</v>
          </cell>
          <cell r="D65">
            <v>5214</v>
          </cell>
          <cell r="E65">
            <v>2991</v>
          </cell>
          <cell r="F65">
            <v>8419</v>
          </cell>
          <cell r="G65">
            <v>8314</v>
          </cell>
          <cell r="H65">
            <v>6102</v>
          </cell>
          <cell r="I65">
            <v>37838</v>
          </cell>
          <cell r="J65">
            <v>6160</v>
          </cell>
          <cell r="K65">
            <v>0</v>
          </cell>
          <cell r="L65">
            <v>0</v>
          </cell>
          <cell r="M65">
            <v>0</v>
          </cell>
          <cell r="N65">
            <v>21720</v>
          </cell>
        </row>
        <row r="66">
          <cell r="A66" t="str">
            <v>Gadsby 6</v>
          </cell>
          <cell r="B66">
            <v>1051</v>
          </cell>
          <cell r="C66">
            <v>4712</v>
          </cell>
          <cell r="D66">
            <v>3963</v>
          </cell>
          <cell r="E66">
            <v>2930</v>
          </cell>
          <cell r="F66">
            <v>4303</v>
          </cell>
          <cell r="G66">
            <v>8045</v>
          </cell>
          <cell r="H66">
            <v>4908</v>
          </cell>
          <cell r="I66">
            <v>29912</v>
          </cell>
          <cell r="J66">
            <v>8350</v>
          </cell>
          <cell r="K66">
            <v>0</v>
          </cell>
          <cell r="L66">
            <v>0</v>
          </cell>
          <cell r="M66">
            <v>0</v>
          </cell>
          <cell r="N66">
            <v>31825</v>
          </cell>
        </row>
        <row r="67">
          <cell r="A67" t="str">
            <v>Gas Peakers Non-Spin Credit East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10740</v>
          </cell>
          <cell r="K67">
            <v>0</v>
          </cell>
          <cell r="L67">
            <v>0</v>
          </cell>
          <cell r="M67">
            <v>0</v>
          </cell>
          <cell r="N67">
            <v>40920</v>
          </cell>
        </row>
        <row r="68">
          <cell r="A68" t="str">
            <v>Goshen -&gt; Path C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4388</v>
          </cell>
          <cell r="K68">
            <v>6548</v>
          </cell>
          <cell r="L68">
            <v>4697</v>
          </cell>
          <cell r="M68">
            <v>6048</v>
          </cell>
          <cell r="N68">
            <v>50452</v>
          </cell>
        </row>
        <row r="69">
          <cell r="A69" t="str">
            <v>Grant - Priest Rapids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3161</v>
          </cell>
          <cell r="K69">
            <v>6684</v>
          </cell>
          <cell r="L69">
            <v>1920</v>
          </cell>
          <cell r="M69">
            <v>5011</v>
          </cell>
          <cell r="N69">
            <v>38742</v>
          </cell>
        </row>
        <row r="70">
          <cell r="A70" t="str">
            <v>Grant - Wanapum</v>
          </cell>
          <cell r="B70">
            <v>5072</v>
          </cell>
          <cell r="C70">
            <v>17000</v>
          </cell>
          <cell r="D70">
            <v>20626</v>
          </cell>
          <cell r="E70">
            <v>20000</v>
          </cell>
          <cell r="F70">
            <v>21600</v>
          </cell>
          <cell r="G70">
            <v>19200</v>
          </cell>
          <cell r="H70">
            <v>20683</v>
          </cell>
          <cell r="I70">
            <v>124181</v>
          </cell>
          <cell r="J70">
            <v>2384</v>
          </cell>
          <cell r="K70">
            <v>5421</v>
          </cell>
          <cell r="L70">
            <v>1288</v>
          </cell>
          <cell r="M70">
            <v>4809</v>
          </cell>
          <cell r="N70">
            <v>31731</v>
          </cell>
        </row>
        <row r="71">
          <cell r="A71" t="str">
            <v>Grant Priest Rapids Development</v>
          </cell>
          <cell r="B71">
            <v>1687</v>
          </cell>
          <cell r="C71">
            <v>5899</v>
          </cell>
          <cell r="D71">
            <v>6533</v>
          </cell>
          <cell r="E71">
            <v>6953</v>
          </cell>
          <cell r="F71">
            <v>7478</v>
          </cell>
          <cell r="G71">
            <v>6557</v>
          </cell>
          <cell r="H71">
            <v>5468</v>
          </cell>
          <cell r="I71">
            <v>40575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Grant Wanapum Development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Hayden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Hayden 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20000</v>
          </cell>
          <cell r="K74">
            <v>21600</v>
          </cell>
          <cell r="L74">
            <v>19200</v>
          </cell>
          <cell r="M74">
            <v>20800</v>
          </cell>
          <cell r="N74">
            <v>240847</v>
          </cell>
        </row>
        <row r="75">
          <cell r="A75" t="str">
            <v>Hermiston 1 Owned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9126</v>
          </cell>
          <cell r="K75">
            <v>8828</v>
          </cell>
          <cell r="L75">
            <v>6092</v>
          </cell>
          <cell r="M75">
            <v>4334</v>
          </cell>
          <cell r="N75">
            <v>74672</v>
          </cell>
        </row>
        <row r="76">
          <cell r="A76" t="str">
            <v>Hermiston 2 Owned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Hunter 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Hunter 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Hunter 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Huntington 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Huntington 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Idaho -&gt; Goshen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Idaho -&gt; Path 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Idaho -&gt; Path C STF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Idaho -&gt; Walla Walla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Idaho -&gt; West Main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Iron Gate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JCBoyle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Jim Bridger -&gt; Idaho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Jim Bridger -&gt; Path C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Jim Bridger -&gt; Wyoming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Jim Bridger 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Jim Bridger 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Jim Bridger 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Jim Bridger 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Lake Side</v>
          </cell>
          <cell r="B96">
            <v>1636</v>
          </cell>
          <cell r="C96">
            <v>7748</v>
          </cell>
          <cell r="D96">
            <v>4012</v>
          </cell>
          <cell r="E96">
            <v>5002</v>
          </cell>
          <cell r="F96">
            <v>7497</v>
          </cell>
          <cell r="G96">
            <v>33656</v>
          </cell>
          <cell r="H96">
            <v>46412</v>
          </cell>
          <cell r="I96">
            <v>105963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Lake Side Augmentation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Lake Side Duct Firing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10" refreshError="1">
        <row r="5">
          <cell r="B5">
            <v>39448</v>
          </cell>
          <cell r="C5">
            <v>39479</v>
          </cell>
          <cell r="D5">
            <v>39508</v>
          </cell>
          <cell r="E5">
            <v>39539</v>
          </cell>
          <cell r="F5">
            <v>39569</v>
          </cell>
          <cell r="G5">
            <v>39600</v>
          </cell>
          <cell r="H5">
            <v>39630</v>
          </cell>
          <cell r="I5">
            <v>39661</v>
          </cell>
          <cell r="J5">
            <v>39692</v>
          </cell>
          <cell r="K5">
            <v>39722</v>
          </cell>
          <cell r="L5">
            <v>39753</v>
          </cell>
          <cell r="M5">
            <v>39783</v>
          </cell>
          <cell r="N5" t="str">
            <v>Grand Total</v>
          </cell>
        </row>
        <row r="6">
          <cell r="A6" t="str">
            <v>Amps -&gt; Goshen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 t="str">
            <v>Ancillary Services - NUCOR Reserves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APGI Rocky Reach</v>
          </cell>
          <cell r="B8">
            <v>5979</v>
          </cell>
          <cell r="C8">
            <v>28228</v>
          </cell>
          <cell r="D8">
            <v>27453</v>
          </cell>
          <cell r="E8">
            <v>27648</v>
          </cell>
          <cell r="F8">
            <v>26957</v>
          </cell>
          <cell r="G8">
            <v>29030</v>
          </cell>
          <cell r="H8">
            <v>28339</v>
          </cell>
          <cell r="I8">
            <v>173634</v>
          </cell>
          <cell r="J8">
            <v>27648</v>
          </cell>
          <cell r="K8">
            <v>26957</v>
          </cell>
          <cell r="L8">
            <v>29030</v>
          </cell>
          <cell r="M8">
            <v>28339</v>
          </cell>
          <cell r="N8">
            <v>319199</v>
          </cell>
        </row>
        <row r="9">
          <cell r="A9" t="str">
            <v>APS -&gt; Four Corners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 t="str">
            <v>APS -&gt; Palo Verde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 t="str">
            <v>APS -&gt; PP-GC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Bear</v>
          </cell>
          <cell r="B12">
            <v>3200</v>
          </cell>
          <cell r="C12">
            <v>13120</v>
          </cell>
          <cell r="D12">
            <v>13120</v>
          </cell>
          <cell r="E12">
            <v>12800</v>
          </cell>
          <cell r="F12">
            <v>12480</v>
          </cell>
          <cell r="G12">
            <v>13440</v>
          </cell>
          <cell r="H12">
            <v>13120</v>
          </cell>
          <cell r="I12">
            <v>81280</v>
          </cell>
          <cell r="J12">
            <v>12800</v>
          </cell>
          <cell r="K12">
            <v>12480</v>
          </cell>
          <cell r="L12">
            <v>13440</v>
          </cell>
          <cell r="M12">
            <v>13120</v>
          </cell>
          <cell r="N12">
            <v>154240</v>
          </cell>
        </row>
        <row r="13">
          <cell r="A13" t="str">
            <v>Bend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Big Fork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Blundell 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Blundell 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Blundell 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BPA FPT -&gt; Walla Walla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 t="str">
            <v>BPA FPT -&gt; West Main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 t="str">
            <v>BPA FPT -&gt; Yakima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Carbon 1</v>
          </cell>
          <cell r="B21">
            <v>782</v>
          </cell>
          <cell r="C21">
            <v>364</v>
          </cell>
          <cell r="D21">
            <v>0</v>
          </cell>
          <cell r="E21">
            <v>48</v>
          </cell>
          <cell r="F21">
            <v>951</v>
          </cell>
          <cell r="G21">
            <v>348</v>
          </cell>
          <cell r="H21">
            <v>1</v>
          </cell>
          <cell r="I21">
            <v>2494</v>
          </cell>
          <cell r="J21">
            <v>1231</v>
          </cell>
          <cell r="K21">
            <v>4933</v>
          </cell>
          <cell r="L21">
            <v>3237</v>
          </cell>
          <cell r="M21">
            <v>2147</v>
          </cell>
          <cell r="N21">
            <v>36762</v>
          </cell>
        </row>
        <row r="22">
          <cell r="A22" t="str">
            <v>Carbon 2</v>
          </cell>
          <cell r="B22">
            <v>713</v>
          </cell>
          <cell r="C22">
            <v>84</v>
          </cell>
          <cell r="D22">
            <v>0</v>
          </cell>
          <cell r="E22">
            <v>0</v>
          </cell>
          <cell r="F22">
            <v>1029</v>
          </cell>
          <cell r="G22">
            <v>67</v>
          </cell>
          <cell r="H22">
            <v>0</v>
          </cell>
          <cell r="I22">
            <v>1893</v>
          </cell>
          <cell r="J22">
            <v>757</v>
          </cell>
          <cell r="K22">
            <v>3592</v>
          </cell>
          <cell r="L22">
            <v>1000</v>
          </cell>
          <cell r="M22">
            <v>483</v>
          </cell>
          <cell r="N22">
            <v>23549</v>
          </cell>
        </row>
        <row r="23">
          <cell r="A23" t="str">
            <v>Chelan - Rocky Reach</v>
          </cell>
          <cell r="B23">
            <v>1706</v>
          </cell>
          <cell r="C23">
            <v>5438</v>
          </cell>
          <cell r="D23">
            <v>10703</v>
          </cell>
          <cell r="E23">
            <v>14553</v>
          </cell>
          <cell r="F23">
            <v>14141</v>
          </cell>
          <cell r="G23">
            <v>12745</v>
          </cell>
          <cell r="H23">
            <v>10757</v>
          </cell>
          <cell r="I23">
            <v>70043</v>
          </cell>
          <cell r="J23">
            <v>14187</v>
          </cell>
          <cell r="K23">
            <v>13157</v>
          </cell>
          <cell r="L23">
            <v>12624</v>
          </cell>
          <cell r="M23">
            <v>11079</v>
          </cell>
          <cell r="N23">
            <v>122064</v>
          </cell>
        </row>
        <row r="24">
          <cell r="A24" t="str">
            <v>Cholla -&gt; APS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Cholla -&gt; Four Corners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Cholla 4</v>
          </cell>
          <cell r="B26">
            <v>1542</v>
          </cell>
          <cell r="C26">
            <v>2939</v>
          </cell>
          <cell r="D26">
            <v>652</v>
          </cell>
          <cell r="E26">
            <v>711</v>
          </cell>
          <cell r="F26">
            <v>3533</v>
          </cell>
          <cell r="G26">
            <v>1297</v>
          </cell>
          <cell r="H26">
            <v>965</v>
          </cell>
          <cell r="I26">
            <v>11639</v>
          </cell>
          <cell r="J26">
            <v>5814</v>
          </cell>
          <cell r="K26">
            <v>9508</v>
          </cell>
          <cell r="L26">
            <v>8009</v>
          </cell>
          <cell r="M26">
            <v>7737</v>
          </cell>
          <cell r="N26">
            <v>72700</v>
          </cell>
        </row>
        <row r="27">
          <cell r="A27" t="str">
            <v>Clearwater 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Clearwater 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COB -&gt; West Main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Colorado -&gt; Four Corners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A31" t="str">
            <v>Colorado -&gt; Mona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 t="str">
            <v>Colorado -&gt; Mona UAMPS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 t="str">
            <v>Colorado -&gt; Utah North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 t="str">
            <v>Colorado -&gt; Wyoming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Colorado -&gt; Wyoming NF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Colstrip -&gt; West Main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Colstrip 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Colstrip 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Condit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Copco 1</v>
          </cell>
          <cell r="B40">
            <v>1212</v>
          </cell>
          <cell r="C40">
            <v>6515</v>
          </cell>
          <cell r="D40">
            <v>6571</v>
          </cell>
          <cell r="E40">
            <v>6338</v>
          </cell>
          <cell r="F40">
            <v>5564</v>
          </cell>
          <cell r="G40">
            <v>5809</v>
          </cell>
          <cell r="H40">
            <v>5454</v>
          </cell>
          <cell r="I40">
            <v>37463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Copco 2</v>
          </cell>
          <cell r="B41">
            <v>1475</v>
          </cell>
          <cell r="C41">
            <v>8058</v>
          </cell>
          <cell r="D41">
            <v>8123</v>
          </cell>
          <cell r="E41">
            <v>7851</v>
          </cell>
          <cell r="F41">
            <v>6845</v>
          </cell>
          <cell r="G41">
            <v>7185</v>
          </cell>
          <cell r="H41">
            <v>6789</v>
          </cell>
          <cell r="I41">
            <v>46326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Craig 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6236</v>
          </cell>
          <cell r="K42">
            <v>5535</v>
          </cell>
          <cell r="L42">
            <v>5579</v>
          </cell>
          <cell r="M42">
            <v>5486</v>
          </cell>
          <cell r="N42">
            <v>64760</v>
          </cell>
        </row>
        <row r="43">
          <cell r="A43" t="str">
            <v>Craig 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7657</v>
          </cell>
          <cell r="K43">
            <v>6791</v>
          </cell>
          <cell r="L43">
            <v>6821</v>
          </cell>
          <cell r="M43">
            <v>6736</v>
          </cell>
          <cell r="N43">
            <v>76425</v>
          </cell>
        </row>
        <row r="44">
          <cell r="A44" t="str">
            <v>Currant Creek CCCT 1A</v>
          </cell>
          <cell r="B44">
            <v>227</v>
          </cell>
          <cell r="C44">
            <v>2651</v>
          </cell>
          <cell r="D44">
            <v>3307</v>
          </cell>
          <cell r="E44">
            <v>2395</v>
          </cell>
          <cell r="F44">
            <v>1435</v>
          </cell>
          <cell r="G44">
            <v>1712</v>
          </cell>
          <cell r="H44">
            <v>1586</v>
          </cell>
          <cell r="I44">
            <v>13313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Currant Creek CCCT 1A Duct Firing</v>
          </cell>
          <cell r="B45">
            <v>643</v>
          </cell>
          <cell r="C45">
            <v>3335</v>
          </cell>
          <cell r="D45">
            <v>3427</v>
          </cell>
          <cell r="E45">
            <v>1713</v>
          </cell>
          <cell r="F45">
            <v>2172</v>
          </cell>
          <cell r="G45">
            <v>0</v>
          </cell>
          <cell r="H45">
            <v>0</v>
          </cell>
          <cell r="I45">
            <v>11290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Currant Creek CCCT 1B</v>
          </cell>
          <cell r="B46">
            <v>193</v>
          </cell>
          <cell r="C46">
            <v>1895</v>
          </cell>
          <cell r="D46">
            <v>1095</v>
          </cell>
          <cell r="E46">
            <v>1466</v>
          </cell>
          <cell r="F46">
            <v>931</v>
          </cell>
          <cell r="G46">
            <v>605</v>
          </cell>
          <cell r="H46">
            <v>986</v>
          </cell>
          <cell r="I46">
            <v>7171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Currant Creek CCCT 1B Duct Firing</v>
          </cell>
          <cell r="B47">
            <v>641</v>
          </cell>
          <cell r="C47">
            <v>3333</v>
          </cell>
          <cell r="D47">
            <v>3427</v>
          </cell>
          <cell r="E47">
            <v>1713</v>
          </cell>
          <cell r="F47">
            <v>1101</v>
          </cell>
          <cell r="G47">
            <v>0</v>
          </cell>
          <cell r="H47">
            <v>0</v>
          </cell>
          <cell r="I47">
            <v>10215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Dave Johnston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1265</v>
          </cell>
          <cell r="K48">
            <v>965</v>
          </cell>
          <cell r="L48">
            <v>1334</v>
          </cell>
          <cell r="M48">
            <v>1432</v>
          </cell>
          <cell r="N48">
            <v>11794</v>
          </cell>
        </row>
        <row r="49">
          <cell r="A49" t="str">
            <v>Dave Johnston 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1530</v>
          </cell>
          <cell r="K49">
            <v>0</v>
          </cell>
          <cell r="L49">
            <v>0</v>
          </cell>
          <cell r="M49">
            <v>0</v>
          </cell>
          <cell r="N49">
            <v>5671</v>
          </cell>
        </row>
        <row r="50">
          <cell r="A50" t="str">
            <v>Dave Johnston 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885</v>
          </cell>
          <cell r="K50">
            <v>578</v>
          </cell>
          <cell r="L50">
            <v>1180</v>
          </cell>
          <cell r="M50">
            <v>1108</v>
          </cell>
          <cell r="N50">
            <v>8420</v>
          </cell>
        </row>
        <row r="51">
          <cell r="A51" t="str">
            <v>Dave Johnston 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1530</v>
          </cell>
          <cell r="K51">
            <v>0</v>
          </cell>
          <cell r="L51">
            <v>0</v>
          </cell>
          <cell r="M51">
            <v>0</v>
          </cell>
          <cell r="N51">
            <v>5671</v>
          </cell>
        </row>
        <row r="52">
          <cell r="A52" t="str">
            <v>Douglas - Wells</v>
          </cell>
          <cell r="B52">
            <v>2952</v>
          </cell>
          <cell r="C52">
            <v>10437</v>
          </cell>
          <cell r="D52">
            <v>13792</v>
          </cell>
          <cell r="E52">
            <v>14652</v>
          </cell>
          <cell r="F52">
            <v>9289</v>
          </cell>
          <cell r="G52">
            <v>8454</v>
          </cell>
          <cell r="H52">
            <v>7407</v>
          </cell>
          <cell r="I52">
            <v>66983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DSM Cool Keeper Reserve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Eagle Point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East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East Side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14614</v>
          </cell>
          <cell r="K56">
            <v>10192</v>
          </cell>
          <cell r="L56">
            <v>9219</v>
          </cell>
          <cell r="M56">
            <v>8121</v>
          </cell>
          <cell r="N56">
            <v>125352</v>
          </cell>
        </row>
        <row r="57">
          <cell r="A57" t="str">
            <v>Fall Creek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Fish Creek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Four Corners -&gt; Cholla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Four Corners -&gt; Utah South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Gadsby 1</v>
          </cell>
          <cell r="B61">
            <v>220</v>
          </cell>
          <cell r="C61">
            <v>1100</v>
          </cell>
          <cell r="D61">
            <v>0</v>
          </cell>
          <cell r="E61">
            <v>700</v>
          </cell>
          <cell r="F61">
            <v>0</v>
          </cell>
          <cell r="G61">
            <v>0</v>
          </cell>
          <cell r="H61">
            <v>0</v>
          </cell>
          <cell r="I61">
            <v>2020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Gadsby 2</v>
          </cell>
          <cell r="B62">
            <v>300</v>
          </cell>
          <cell r="C62">
            <v>1500</v>
          </cell>
          <cell r="D62">
            <v>0</v>
          </cell>
          <cell r="E62">
            <v>300</v>
          </cell>
          <cell r="F62">
            <v>250</v>
          </cell>
          <cell r="G62">
            <v>0</v>
          </cell>
          <cell r="H62">
            <v>0</v>
          </cell>
          <cell r="I62">
            <v>2350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Gadsby 3</v>
          </cell>
          <cell r="B63">
            <v>510</v>
          </cell>
          <cell r="C63">
            <v>1890</v>
          </cell>
          <cell r="D63">
            <v>1800</v>
          </cell>
          <cell r="E63">
            <v>1800</v>
          </cell>
          <cell r="F63">
            <v>1860</v>
          </cell>
          <cell r="G63">
            <v>0</v>
          </cell>
          <cell r="H63">
            <v>0</v>
          </cell>
          <cell r="I63">
            <v>7860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 t="str">
            <v>Gadsby 4</v>
          </cell>
          <cell r="B64">
            <v>540</v>
          </cell>
          <cell r="C64">
            <v>4862</v>
          </cell>
          <cell r="D64">
            <v>3578</v>
          </cell>
          <cell r="E64">
            <v>4818</v>
          </cell>
          <cell r="F64">
            <v>5366</v>
          </cell>
          <cell r="G64">
            <v>4140</v>
          </cell>
          <cell r="H64">
            <v>2246</v>
          </cell>
          <cell r="I64">
            <v>25550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A65" t="str">
            <v>Gadsby 5</v>
          </cell>
          <cell r="B65">
            <v>677</v>
          </cell>
          <cell r="C65">
            <v>4583</v>
          </cell>
          <cell r="D65">
            <v>3829</v>
          </cell>
          <cell r="E65">
            <v>5242</v>
          </cell>
          <cell r="F65">
            <v>5962</v>
          </cell>
          <cell r="G65">
            <v>2382</v>
          </cell>
          <cell r="H65">
            <v>1216</v>
          </cell>
          <cell r="I65">
            <v>23891</v>
          </cell>
          <cell r="J65">
            <v>80</v>
          </cell>
          <cell r="K65">
            <v>0</v>
          </cell>
          <cell r="L65">
            <v>0</v>
          </cell>
          <cell r="M65">
            <v>0</v>
          </cell>
          <cell r="N65">
            <v>400</v>
          </cell>
        </row>
        <row r="66">
          <cell r="A66" t="str">
            <v>Gadsby 6</v>
          </cell>
          <cell r="B66">
            <v>622</v>
          </cell>
          <cell r="C66">
            <v>4413</v>
          </cell>
          <cell r="D66">
            <v>3488</v>
          </cell>
          <cell r="E66">
            <v>3000</v>
          </cell>
          <cell r="F66">
            <v>4598</v>
          </cell>
          <cell r="G66">
            <v>1458</v>
          </cell>
          <cell r="H66">
            <v>917</v>
          </cell>
          <cell r="I66">
            <v>18496</v>
          </cell>
          <cell r="J66">
            <v>50</v>
          </cell>
          <cell r="K66">
            <v>0</v>
          </cell>
          <cell r="L66">
            <v>0</v>
          </cell>
          <cell r="M66">
            <v>0</v>
          </cell>
          <cell r="N66">
            <v>225</v>
          </cell>
        </row>
        <row r="67">
          <cell r="A67" t="str">
            <v>Gas Peakers Non-Spin Credit East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330</v>
          </cell>
        </row>
        <row r="68">
          <cell r="A68" t="str">
            <v>Goshen -&gt; Path C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4749</v>
          </cell>
          <cell r="K68">
            <v>2340</v>
          </cell>
          <cell r="L68">
            <v>3825</v>
          </cell>
          <cell r="M68">
            <v>5209</v>
          </cell>
          <cell r="N68">
            <v>28609</v>
          </cell>
        </row>
        <row r="69">
          <cell r="A69" t="str">
            <v>Grant - Priest Rapids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2902</v>
          </cell>
          <cell r="K69">
            <v>2277</v>
          </cell>
          <cell r="L69">
            <v>2941</v>
          </cell>
          <cell r="M69">
            <v>4763</v>
          </cell>
          <cell r="N69">
            <v>23896</v>
          </cell>
        </row>
        <row r="70">
          <cell r="A70" t="str">
            <v>Grant - Wanapum</v>
          </cell>
          <cell r="B70">
            <v>2872</v>
          </cell>
          <cell r="C70">
            <v>10181</v>
          </cell>
          <cell r="D70">
            <v>15028</v>
          </cell>
          <cell r="E70">
            <v>15986</v>
          </cell>
          <cell r="F70">
            <v>15588</v>
          </cell>
          <cell r="G70">
            <v>16618</v>
          </cell>
          <cell r="H70">
            <v>15354</v>
          </cell>
          <cell r="I70">
            <v>91627</v>
          </cell>
          <cell r="J70">
            <v>2227</v>
          </cell>
          <cell r="K70">
            <v>2444</v>
          </cell>
          <cell r="L70">
            <v>778</v>
          </cell>
          <cell r="M70">
            <v>1983</v>
          </cell>
          <cell r="N70">
            <v>16202</v>
          </cell>
        </row>
        <row r="71">
          <cell r="A71" t="str">
            <v>Grant Priest Rapids Development</v>
          </cell>
          <cell r="B71">
            <v>1189</v>
          </cell>
          <cell r="C71">
            <v>3765</v>
          </cell>
          <cell r="D71">
            <v>4702</v>
          </cell>
          <cell r="E71">
            <v>5563</v>
          </cell>
          <cell r="F71">
            <v>5400</v>
          </cell>
          <cell r="G71">
            <v>5648</v>
          </cell>
          <cell r="H71">
            <v>3441</v>
          </cell>
          <cell r="I71">
            <v>29708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Grant Wanapum Development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Hayden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Hayden 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16000</v>
          </cell>
          <cell r="K74">
            <v>15600</v>
          </cell>
          <cell r="L74">
            <v>16800</v>
          </cell>
          <cell r="M74">
            <v>16400</v>
          </cell>
          <cell r="N74">
            <v>188191</v>
          </cell>
        </row>
        <row r="75">
          <cell r="A75" t="str">
            <v>Hermiston 1 Owned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9341</v>
          </cell>
          <cell r="K75">
            <v>8665</v>
          </cell>
          <cell r="L75">
            <v>6727</v>
          </cell>
          <cell r="M75">
            <v>4515</v>
          </cell>
          <cell r="N75">
            <v>76104</v>
          </cell>
        </row>
        <row r="76">
          <cell r="A76" t="str">
            <v>Hermiston 2 Owned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Hunter 1</v>
          </cell>
          <cell r="B77">
            <v>428</v>
          </cell>
          <cell r="C77">
            <v>0</v>
          </cell>
          <cell r="D77">
            <v>0</v>
          </cell>
          <cell r="E77">
            <v>0</v>
          </cell>
          <cell r="F77">
            <v>7</v>
          </cell>
          <cell r="G77">
            <v>0</v>
          </cell>
          <cell r="H77">
            <v>0</v>
          </cell>
          <cell r="I77">
            <v>435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Hunter 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Hunter 3</v>
          </cell>
          <cell r="B79">
            <v>179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179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Huntington 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Huntington 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371</v>
          </cell>
          <cell r="K81">
            <v>2090</v>
          </cell>
          <cell r="L81">
            <v>272</v>
          </cell>
          <cell r="M81">
            <v>0</v>
          </cell>
          <cell r="N81">
            <v>10313</v>
          </cell>
        </row>
        <row r="82">
          <cell r="A82" t="str">
            <v>Idaho -&gt; Goshen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Idaho -&gt; Path 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773</v>
          </cell>
        </row>
        <row r="84">
          <cell r="A84" t="str">
            <v>Idaho -&gt; Path C STF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Idaho -&gt; Walla Walla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Idaho -&gt; West Main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A87" t="str">
            <v>Iron Gate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</row>
        <row r="88">
          <cell r="A88" t="str">
            <v>JCBoyle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Jim Bridger -&gt; Idaho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Jim Bridger -&gt; Path C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Jim Bridger -&gt; Wyoming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Jim Bridger 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Jim Bridger 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Jim Bridger 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Jim Bridger 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Lake Side</v>
          </cell>
          <cell r="B96">
            <v>4166</v>
          </cell>
          <cell r="C96">
            <v>24427</v>
          </cell>
          <cell r="D96">
            <v>25949</v>
          </cell>
          <cell r="E96">
            <v>26805</v>
          </cell>
          <cell r="F96">
            <v>16718</v>
          </cell>
          <cell r="G96">
            <v>38444</v>
          </cell>
          <cell r="H96">
            <v>43498</v>
          </cell>
          <cell r="I96">
            <v>180007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Lake Side Augmentation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Lake Side Duct Firing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11" refreshError="1">
        <row r="5">
          <cell r="B5">
            <v>39448</v>
          </cell>
          <cell r="C5">
            <v>39479</v>
          </cell>
          <cell r="D5">
            <v>39508</v>
          </cell>
          <cell r="E5">
            <v>39539</v>
          </cell>
          <cell r="F5">
            <v>39569</v>
          </cell>
          <cell r="G5">
            <v>39600</v>
          </cell>
          <cell r="H5">
            <v>39630</v>
          </cell>
          <cell r="I5">
            <v>39661</v>
          </cell>
          <cell r="J5">
            <v>39692</v>
          </cell>
          <cell r="K5">
            <v>39722</v>
          </cell>
          <cell r="L5">
            <v>39753</v>
          </cell>
          <cell r="M5">
            <v>39783</v>
          </cell>
          <cell r="N5" t="str">
            <v>Grand Total</v>
          </cell>
        </row>
        <row r="6">
          <cell r="A6" t="str">
            <v>Amps -&gt; Goshen</v>
          </cell>
        </row>
        <row r="7">
          <cell r="A7" t="str">
            <v>Ancillary Services - NUCOR Reserves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APGI Rocky Reach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APS -&gt; Four Corners</v>
          </cell>
        </row>
        <row r="10">
          <cell r="A10" t="str">
            <v>APS -&gt; Palo Verde</v>
          </cell>
        </row>
        <row r="11">
          <cell r="A11" t="str">
            <v>APS -&gt; PP-GC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Bear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Bend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Big Fork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Blundell 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Blundell 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Blundell 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BPA FPT -&gt; Walla Walla</v>
          </cell>
        </row>
        <row r="19">
          <cell r="A19" t="str">
            <v>BPA FPT -&gt; West Main</v>
          </cell>
        </row>
        <row r="20">
          <cell r="A20" t="str">
            <v>BPA FPT -&gt; Yakima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Carbon 1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Carbon 2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Chelan - Rocky Reach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Cholla -&gt; APS</v>
          </cell>
        </row>
        <row r="25">
          <cell r="A25" t="str">
            <v>Cholla -&gt; Four Corners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Cholla 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10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Clearwater 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Clearwater 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COB -&gt; West Main</v>
          </cell>
        </row>
        <row r="30">
          <cell r="A30" t="str">
            <v>Colorado -&gt; Four Corners</v>
          </cell>
        </row>
        <row r="31">
          <cell r="A31" t="str">
            <v>Colorado -&gt; Mona</v>
          </cell>
        </row>
        <row r="32">
          <cell r="A32" t="str">
            <v>Colorado -&gt; Mona UAMPS</v>
          </cell>
        </row>
        <row r="33">
          <cell r="A33" t="str">
            <v>Colorado -&gt; Utah North</v>
          </cell>
        </row>
        <row r="34">
          <cell r="A34" t="str">
            <v>Colorado -&gt; Wyoming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Colorado -&gt; Wyoming NF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Colstrip -&gt; West Main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Colstrip 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Colstrip 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Condit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Copco 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Copco 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Craig 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Craig 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Currant Creek CCCT 1A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35</v>
          </cell>
          <cell r="I44">
            <v>35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Currant Creek CCCT 1A Duct Firing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Currant Creek CCCT 1B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24</v>
          </cell>
          <cell r="I46">
            <v>24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Currant Creek CCCT 1B Duct Firing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Dave Johnston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37</v>
          </cell>
          <cell r="N48">
            <v>37</v>
          </cell>
        </row>
        <row r="49">
          <cell r="A49" t="str">
            <v>Dave Johnston 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Dave Johnston 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8</v>
          </cell>
          <cell r="N50">
            <v>8</v>
          </cell>
        </row>
        <row r="51">
          <cell r="A51" t="str">
            <v>Dave Johnston 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Douglas - Wells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DSM Cool Keeper Reserve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Eagle Point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East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East Side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Fall Creek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Fish Creek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Four Corners -&gt; Cholla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Four Corners -&gt; Utah South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Gadsby 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Gadsby 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Gadsby 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Gadsby 4</v>
          </cell>
          <cell r="B64">
            <v>0</v>
          </cell>
          <cell r="C64">
            <v>0</v>
          </cell>
          <cell r="D64">
            <v>0</v>
          </cell>
          <cell r="E64">
            <v>1710</v>
          </cell>
          <cell r="F64">
            <v>0</v>
          </cell>
          <cell r="G64">
            <v>0</v>
          </cell>
          <cell r="H64">
            <v>0</v>
          </cell>
          <cell r="I64">
            <v>1710</v>
          </cell>
        </row>
        <row r="65">
          <cell r="A65" t="str">
            <v>Gadsby 5</v>
          </cell>
          <cell r="B65">
            <v>0</v>
          </cell>
          <cell r="C65">
            <v>0</v>
          </cell>
          <cell r="D65">
            <v>0</v>
          </cell>
          <cell r="E65">
            <v>1288</v>
          </cell>
          <cell r="F65">
            <v>0</v>
          </cell>
          <cell r="G65">
            <v>0</v>
          </cell>
          <cell r="H65">
            <v>0</v>
          </cell>
          <cell r="I65">
            <v>1288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Gadsby 6</v>
          </cell>
          <cell r="B66">
            <v>0</v>
          </cell>
          <cell r="C66">
            <v>0</v>
          </cell>
          <cell r="D66">
            <v>0</v>
          </cell>
          <cell r="E66">
            <v>125</v>
          </cell>
          <cell r="F66">
            <v>725</v>
          </cell>
          <cell r="G66">
            <v>0</v>
          </cell>
          <cell r="H66">
            <v>0</v>
          </cell>
          <cell r="I66">
            <v>850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Gas Peakers Non-Spin Credit East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Goshen -&gt; Path C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156</v>
          </cell>
          <cell r="K68">
            <v>0</v>
          </cell>
          <cell r="L68">
            <v>0</v>
          </cell>
          <cell r="M68">
            <v>0</v>
          </cell>
          <cell r="N68">
            <v>156</v>
          </cell>
        </row>
        <row r="69">
          <cell r="A69" t="str">
            <v>Grant - Priest Rapids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Grant - Wanapum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4475</v>
          </cell>
          <cell r="L70">
            <v>0</v>
          </cell>
          <cell r="M70">
            <v>0</v>
          </cell>
          <cell r="N70">
            <v>10275</v>
          </cell>
        </row>
        <row r="71">
          <cell r="A71" t="str">
            <v>Grant Priest Rapids Development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Grant Wanapum Development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Hayden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Hayden 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Hermiston 1 Owned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Hermiston 2 Owned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Hunter 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Hunter 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Hunter 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Huntington 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Huntington 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Idaho -&gt; Goshen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Idaho -&gt; Path 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Idaho -&gt; Path C STF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Idaho -&gt; Walla Walla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Idaho -&gt; West Main</v>
          </cell>
        </row>
        <row r="87">
          <cell r="A87" t="str">
            <v>Iron Gate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JCBoyle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Jim Bridger -&gt; Idaho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Jim Bridger -&gt; Path C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Jim Bridger -&gt; Wyoming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Jim Bridger 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Jim Bridger 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Jim Bridger 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2048</v>
          </cell>
          <cell r="N94">
            <v>3901</v>
          </cell>
        </row>
        <row r="95">
          <cell r="A95" t="str">
            <v>Jim Bridger 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Lake Side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390</v>
          </cell>
          <cell r="I96">
            <v>390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Lake Side Augmentation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Lake Side Duct Firing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1999</v>
          </cell>
          <cell r="I98">
            <v>1999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12" refreshError="1">
        <row r="5">
          <cell r="B5">
            <v>39448</v>
          </cell>
          <cell r="C5">
            <v>39479</v>
          </cell>
          <cell r="D5">
            <v>39508</v>
          </cell>
          <cell r="E5">
            <v>39539</v>
          </cell>
          <cell r="F5">
            <v>39569</v>
          </cell>
          <cell r="G5">
            <v>39600</v>
          </cell>
          <cell r="H5">
            <v>39630</v>
          </cell>
          <cell r="I5">
            <v>39661</v>
          </cell>
          <cell r="J5">
            <v>39692</v>
          </cell>
          <cell r="K5">
            <v>39722</v>
          </cell>
          <cell r="L5">
            <v>39753</v>
          </cell>
          <cell r="M5">
            <v>39783</v>
          </cell>
          <cell r="N5" t="str">
            <v>Grand Total</v>
          </cell>
        </row>
        <row r="6">
          <cell r="A6" t="str">
            <v>Amps -&gt; Goshen</v>
          </cell>
        </row>
        <row r="7">
          <cell r="A7" t="str">
            <v>Ancillary Services - NUCOR Reserves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 t="str">
            <v>APGI Rocky Reach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 t="str">
            <v>APS -&gt; Four Corners</v>
          </cell>
        </row>
        <row r="10">
          <cell r="A10" t="str">
            <v>APS -&gt; Palo Verde</v>
          </cell>
        </row>
        <row r="11">
          <cell r="A11" t="str">
            <v>APS -&gt; PP-GC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</row>
        <row r="12">
          <cell r="A12" t="str">
            <v>Bear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 t="str">
            <v>Bend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 t="str">
            <v>Big Fork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 t="str">
            <v>Blundell 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Blundell 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Blundell 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 t="str">
            <v>BPA FPT -&gt; Walla Walla</v>
          </cell>
        </row>
        <row r="19">
          <cell r="A19" t="str">
            <v>BPA FPT -&gt; West Main</v>
          </cell>
        </row>
        <row r="20">
          <cell r="A20" t="str">
            <v>BPA FPT -&gt; Yakima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 t="str">
            <v>Carbon 1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A22" t="str">
            <v>Carbon 2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A23" t="str">
            <v>Chelan - Rocky Reach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Cholla -&gt; APS</v>
          </cell>
        </row>
        <row r="25">
          <cell r="A25" t="str">
            <v>Cholla -&gt; Four Corners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 t="str">
            <v>Cholla 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Clearwater 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Clearwater 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COB -&gt; West Main</v>
          </cell>
        </row>
        <row r="30">
          <cell r="A30" t="str">
            <v>Colorado -&gt; Four Corners</v>
          </cell>
        </row>
        <row r="31">
          <cell r="A31" t="str">
            <v>Colorado -&gt; Mona</v>
          </cell>
        </row>
        <row r="32">
          <cell r="A32" t="str">
            <v>Colorado -&gt; Mona UAMPS</v>
          </cell>
        </row>
        <row r="33">
          <cell r="A33" t="str">
            <v>Colorado -&gt; Utah North</v>
          </cell>
        </row>
        <row r="34">
          <cell r="A34" t="str">
            <v>Colorado -&gt; Wyoming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Colorado -&gt; Wyoming NF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Colstrip -&gt; West Main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Colstrip 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Colstrip 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Condit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Copco 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</row>
        <row r="41">
          <cell r="A41" t="str">
            <v>Copco 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A42" t="str">
            <v>Craig 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Craig 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 t="str">
            <v>Currant Creek CCCT 1A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A45" t="str">
            <v>Currant Creek CCCT 1A Duct Firing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</row>
        <row r="46">
          <cell r="A46" t="str">
            <v>Currant Creek CCCT 1B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A47" t="str">
            <v>Currant Creek CCCT 1B Duct Firing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 t="str">
            <v>Dave Johnston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A49" t="str">
            <v>Dave Johnston 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 t="str">
            <v>Dave Johnston 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 t="str">
            <v>Dave Johnston 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</row>
        <row r="52">
          <cell r="A52" t="str">
            <v>Douglas - Wells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</row>
        <row r="53">
          <cell r="A53" t="str">
            <v>DSM Cool Keeper Reserve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 t="str">
            <v>Eagle Point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 t="str">
            <v>East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A56" t="str">
            <v>East Side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 t="str">
            <v>Fall Creek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Fish Creek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Four Corners -&gt; Cholla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A60" t="str">
            <v>Four Corners -&gt; Utah South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 t="str">
            <v>Gadsby 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 t="str">
            <v>Gadsby 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 t="str">
            <v>Gadsby 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Gadsby 4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Gadsby 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 t="str">
            <v>Gadsby 6</v>
          </cell>
          <cell r="B66">
            <v>50</v>
          </cell>
          <cell r="C66">
            <v>125</v>
          </cell>
          <cell r="D66">
            <v>0</v>
          </cell>
          <cell r="E66">
            <v>325</v>
          </cell>
          <cell r="F66">
            <v>200</v>
          </cell>
          <cell r="G66">
            <v>0</v>
          </cell>
          <cell r="H66">
            <v>0</v>
          </cell>
          <cell r="I66">
            <v>700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A67" t="str">
            <v>Gas Peakers Non-Spin Credit East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 t="str">
            <v>Goshen -&gt; Path C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</row>
        <row r="69">
          <cell r="A69" t="str">
            <v>Grant - Priest Rapids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Grant - Wanapum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375</v>
          </cell>
          <cell r="K70">
            <v>525</v>
          </cell>
          <cell r="L70">
            <v>0</v>
          </cell>
          <cell r="M70">
            <v>0</v>
          </cell>
          <cell r="N70">
            <v>3975</v>
          </cell>
        </row>
        <row r="71">
          <cell r="A71" t="str">
            <v>Grant Priest Rapids Development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Grant Wanapum Development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Hayden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 t="str">
            <v>Hayden 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Hermiston 1 Owned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 t="str">
            <v>Hermiston 2 Owned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Hunter 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A78" t="str">
            <v>Hunter 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</row>
        <row r="79">
          <cell r="A79" t="str">
            <v>Hunter 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 t="str">
            <v>Huntington 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A81" t="str">
            <v>Huntington 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A82" t="str">
            <v>Idaho -&gt; Goshen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A83" t="str">
            <v>Idaho -&gt; Path 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4">
          <cell r="A84" t="str">
            <v>Idaho -&gt; Path C STF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</row>
        <row r="85">
          <cell r="A85" t="str">
            <v>Idaho -&gt; Walla Walla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 t="str">
            <v>Idaho -&gt; West Main</v>
          </cell>
        </row>
        <row r="87">
          <cell r="A87" t="str">
            <v>Iron Gate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JCBoyle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A89" t="str">
            <v>Jim Bridger -&gt; Idaho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Jim Bridger -&gt; Path C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</row>
        <row r="91">
          <cell r="A91" t="str">
            <v>Jim Bridger -&gt; Wyoming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>Jim Bridger 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 t="str">
            <v>Jim Bridger 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</row>
        <row r="94">
          <cell r="A94" t="str">
            <v>Jim Bridger 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 t="str">
            <v>Jim Bridger 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Lake Side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Lake Side Augmentation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</row>
        <row r="98">
          <cell r="A98" t="str">
            <v>Lake Side Duct Firing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</sheetData>
      <sheetData sheetId="13" refreshError="1">
        <row r="5">
          <cell r="B5">
            <v>39448</v>
          </cell>
          <cell r="C5">
            <v>39479</v>
          </cell>
          <cell r="D5">
            <v>39508</v>
          </cell>
          <cell r="E5">
            <v>39539</v>
          </cell>
          <cell r="F5">
            <v>39569</v>
          </cell>
          <cell r="G5">
            <v>39600</v>
          </cell>
          <cell r="H5">
            <v>39630</v>
          </cell>
          <cell r="I5">
            <v>39661</v>
          </cell>
          <cell r="J5">
            <v>39692</v>
          </cell>
          <cell r="K5">
            <v>39722</v>
          </cell>
          <cell r="L5">
            <v>39753</v>
          </cell>
          <cell r="M5">
            <v>39783</v>
          </cell>
        </row>
        <row r="6">
          <cell r="A6" t="str">
            <v>Amps -&gt; Goshen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Ancillary Services - NUCOR Reserves</v>
          </cell>
          <cell r="B7">
            <v>9520</v>
          </cell>
          <cell r="C7">
            <v>35360</v>
          </cell>
          <cell r="D7">
            <v>35360</v>
          </cell>
          <cell r="E7">
            <v>34000</v>
          </cell>
          <cell r="F7">
            <v>36720</v>
          </cell>
          <cell r="G7">
            <v>32640</v>
          </cell>
          <cell r="H7">
            <v>35360</v>
          </cell>
          <cell r="I7">
            <v>35360</v>
          </cell>
          <cell r="J7">
            <v>34000</v>
          </cell>
          <cell r="K7">
            <v>36720</v>
          </cell>
          <cell r="L7">
            <v>32640</v>
          </cell>
          <cell r="M7">
            <v>35360</v>
          </cell>
        </row>
        <row r="8">
          <cell r="A8" t="str">
            <v>APGI Rocky Reach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APS -&gt; Four Corners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APS -&gt; Palo Verde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APS -&gt; PP-GC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Bear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Bend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Big Fork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Blundell 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Blundell 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Blundell 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BPA FPT -&gt; Walla Walla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BPA FPT -&gt; West Main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BPA FPT -&gt; Yakima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Carbon 1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Carbon 2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Chelan - Rocky Reach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Cholla -&gt; APS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Cholla -&gt; Four Corners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Cholla 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Clearwater 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Clearwater 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COB -&gt; West Main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Colorado -&gt; Four Corners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Colorado -&gt; Mona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Colorado -&gt; Mona UAMPS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Colorado -&gt; Utah North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Colorado -&gt; Wyoming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Colorado -&gt; Wyoming NF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Colstrip -&gt; West Main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Colstrip 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Colstrip 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Condit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Copco 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Copco 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Craig 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Craig 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Currant Creek CCCT 1A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Currant Creek CCCT 1A Duct Firing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Currant Creek CCCT 1B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Currant Creek CCCT 1B Duct Firing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Dave Johnston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Dave Johnston 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Dave Johnston 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Dave Johnston 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Douglas - Wells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DSM Cool Keeper Reserve</v>
          </cell>
          <cell r="B53">
            <v>2232</v>
          </cell>
          <cell r="C53">
            <v>11220</v>
          </cell>
          <cell r="D53">
            <v>9450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Eagle Point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East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East Side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Fall Creek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9450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Fish Creek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Four Corners -&gt; Cholla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Four Corners -&gt; Utah South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Gadsby 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Gadsby 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Gadsby 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Gadsby 4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Gadsby 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Gadsby 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Gas Peakers Non-Spin Credit East</v>
          </cell>
          <cell r="B67">
            <v>1197</v>
          </cell>
          <cell r="C67">
            <v>4446</v>
          </cell>
          <cell r="D67">
            <v>4446</v>
          </cell>
          <cell r="E67">
            <v>4275</v>
          </cell>
          <cell r="F67">
            <v>4617</v>
          </cell>
          <cell r="G67">
            <v>171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Goshen -&gt; Path C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Grant - Priest Rapids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Grant - Wanapum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Grant Priest Rapids Development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4446</v>
          </cell>
          <cell r="J71">
            <v>4275</v>
          </cell>
          <cell r="K71">
            <v>4617</v>
          </cell>
          <cell r="L71">
            <v>171</v>
          </cell>
          <cell r="M71">
            <v>0</v>
          </cell>
        </row>
        <row r="72">
          <cell r="A72" t="str">
            <v>Grant Wanapum Development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Hayden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Hayden 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Hermiston 1 Owned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Hermiston 2 Owned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Hunter 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Hunter 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Hunter 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Huntington 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 t="str">
            <v>Huntington 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Idaho -&gt; Goshen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Idaho -&gt; Path 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Idaho -&gt; Path C STF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Idaho -&gt; Walla Walla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Idaho -&gt; West Main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Iron Gate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JCBoyle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Jim Bridger -&gt; Idaho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Jim Bridger -&gt; Path C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Jim Bridger -&gt; Wyoming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Jim Bridger 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Jim Bridger 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Jim Bridger 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Jim Bridger 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Lake Side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Lake Side Augmentation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Lake Side Duct Firing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Lemolo 1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Lemolo 2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</sheetData>
      <sheetData sheetId="14" refreshError="1">
        <row r="5">
          <cell r="B5">
            <v>39448</v>
          </cell>
          <cell r="C5">
            <v>39479</v>
          </cell>
          <cell r="D5">
            <v>39508</v>
          </cell>
          <cell r="E5">
            <v>39539</v>
          </cell>
          <cell r="F5">
            <v>39569</v>
          </cell>
          <cell r="G5">
            <v>39600</v>
          </cell>
          <cell r="H5">
            <v>39630</v>
          </cell>
          <cell r="I5">
            <v>39661</v>
          </cell>
          <cell r="J5">
            <v>39692</v>
          </cell>
          <cell r="K5">
            <v>39722</v>
          </cell>
          <cell r="L5">
            <v>39753</v>
          </cell>
          <cell r="M5">
            <v>39783</v>
          </cell>
        </row>
        <row r="6">
          <cell r="A6" t="str">
            <v>Amps -&gt; Goshen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Ancillary Services - NUCOR Reserves</v>
          </cell>
          <cell r="B7">
            <v>6800</v>
          </cell>
          <cell r="C7">
            <v>27880</v>
          </cell>
          <cell r="D7">
            <v>27880</v>
          </cell>
          <cell r="E7">
            <v>27200</v>
          </cell>
          <cell r="F7">
            <v>26520</v>
          </cell>
          <cell r="G7">
            <v>28560</v>
          </cell>
          <cell r="H7">
            <v>27880</v>
          </cell>
          <cell r="I7">
            <v>27880</v>
          </cell>
          <cell r="J7">
            <v>27200</v>
          </cell>
          <cell r="K7">
            <v>26520</v>
          </cell>
          <cell r="L7">
            <v>28560</v>
          </cell>
          <cell r="M7">
            <v>27880</v>
          </cell>
        </row>
        <row r="8">
          <cell r="A8" t="str">
            <v>APGI Rocky Reach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APS -&gt; Four Corners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APS -&gt; Palo Verde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APS -&gt; PP-GC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Bear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Bend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Big Fork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Blundell 1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Blundell 2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Blundell 3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BPA FPT -&gt; Walla Walla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BPA FPT -&gt; West Main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BPA FPT -&gt; Yakima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Carbon 1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A22" t="str">
            <v>Carbon 2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A23" t="str">
            <v>Chelan - Rocky Reach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Cholla -&gt; APS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Cholla -&gt; Four Corners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Cholla 4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Clearwater 1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A28" t="str">
            <v>Clearwater 2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A29" t="str">
            <v>COB -&gt; West Main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Colorado -&gt; Four Corners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Colorado -&gt; Mona</v>
          </cell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Colorado -&gt; Mona UAMPS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Colorado -&gt; Utah North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Colorado -&gt; Wyoming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A35" t="str">
            <v>Colorado -&gt; Wyoming NF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A36" t="str">
            <v>Colstrip -&gt; West Main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 t="str">
            <v>Colstrip 3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 t="str">
            <v>Colstrip 4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A39" t="str">
            <v>Condit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 t="str">
            <v>Copco 1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A41" t="str">
            <v>Copco 2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A42" t="str">
            <v>Craig 1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A43" t="str">
            <v>Craig 2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 t="str">
            <v>Currant Creek CCCT 1A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A45" t="str">
            <v>Currant Creek CCCT 1A Duct Firing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A46" t="str">
            <v>Currant Creek CCCT 1B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A47" t="str">
            <v>Currant Creek CCCT 1B Duct Firing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 t="str">
            <v>Dave Johnston 1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A49" t="str">
            <v>Dave Johnston 2</v>
          </cell>
          <cell r="B49">
            <v>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A50" t="str">
            <v>Dave Johnston 3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A51" t="str">
            <v>Dave Johnston 4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 t="str">
            <v>Douglas - Wells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A53" t="str">
            <v>DSM Cool Keeper Reserve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A54" t="str">
            <v>Eagle Point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 t="str">
            <v>East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A56" t="str">
            <v>East Side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A57" t="str">
            <v>Fall Creek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 t="str">
            <v>Fish Creek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 t="str">
            <v>Four Corners -&gt; Cholla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A60" t="str">
            <v>Four Corners -&gt; Utah South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A61" t="str">
            <v>Gadsby 1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A62" t="str">
            <v>Gadsby 2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A63" t="str">
            <v>Gadsby 3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A64" t="str">
            <v>Gadsby 4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A65" t="str">
            <v>Gadsby 5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 t="str">
            <v>Gadsby 6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A67" t="str">
            <v>Gas Peakers Non-Spin Credit East</v>
          </cell>
          <cell r="B67">
            <v>3819</v>
          </cell>
          <cell r="C67">
            <v>14991</v>
          </cell>
          <cell r="D67">
            <v>14991</v>
          </cell>
          <cell r="E67">
            <v>14535</v>
          </cell>
          <cell r="F67">
            <v>14820</v>
          </cell>
          <cell r="G67">
            <v>12027</v>
          </cell>
          <cell r="H67">
            <v>12369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A68" t="str">
            <v>Goshen -&gt; Path C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69">
          <cell r="A69" t="str">
            <v>Grant - Priest Rapids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 t="str">
            <v>Grant - Wanapum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A71" t="str">
            <v>Grant Priest Rapids Development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14991</v>
          </cell>
          <cell r="J71">
            <v>14535</v>
          </cell>
          <cell r="K71">
            <v>14820</v>
          </cell>
          <cell r="L71">
            <v>12027</v>
          </cell>
          <cell r="M71">
            <v>12369</v>
          </cell>
        </row>
        <row r="72">
          <cell r="A72" t="str">
            <v>Grant Wanapum Development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Hayden 1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A74" t="str">
            <v>Hayden 2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A75" t="str">
            <v>Hermiston 1 Owned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A76" t="str">
            <v>Hermiston 2 Owned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A77" t="str">
            <v>Hunter 1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A78" t="str">
            <v>Hunter 2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 t="str">
            <v>Hunter 3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 t="str">
            <v>Huntington 1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1">
          <cell r="A81" t="str">
            <v>Huntington 2</v>
          </cell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2">
          <cell r="A82" t="str">
            <v>Idaho -&gt; Goshen</v>
          </cell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A83" t="str">
            <v>Idaho -&gt; Path C</v>
          </cell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A84" t="str">
            <v>Idaho -&gt; Path C STF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Idaho -&gt; Walla Walla</v>
          </cell>
          <cell r="B85">
            <v>0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A86" t="str">
            <v>Idaho -&gt; West Main</v>
          </cell>
          <cell r="B86">
            <v>0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A87" t="str">
            <v>Iron Gate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A88" t="str">
            <v>JCBoyle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 t="str">
            <v>Jim Bridger -&gt; Idaho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</row>
        <row r="90">
          <cell r="A90" t="str">
            <v>Jim Bridger -&gt; Path C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A91" t="str">
            <v>Jim Bridger -&gt; Wyoming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 t="str">
            <v>Jim Bridger 1</v>
          </cell>
          <cell r="B92">
            <v>0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 t="str">
            <v>Jim Bridger 2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Jim Bridger 3</v>
          </cell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A95" t="str">
            <v>Jim Bridger 4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A96" t="str">
            <v>Lake Side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 t="str">
            <v>Lake Side Augmentation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A98" t="str">
            <v>Lake Side Duct Firing</v>
          </cell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99">
          <cell r="A99" t="str">
            <v>Lemolo 1</v>
          </cell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</row>
        <row r="100">
          <cell r="A100" t="str">
            <v>Lemolo 2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</row>
      </sheetData>
      <sheetData sheetId="15" refreshError="1">
        <row r="7">
          <cell r="C7">
            <v>39448</v>
          </cell>
          <cell r="D7">
            <v>39479</v>
          </cell>
          <cell r="E7">
            <v>39508</v>
          </cell>
          <cell r="F7">
            <v>39539</v>
          </cell>
          <cell r="G7">
            <v>39569</v>
          </cell>
          <cell r="H7">
            <v>39600</v>
          </cell>
          <cell r="I7">
            <v>39630</v>
          </cell>
          <cell r="J7">
            <v>39661</v>
          </cell>
          <cell r="K7">
            <v>39692</v>
          </cell>
          <cell r="L7">
            <v>39722</v>
          </cell>
          <cell r="M7">
            <v>39753</v>
          </cell>
          <cell r="N7">
            <v>39783</v>
          </cell>
        </row>
        <row r="20">
          <cell r="A20" t="str">
            <v>Chehalis -&gt; Mid Columbia</v>
          </cell>
          <cell r="C20">
            <v>133369</v>
          </cell>
          <cell r="D20">
            <v>126021</v>
          </cell>
          <cell r="E20">
            <v>132059</v>
          </cell>
          <cell r="F20">
            <v>122840</v>
          </cell>
          <cell r="G20">
            <v>130387</v>
          </cell>
          <cell r="H20">
            <v>134130</v>
          </cell>
          <cell r="I20">
            <v>141249</v>
          </cell>
          <cell r="J20">
            <v>142517</v>
          </cell>
          <cell r="K20">
            <v>133743</v>
          </cell>
          <cell r="L20">
            <v>138703</v>
          </cell>
          <cell r="M20">
            <v>130445</v>
          </cell>
          <cell r="N20">
            <v>143918</v>
          </cell>
        </row>
        <row r="21">
          <cell r="A21" t="str">
            <v>Total Sum of Ready Requirement</v>
          </cell>
          <cell r="C21">
            <v>33817</v>
          </cell>
          <cell r="D21">
            <v>26651</v>
          </cell>
          <cell r="E21">
            <v>29121</v>
          </cell>
          <cell r="F21">
            <v>23790</v>
          </cell>
          <cell r="G21">
            <v>24201</v>
          </cell>
          <cell r="H21">
            <v>29972</v>
          </cell>
          <cell r="I21">
            <v>29272</v>
          </cell>
          <cell r="J21">
            <v>27300</v>
          </cell>
          <cell r="K21">
            <v>31775</v>
          </cell>
          <cell r="L21">
            <v>28607</v>
          </cell>
          <cell r="M21">
            <v>30314</v>
          </cell>
          <cell r="N21">
            <v>43037</v>
          </cell>
        </row>
      </sheetData>
      <sheetData sheetId="16" refreshError="1">
        <row r="7">
          <cell r="C7">
            <v>39448</v>
          </cell>
          <cell r="D7">
            <v>39479</v>
          </cell>
          <cell r="E7">
            <v>39508</v>
          </cell>
          <cell r="F7">
            <v>39539</v>
          </cell>
          <cell r="G7">
            <v>39569</v>
          </cell>
          <cell r="H7">
            <v>39600</v>
          </cell>
          <cell r="I7">
            <v>39630</v>
          </cell>
          <cell r="J7">
            <v>39661</v>
          </cell>
          <cell r="K7">
            <v>39692</v>
          </cell>
          <cell r="L7">
            <v>39722</v>
          </cell>
          <cell r="M7">
            <v>39753</v>
          </cell>
          <cell r="N7">
            <v>39783</v>
          </cell>
        </row>
        <row r="20">
          <cell r="A20" t="str">
            <v>Chehalis -&gt; Mid Columbia</v>
          </cell>
          <cell r="C20">
            <v>21329</v>
          </cell>
          <cell r="D20">
            <v>18398</v>
          </cell>
          <cell r="E20">
            <v>20735</v>
          </cell>
          <cell r="F20">
            <v>15965</v>
          </cell>
          <cell r="G20">
            <v>16338</v>
          </cell>
          <cell r="H20">
            <v>22447</v>
          </cell>
          <cell r="I20">
            <v>22154</v>
          </cell>
          <cell r="J20">
            <v>20264</v>
          </cell>
          <cell r="K20">
            <v>20116</v>
          </cell>
          <cell r="L20">
            <v>18778</v>
          </cell>
          <cell r="M20">
            <v>23218</v>
          </cell>
          <cell r="N20">
            <v>25996</v>
          </cell>
        </row>
        <row r="21">
          <cell r="A21" t="str">
            <v>Total Sum of Regulating Margin</v>
          </cell>
          <cell r="C21">
            <v>53839</v>
          </cell>
          <cell r="D21">
            <v>45815</v>
          </cell>
          <cell r="E21">
            <v>51382</v>
          </cell>
          <cell r="F21">
            <v>45565</v>
          </cell>
          <cell r="G21">
            <v>52249</v>
          </cell>
          <cell r="H21">
            <v>48506</v>
          </cell>
          <cell r="I21">
            <v>57435</v>
          </cell>
          <cell r="J21">
            <v>52330</v>
          </cell>
          <cell r="K21">
            <v>54603</v>
          </cell>
          <cell r="L21">
            <v>51984</v>
          </cell>
          <cell r="M21">
            <v>53058</v>
          </cell>
          <cell r="N21">
            <v>48986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C3">
            <v>31</v>
          </cell>
          <cell r="D3">
            <v>29</v>
          </cell>
          <cell r="E3">
            <v>31</v>
          </cell>
          <cell r="F3">
            <v>30</v>
          </cell>
          <cell r="G3">
            <v>31</v>
          </cell>
          <cell r="H3">
            <v>30</v>
          </cell>
          <cell r="I3">
            <v>31</v>
          </cell>
          <cell r="J3">
            <v>31</v>
          </cell>
          <cell r="K3">
            <v>30</v>
          </cell>
          <cell r="L3">
            <v>31</v>
          </cell>
          <cell r="M3">
            <v>30</v>
          </cell>
          <cell r="N3">
            <v>31</v>
          </cell>
          <cell r="O3">
            <v>31</v>
          </cell>
          <cell r="P3">
            <v>28</v>
          </cell>
          <cell r="Q3">
            <v>31</v>
          </cell>
          <cell r="R3">
            <v>30</v>
          </cell>
          <cell r="S3">
            <v>31</v>
          </cell>
          <cell r="T3">
            <v>30</v>
          </cell>
          <cell r="U3">
            <v>31</v>
          </cell>
          <cell r="V3">
            <v>31</v>
          </cell>
          <cell r="W3">
            <v>30</v>
          </cell>
          <cell r="X3">
            <v>31</v>
          </cell>
          <cell r="Y3">
            <v>30</v>
          </cell>
          <cell r="Z3">
            <v>31</v>
          </cell>
          <cell r="AA3">
            <v>31</v>
          </cell>
          <cell r="AB3">
            <v>28</v>
          </cell>
          <cell r="AC3">
            <v>31</v>
          </cell>
          <cell r="AD3">
            <v>30</v>
          </cell>
          <cell r="AE3">
            <v>31</v>
          </cell>
          <cell r="AF3">
            <v>30</v>
          </cell>
          <cell r="AG3">
            <v>31</v>
          </cell>
          <cell r="AH3">
            <v>31</v>
          </cell>
          <cell r="AI3">
            <v>30</v>
          </cell>
          <cell r="AJ3">
            <v>31</v>
          </cell>
          <cell r="AK3">
            <v>30</v>
          </cell>
          <cell r="AL3">
            <v>31</v>
          </cell>
          <cell r="AM3">
            <v>31</v>
          </cell>
          <cell r="AN3">
            <v>28</v>
          </cell>
          <cell r="AO3">
            <v>31</v>
          </cell>
          <cell r="AP3">
            <v>30</v>
          </cell>
          <cell r="AQ3">
            <v>31</v>
          </cell>
          <cell r="AR3">
            <v>30</v>
          </cell>
          <cell r="AS3">
            <v>31</v>
          </cell>
          <cell r="AT3">
            <v>31</v>
          </cell>
          <cell r="AU3">
            <v>30</v>
          </cell>
          <cell r="AV3">
            <v>31</v>
          </cell>
          <cell r="AW3">
            <v>30</v>
          </cell>
          <cell r="AX3">
            <v>31</v>
          </cell>
          <cell r="AY3">
            <v>31</v>
          </cell>
          <cell r="AZ3">
            <v>29</v>
          </cell>
          <cell r="BA3">
            <v>31</v>
          </cell>
          <cell r="BB3">
            <v>30</v>
          </cell>
          <cell r="BC3">
            <v>31</v>
          </cell>
          <cell r="BD3">
            <v>30</v>
          </cell>
          <cell r="BE3">
            <v>31</v>
          </cell>
          <cell r="BF3">
            <v>31</v>
          </cell>
          <cell r="BG3">
            <v>30</v>
          </cell>
          <cell r="BH3">
            <v>31</v>
          </cell>
          <cell r="BI3">
            <v>30</v>
          </cell>
          <cell r="BJ3">
            <v>31</v>
          </cell>
          <cell r="BK3">
            <v>31</v>
          </cell>
          <cell r="BL3">
            <v>28</v>
          </cell>
          <cell r="BM3">
            <v>31</v>
          </cell>
          <cell r="BN3">
            <v>30</v>
          </cell>
          <cell r="BO3">
            <v>31</v>
          </cell>
          <cell r="BP3">
            <v>30</v>
          </cell>
          <cell r="BQ3">
            <v>31</v>
          </cell>
          <cell r="BR3">
            <v>31</v>
          </cell>
          <cell r="BS3">
            <v>30</v>
          </cell>
          <cell r="BT3">
            <v>31</v>
          </cell>
          <cell r="BU3">
            <v>30</v>
          </cell>
          <cell r="BV3">
            <v>31</v>
          </cell>
          <cell r="BW3">
            <v>31</v>
          </cell>
          <cell r="BX3">
            <v>28</v>
          </cell>
          <cell r="BY3">
            <v>31</v>
          </cell>
          <cell r="BZ3">
            <v>30</v>
          </cell>
          <cell r="CA3">
            <v>31</v>
          </cell>
          <cell r="CB3">
            <v>30</v>
          </cell>
          <cell r="CC3">
            <v>31</v>
          </cell>
          <cell r="CD3">
            <v>31</v>
          </cell>
          <cell r="CE3">
            <v>30</v>
          </cell>
          <cell r="CF3">
            <v>31</v>
          </cell>
          <cell r="CG3">
            <v>30</v>
          </cell>
          <cell r="CH3">
            <v>31</v>
          </cell>
          <cell r="CI3">
            <v>31</v>
          </cell>
          <cell r="CJ3">
            <v>28</v>
          </cell>
          <cell r="CK3">
            <v>31</v>
          </cell>
          <cell r="CL3">
            <v>30</v>
          </cell>
          <cell r="CM3">
            <v>31</v>
          </cell>
          <cell r="CN3">
            <v>30</v>
          </cell>
          <cell r="CO3">
            <v>31</v>
          </cell>
          <cell r="CP3">
            <v>31</v>
          </cell>
          <cell r="CQ3">
            <v>30</v>
          </cell>
          <cell r="CR3">
            <v>31</v>
          </cell>
          <cell r="CS3">
            <v>30</v>
          </cell>
          <cell r="CT3">
            <v>31</v>
          </cell>
          <cell r="CU3">
            <v>31</v>
          </cell>
          <cell r="CV3">
            <v>29</v>
          </cell>
          <cell r="CW3">
            <v>31</v>
          </cell>
          <cell r="CX3">
            <v>30</v>
          </cell>
          <cell r="CY3">
            <v>31</v>
          </cell>
          <cell r="CZ3">
            <v>30</v>
          </cell>
          <cell r="DA3">
            <v>31</v>
          </cell>
          <cell r="DB3">
            <v>31</v>
          </cell>
          <cell r="DC3">
            <v>30</v>
          </cell>
          <cell r="DD3">
            <v>31</v>
          </cell>
          <cell r="DE3">
            <v>30</v>
          </cell>
          <cell r="DF3">
            <v>31</v>
          </cell>
          <cell r="DG3">
            <v>31</v>
          </cell>
          <cell r="DH3">
            <v>28</v>
          </cell>
          <cell r="DI3">
            <v>31</v>
          </cell>
          <cell r="DJ3">
            <v>30</v>
          </cell>
          <cell r="DK3">
            <v>31</v>
          </cell>
          <cell r="DL3">
            <v>30</v>
          </cell>
          <cell r="DM3">
            <v>31</v>
          </cell>
          <cell r="DN3">
            <v>31</v>
          </cell>
          <cell r="DO3">
            <v>30</v>
          </cell>
          <cell r="DP3">
            <v>31</v>
          </cell>
          <cell r="DQ3">
            <v>30</v>
          </cell>
          <cell r="DR3">
            <v>31</v>
          </cell>
          <cell r="DS3">
            <v>31</v>
          </cell>
          <cell r="DT3">
            <v>28</v>
          </cell>
          <cell r="DU3">
            <v>31</v>
          </cell>
          <cell r="DV3">
            <v>30</v>
          </cell>
          <cell r="DW3">
            <v>31</v>
          </cell>
          <cell r="DX3">
            <v>30</v>
          </cell>
          <cell r="DY3">
            <v>31</v>
          </cell>
          <cell r="DZ3">
            <v>31</v>
          </cell>
          <cell r="EA3">
            <v>30</v>
          </cell>
          <cell r="EB3">
            <v>31</v>
          </cell>
          <cell r="EC3">
            <v>30</v>
          </cell>
          <cell r="ED3">
            <v>31</v>
          </cell>
          <cell r="EE3">
            <v>31</v>
          </cell>
          <cell r="EF3">
            <v>28</v>
          </cell>
          <cell r="EG3">
            <v>31</v>
          </cell>
          <cell r="EH3">
            <v>30</v>
          </cell>
          <cell r="EI3">
            <v>31</v>
          </cell>
          <cell r="EJ3">
            <v>30</v>
          </cell>
          <cell r="EK3">
            <v>31</v>
          </cell>
          <cell r="EL3">
            <v>31</v>
          </cell>
          <cell r="EM3">
            <v>30</v>
          </cell>
          <cell r="EN3">
            <v>31</v>
          </cell>
          <cell r="EO3">
            <v>30</v>
          </cell>
          <cell r="EP3">
            <v>31</v>
          </cell>
          <cell r="EQ3">
            <v>31</v>
          </cell>
          <cell r="ER3">
            <v>29</v>
          </cell>
          <cell r="ES3">
            <v>31</v>
          </cell>
          <cell r="ET3">
            <v>30</v>
          </cell>
          <cell r="EU3">
            <v>31</v>
          </cell>
          <cell r="EV3">
            <v>30</v>
          </cell>
          <cell r="EW3">
            <v>31</v>
          </cell>
          <cell r="EX3">
            <v>31</v>
          </cell>
          <cell r="EY3">
            <v>30</v>
          </cell>
          <cell r="EZ3">
            <v>31</v>
          </cell>
          <cell r="FA3">
            <v>30</v>
          </cell>
          <cell r="FB3">
            <v>31</v>
          </cell>
          <cell r="FC3">
            <v>31</v>
          </cell>
          <cell r="FD3">
            <v>28</v>
          </cell>
          <cell r="FE3">
            <v>31</v>
          </cell>
          <cell r="FF3">
            <v>30</v>
          </cell>
          <cell r="FG3">
            <v>31</v>
          </cell>
          <cell r="FH3">
            <v>30</v>
          </cell>
          <cell r="FI3">
            <v>31</v>
          </cell>
          <cell r="FJ3">
            <v>31</v>
          </cell>
          <cell r="FK3">
            <v>30</v>
          </cell>
          <cell r="FL3">
            <v>31</v>
          </cell>
          <cell r="FM3">
            <v>30</v>
          </cell>
          <cell r="FN3">
            <v>31</v>
          </cell>
          <cell r="FO3">
            <v>31</v>
          </cell>
          <cell r="FP3">
            <v>28</v>
          </cell>
          <cell r="FQ3">
            <v>31</v>
          </cell>
          <cell r="FR3">
            <v>30</v>
          </cell>
          <cell r="FS3">
            <v>31</v>
          </cell>
          <cell r="FT3">
            <v>30</v>
          </cell>
          <cell r="FU3">
            <v>31</v>
          </cell>
          <cell r="FV3">
            <v>31</v>
          </cell>
          <cell r="FW3">
            <v>30</v>
          </cell>
          <cell r="FX3">
            <v>31</v>
          </cell>
          <cell r="FY3">
            <v>30</v>
          </cell>
          <cell r="FZ3">
            <v>31</v>
          </cell>
          <cell r="GA3">
            <v>31</v>
          </cell>
          <cell r="GB3">
            <v>28</v>
          </cell>
          <cell r="GC3">
            <v>31</v>
          </cell>
          <cell r="GD3">
            <v>30</v>
          </cell>
          <cell r="GE3">
            <v>31</v>
          </cell>
          <cell r="GF3">
            <v>30</v>
          </cell>
          <cell r="GG3">
            <v>31</v>
          </cell>
          <cell r="GH3">
            <v>31</v>
          </cell>
          <cell r="GI3">
            <v>30</v>
          </cell>
          <cell r="GJ3">
            <v>31</v>
          </cell>
          <cell r="GK3">
            <v>30</v>
          </cell>
          <cell r="GL3">
            <v>31</v>
          </cell>
          <cell r="GM3">
            <v>31</v>
          </cell>
          <cell r="GN3">
            <v>29</v>
          </cell>
          <cell r="GO3">
            <v>31</v>
          </cell>
          <cell r="GP3">
            <v>30</v>
          </cell>
          <cell r="GQ3">
            <v>31</v>
          </cell>
          <cell r="GR3">
            <v>30</v>
          </cell>
          <cell r="GS3">
            <v>31</v>
          </cell>
          <cell r="GT3">
            <v>31</v>
          </cell>
          <cell r="GU3">
            <v>30</v>
          </cell>
          <cell r="GV3">
            <v>31</v>
          </cell>
          <cell r="GW3">
            <v>30</v>
          </cell>
          <cell r="GX3">
            <v>31</v>
          </cell>
          <cell r="GY3">
            <v>31</v>
          </cell>
          <cell r="GZ3">
            <v>28</v>
          </cell>
          <cell r="HA3">
            <v>31</v>
          </cell>
          <cell r="HB3">
            <v>30</v>
          </cell>
          <cell r="HC3">
            <v>31</v>
          </cell>
          <cell r="HD3">
            <v>30</v>
          </cell>
          <cell r="HE3">
            <v>31</v>
          </cell>
          <cell r="HF3">
            <v>31</v>
          </cell>
          <cell r="HG3">
            <v>30</v>
          </cell>
          <cell r="HH3">
            <v>31</v>
          </cell>
          <cell r="HI3">
            <v>30</v>
          </cell>
          <cell r="HJ3">
            <v>31</v>
          </cell>
          <cell r="HK3">
            <v>31</v>
          </cell>
          <cell r="HL3">
            <v>28</v>
          </cell>
          <cell r="HM3">
            <v>31</v>
          </cell>
          <cell r="HN3">
            <v>30</v>
          </cell>
          <cell r="HO3">
            <v>31</v>
          </cell>
          <cell r="HP3">
            <v>30</v>
          </cell>
          <cell r="HQ3">
            <v>31</v>
          </cell>
          <cell r="HR3">
            <v>31</v>
          </cell>
          <cell r="HS3">
            <v>30</v>
          </cell>
          <cell r="HT3">
            <v>31</v>
          </cell>
          <cell r="HU3">
            <v>30</v>
          </cell>
          <cell r="HV3">
            <v>31</v>
          </cell>
          <cell r="HW3">
            <v>31</v>
          </cell>
          <cell r="HX3">
            <v>28</v>
          </cell>
          <cell r="HY3">
            <v>31</v>
          </cell>
          <cell r="HZ3">
            <v>30</v>
          </cell>
          <cell r="IA3">
            <v>31</v>
          </cell>
          <cell r="IB3">
            <v>30</v>
          </cell>
          <cell r="IC3">
            <v>31</v>
          </cell>
          <cell r="ID3">
            <v>31</v>
          </cell>
          <cell r="IE3">
            <v>30</v>
          </cell>
          <cell r="IF3">
            <v>31</v>
          </cell>
          <cell r="IG3">
            <v>30</v>
          </cell>
          <cell r="IH3">
            <v>31</v>
          </cell>
          <cell r="II3">
            <v>31</v>
          </cell>
          <cell r="IJ3">
            <v>29</v>
          </cell>
          <cell r="IK3">
            <v>31</v>
          </cell>
          <cell r="IL3">
            <v>30</v>
          </cell>
          <cell r="IM3">
            <v>31</v>
          </cell>
          <cell r="IN3">
            <v>30</v>
          </cell>
          <cell r="IO3">
            <v>31</v>
          </cell>
          <cell r="IP3">
            <v>31</v>
          </cell>
          <cell r="IQ3">
            <v>30</v>
          </cell>
          <cell r="IR3">
            <v>31</v>
          </cell>
          <cell r="IS3">
            <v>30</v>
          </cell>
          <cell r="IT3">
            <v>31</v>
          </cell>
        </row>
        <row r="5">
          <cell r="C5">
            <v>4</v>
          </cell>
          <cell r="D5">
            <v>4</v>
          </cell>
          <cell r="E5">
            <v>5</v>
          </cell>
          <cell r="F5">
            <v>4</v>
          </cell>
          <cell r="G5">
            <v>5</v>
          </cell>
          <cell r="H5">
            <v>4</v>
          </cell>
          <cell r="I5">
            <v>4</v>
          </cell>
          <cell r="J5">
            <v>5</v>
          </cell>
          <cell r="K5">
            <v>4</v>
          </cell>
          <cell r="L5">
            <v>4</v>
          </cell>
          <cell r="M5">
            <v>5</v>
          </cell>
          <cell r="N5">
            <v>4</v>
          </cell>
          <cell r="O5">
            <v>5</v>
          </cell>
          <cell r="P5">
            <v>4</v>
          </cell>
          <cell r="Q5">
            <v>4</v>
          </cell>
          <cell r="R5">
            <v>4</v>
          </cell>
          <cell r="S5">
            <v>5</v>
          </cell>
          <cell r="T5">
            <v>4</v>
          </cell>
          <cell r="U5">
            <v>4</v>
          </cell>
          <cell r="V5">
            <v>5</v>
          </cell>
          <cell r="W5">
            <v>4</v>
          </cell>
          <cell r="X5">
            <v>5</v>
          </cell>
          <cell r="Y5">
            <v>4</v>
          </cell>
          <cell r="Z5">
            <v>4</v>
          </cell>
          <cell r="AA5">
            <v>5</v>
          </cell>
          <cell r="AB5">
            <v>4</v>
          </cell>
          <cell r="AC5">
            <v>4</v>
          </cell>
          <cell r="AD5">
            <v>4</v>
          </cell>
          <cell r="AE5">
            <v>5</v>
          </cell>
          <cell r="AF5">
            <v>4</v>
          </cell>
          <cell r="AG5">
            <v>5</v>
          </cell>
          <cell r="AH5">
            <v>4</v>
          </cell>
          <cell r="AI5">
            <v>4</v>
          </cell>
          <cell r="AJ5">
            <v>5</v>
          </cell>
          <cell r="AK5">
            <v>4</v>
          </cell>
          <cell r="AL5">
            <v>4</v>
          </cell>
          <cell r="AM5">
            <v>5</v>
          </cell>
          <cell r="AN5">
            <v>4</v>
          </cell>
          <cell r="AO5">
            <v>4</v>
          </cell>
          <cell r="AP5">
            <v>5</v>
          </cell>
          <cell r="AQ5">
            <v>4</v>
          </cell>
          <cell r="AR5">
            <v>4</v>
          </cell>
          <cell r="AS5">
            <v>5</v>
          </cell>
          <cell r="AT5">
            <v>4</v>
          </cell>
          <cell r="AU5">
            <v>4</v>
          </cell>
          <cell r="AV5">
            <v>5</v>
          </cell>
          <cell r="AW5">
            <v>4</v>
          </cell>
          <cell r="AX5">
            <v>5</v>
          </cell>
          <cell r="AY5">
            <v>4</v>
          </cell>
          <cell r="AZ5">
            <v>4</v>
          </cell>
          <cell r="BA5">
            <v>5</v>
          </cell>
          <cell r="BB5">
            <v>4</v>
          </cell>
          <cell r="BC5">
            <v>4</v>
          </cell>
          <cell r="BD5">
            <v>5</v>
          </cell>
          <cell r="BE5">
            <v>4</v>
          </cell>
          <cell r="BF5">
            <v>4</v>
          </cell>
          <cell r="BG5">
            <v>5</v>
          </cell>
          <cell r="BH5">
            <v>4</v>
          </cell>
          <cell r="BI5">
            <v>4</v>
          </cell>
          <cell r="BJ5">
            <v>5</v>
          </cell>
          <cell r="BK5">
            <v>4</v>
          </cell>
          <cell r="BL5">
            <v>4</v>
          </cell>
          <cell r="BM5">
            <v>5</v>
          </cell>
          <cell r="BN5">
            <v>4</v>
          </cell>
          <cell r="BO5">
            <v>4</v>
          </cell>
          <cell r="BP5">
            <v>5</v>
          </cell>
          <cell r="BQ5">
            <v>4</v>
          </cell>
          <cell r="BR5">
            <v>5</v>
          </cell>
          <cell r="BS5">
            <v>4</v>
          </cell>
          <cell r="BT5">
            <v>4</v>
          </cell>
          <cell r="BU5">
            <v>5</v>
          </cell>
          <cell r="BV5">
            <v>4</v>
          </cell>
          <cell r="BW5">
            <v>4</v>
          </cell>
          <cell r="BX5">
            <v>4</v>
          </cell>
          <cell r="BY5">
            <v>5</v>
          </cell>
          <cell r="BZ5">
            <v>4</v>
          </cell>
          <cell r="CA5">
            <v>5</v>
          </cell>
          <cell r="CB5">
            <v>4</v>
          </cell>
          <cell r="CC5">
            <v>4</v>
          </cell>
          <cell r="CD5">
            <v>5</v>
          </cell>
          <cell r="CE5">
            <v>4</v>
          </cell>
          <cell r="CF5">
            <v>4</v>
          </cell>
          <cell r="CG5">
            <v>5</v>
          </cell>
          <cell r="CH5">
            <v>4</v>
          </cell>
          <cell r="CI5">
            <v>5</v>
          </cell>
          <cell r="CJ5">
            <v>4</v>
          </cell>
          <cell r="CK5">
            <v>4</v>
          </cell>
          <cell r="CL5">
            <v>4</v>
          </cell>
          <cell r="CM5">
            <v>5</v>
          </cell>
          <cell r="CN5">
            <v>4</v>
          </cell>
          <cell r="CO5">
            <v>4</v>
          </cell>
          <cell r="CP5">
            <v>5</v>
          </cell>
          <cell r="CQ5">
            <v>4</v>
          </cell>
          <cell r="CR5">
            <v>5</v>
          </cell>
          <cell r="CS5">
            <v>4</v>
          </cell>
          <cell r="CT5">
            <v>4</v>
          </cell>
          <cell r="CU5">
            <v>5</v>
          </cell>
          <cell r="CV5">
            <v>4</v>
          </cell>
          <cell r="CW5">
            <v>4</v>
          </cell>
          <cell r="CX5">
            <v>5</v>
          </cell>
          <cell r="CY5">
            <v>4</v>
          </cell>
          <cell r="CZ5">
            <v>4</v>
          </cell>
          <cell r="DA5">
            <v>5</v>
          </cell>
          <cell r="DB5">
            <v>4</v>
          </cell>
          <cell r="DC5">
            <v>4</v>
          </cell>
          <cell r="DD5">
            <v>5</v>
          </cell>
          <cell r="DE5">
            <v>4</v>
          </cell>
          <cell r="DF5">
            <v>5</v>
          </cell>
          <cell r="DG5">
            <v>4</v>
          </cell>
          <cell r="DH5">
            <v>4</v>
          </cell>
          <cell r="DI5">
            <v>4</v>
          </cell>
          <cell r="DJ5">
            <v>5</v>
          </cell>
          <cell r="DK5">
            <v>4</v>
          </cell>
          <cell r="DL5">
            <v>4</v>
          </cell>
          <cell r="DM5">
            <v>5</v>
          </cell>
          <cell r="DN5">
            <v>4</v>
          </cell>
          <cell r="DO5">
            <v>5</v>
          </cell>
          <cell r="DP5">
            <v>4</v>
          </cell>
          <cell r="DQ5">
            <v>4</v>
          </cell>
          <cell r="DR5">
            <v>5</v>
          </cell>
          <cell r="DS5">
            <v>4</v>
          </cell>
          <cell r="DT5">
            <v>4</v>
          </cell>
          <cell r="DU5">
            <v>5</v>
          </cell>
          <cell r="DV5">
            <v>4</v>
          </cell>
          <cell r="DW5">
            <v>4</v>
          </cell>
          <cell r="DX5">
            <v>5</v>
          </cell>
          <cell r="DY5">
            <v>4</v>
          </cell>
          <cell r="DZ5">
            <v>4</v>
          </cell>
          <cell r="EA5">
            <v>5</v>
          </cell>
          <cell r="EB5">
            <v>4</v>
          </cell>
          <cell r="EC5">
            <v>4</v>
          </cell>
          <cell r="ED5">
            <v>5</v>
          </cell>
          <cell r="EE5">
            <v>4</v>
          </cell>
          <cell r="EF5">
            <v>4</v>
          </cell>
          <cell r="EG5">
            <v>5</v>
          </cell>
          <cell r="EH5">
            <v>4</v>
          </cell>
          <cell r="EI5">
            <v>4</v>
          </cell>
          <cell r="EJ5">
            <v>5</v>
          </cell>
          <cell r="EK5">
            <v>4</v>
          </cell>
          <cell r="EL5">
            <v>5</v>
          </cell>
          <cell r="EM5">
            <v>4</v>
          </cell>
          <cell r="EN5">
            <v>4</v>
          </cell>
          <cell r="EO5">
            <v>5</v>
          </cell>
          <cell r="EP5">
            <v>4</v>
          </cell>
          <cell r="EQ5">
            <v>4</v>
          </cell>
          <cell r="ER5">
            <v>5</v>
          </cell>
          <cell r="ES5">
            <v>4</v>
          </cell>
          <cell r="ET5">
            <v>4</v>
          </cell>
          <cell r="EU5">
            <v>5</v>
          </cell>
          <cell r="EV5">
            <v>4</v>
          </cell>
          <cell r="EW5">
            <v>4</v>
          </cell>
          <cell r="EX5">
            <v>5</v>
          </cell>
          <cell r="EY5">
            <v>4</v>
          </cell>
          <cell r="EZ5">
            <v>5</v>
          </cell>
          <cell r="FA5">
            <v>4</v>
          </cell>
          <cell r="FB5">
            <v>4</v>
          </cell>
          <cell r="FC5">
            <v>5</v>
          </cell>
          <cell r="FD5">
            <v>4</v>
          </cell>
          <cell r="FE5">
            <v>4</v>
          </cell>
          <cell r="FF5">
            <v>4</v>
          </cell>
          <cell r="FG5">
            <v>5</v>
          </cell>
          <cell r="FH5">
            <v>4</v>
          </cell>
          <cell r="FI5">
            <v>5</v>
          </cell>
          <cell r="FJ5">
            <v>4</v>
          </cell>
          <cell r="FK5">
            <v>4</v>
          </cell>
          <cell r="FL5">
            <v>5</v>
          </cell>
          <cell r="FM5">
            <v>4</v>
          </cell>
          <cell r="FN5">
            <v>4</v>
          </cell>
          <cell r="FO5">
            <v>5</v>
          </cell>
          <cell r="FP5">
            <v>4</v>
          </cell>
          <cell r="FQ5">
            <v>4</v>
          </cell>
          <cell r="FR5">
            <v>5</v>
          </cell>
          <cell r="FS5">
            <v>4</v>
          </cell>
          <cell r="FT5">
            <v>4</v>
          </cell>
          <cell r="FU5">
            <v>5</v>
          </cell>
          <cell r="FV5">
            <v>4</v>
          </cell>
          <cell r="FW5">
            <v>4</v>
          </cell>
          <cell r="FX5">
            <v>5</v>
          </cell>
          <cell r="FY5">
            <v>4</v>
          </cell>
          <cell r="FZ5">
            <v>5</v>
          </cell>
          <cell r="GA5">
            <v>4</v>
          </cell>
          <cell r="GB5">
            <v>4</v>
          </cell>
          <cell r="GC5">
            <v>4</v>
          </cell>
          <cell r="GD5">
            <v>5</v>
          </cell>
          <cell r="GE5">
            <v>4</v>
          </cell>
          <cell r="GF5">
            <v>4</v>
          </cell>
          <cell r="GG5">
            <v>5</v>
          </cell>
          <cell r="GH5">
            <v>4</v>
          </cell>
          <cell r="GI5">
            <v>5</v>
          </cell>
          <cell r="GJ5">
            <v>4</v>
          </cell>
          <cell r="GK5">
            <v>4</v>
          </cell>
          <cell r="GL5">
            <v>5</v>
          </cell>
          <cell r="GM5">
            <v>4</v>
          </cell>
          <cell r="GN5">
            <v>4</v>
          </cell>
          <cell r="GO5">
            <v>5</v>
          </cell>
          <cell r="GP5">
            <v>4</v>
          </cell>
          <cell r="GQ5">
            <v>4</v>
          </cell>
          <cell r="GR5">
            <v>5</v>
          </cell>
          <cell r="GS5">
            <v>4</v>
          </cell>
          <cell r="GT5">
            <v>5</v>
          </cell>
          <cell r="GU5">
            <v>4</v>
          </cell>
          <cell r="GV5">
            <v>4</v>
          </cell>
          <cell r="GW5">
            <v>5</v>
          </cell>
          <cell r="GX5">
            <v>4</v>
          </cell>
          <cell r="GY5">
            <v>4</v>
          </cell>
          <cell r="GZ5">
            <v>4</v>
          </cell>
          <cell r="HA5">
            <v>5</v>
          </cell>
          <cell r="HB5">
            <v>4</v>
          </cell>
          <cell r="HC5">
            <v>5</v>
          </cell>
          <cell r="HD5">
            <v>4</v>
          </cell>
          <cell r="HE5">
            <v>4</v>
          </cell>
          <cell r="HF5">
            <v>5</v>
          </cell>
          <cell r="HG5">
            <v>4</v>
          </cell>
          <cell r="HH5">
            <v>4</v>
          </cell>
          <cell r="HI5">
            <v>5</v>
          </cell>
          <cell r="HJ5">
            <v>4</v>
          </cell>
          <cell r="HK5">
            <v>5</v>
          </cell>
          <cell r="HL5">
            <v>4</v>
          </cell>
          <cell r="HM5">
            <v>4</v>
          </cell>
          <cell r="HN5">
            <v>4</v>
          </cell>
          <cell r="HO5">
            <v>5</v>
          </cell>
          <cell r="HP5">
            <v>4</v>
          </cell>
          <cell r="HQ5">
            <v>4</v>
          </cell>
          <cell r="HR5">
            <v>5</v>
          </cell>
          <cell r="HS5">
            <v>4</v>
          </cell>
          <cell r="HT5">
            <v>5</v>
          </cell>
          <cell r="HU5">
            <v>4</v>
          </cell>
          <cell r="HV5">
            <v>4</v>
          </cell>
          <cell r="HW5">
            <v>5</v>
          </cell>
          <cell r="HX5">
            <v>4</v>
          </cell>
          <cell r="HY5">
            <v>4</v>
          </cell>
          <cell r="HZ5">
            <v>4</v>
          </cell>
          <cell r="IA5">
            <v>5</v>
          </cell>
          <cell r="IB5">
            <v>4</v>
          </cell>
          <cell r="IC5">
            <v>5</v>
          </cell>
          <cell r="ID5">
            <v>4</v>
          </cell>
          <cell r="IE5">
            <v>4</v>
          </cell>
          <cell r="IF5">
            <v>5</v>
          </cell>
          <cell r="IG5">
            <v>4</v>
          </cell>
          <cell r="IH5">
            <v>4</v>
          </cell>
          <cell r="II5">
            <v>5</v>
          </cell>
          <cell r="IJ5">
            <v>4</v>
          </cell>
          <cell r="IK5">
            <v>4</v>
          </cell>
          <cell r="IL5">
            <v>5</v>
          </cell>
          <cell r="IM5">
            <v>4</v>
          </cell>
          <cell r="IN5">
            <v>4</v>
          </cell>
          <cell r="IO5">
            <v>5</v>
          </cell>
          <cell r="IP5">
            <v>4</v>
          </cell>
          <cell r="IQ5">
            <v>5</v>
          </cell>
          <cell r="IR5">
            <v>4</v>
          </cell>
          <cell r="IS5">
            <v>4</v>
          </cell>
          <cell r="IT5">
            <v>5</v>
          </cell>
        </row>
        <row r="6">
          <cell r="C6">
            <v>4</v>
          </cell>
          <cell r="D6">
            <v>4</v>
          </cell>
          <cell r="E6">
            <v>5</v>
          </cell>
          <cell r="F6">
            <v>4</v>
          </cell>
          <cell r="G6">
            <v>4</v>
          </cell>
          <cell r="H6">
            <v>5</v>
          </cell>
          <cell r="I6">
            <v>4</v>
          </cell>
          <cell r="J6">
            <v>5</v>
          </cell>
          <cell r="K6">
            <v>4</v>
          </cell>
          <cell r="L6">
            <v>4</v>
          </cell>
          <cell r="M6">
            <v>5</v>
          </cell>
          <cell r="N6">
            <v>4</v>
          </cell>
          <cell r="O6">
            <v>4</v>
          </cell>
          <cell r="P6">
            <v>4</v>
          </cell>
          <cell r="Q6">
            <v>5</v>
          </cell>
          <cell r="R6">
            <v>4</v>
          </cell>
          <cell r="S6">
            <v>5</v>
          </cell>
          <cell r="T6">
            <v>4</v>
          </cell>
          <cell r="U6">
            <v>4</v>
          </cell>
          <cell r="V6">
            <v>5</v>
          </cell>
          <cell r="W6">
            <v>4</v>
          </cell>
          <cell r="X6">
            <v>4</v>
          </cell>
          <cell r="Y6">
            <v>5</v>
          </cell>
          <cell r="Z6">
            <v>4</v>
          </cell>
          <cell r="AA6">
            <v>5</v>
          </cell>
          <cell r="AB6">
            <v>4</v>
          </cell>
          <cell r="AC6">
            <v>4</v>
          </cell>
          <cell r="AD6">
            <v>4</v>
          </cell>
          <cell r="AE6">
            <v>5</v>
          </cell>
          <cell r="AF6">
            <v>4</v>
          </cell>
          <cell r="AG6">
            <v>4</v>
          </cell>
          <cell r="AH6">
            <v>5</v>
          </cell>
          <cell r="AI6">
            <v>4</v>
          </cell>
          <cell r="AJ6">
            <v>5</v>
          </cell>
          <cell r="AK6">
            <v>4</v>
          </cell>
          <cell r="AL6">
            <v>4</v>
          </cell>
          <cell r="AM6">
            <v>5</v>
          </cell>
          <cell r="AN6">
            <v>4</v>
          </cell>
          <cell r="AO6">
            <v>4</v>
          </cell>
          <cell r="AP6">
            <v>4</v>
          </cell>
          <cell r="AQ6">
            <v>5</v>
          </cell>
          <cell r="AR6">
            <v>4</v>
          </cell>
          <cell r="AS6">
            <v>5</v>
          </cell>
          <cell r="AT6">
            <v>4</v>
          </cell>
          <cell r="AU6">
            <v>4</v>
          </cell>
          <cell r="AV6">
            <v>5</v>
          </cell>
          <cell r="AW6">
            <v>4</v>
          </cell>
          <cell r="AX6">
            <v>4</v>
          </cell>
          <cell r="AY6">
            <v>5</v>
          </cell>
          <cell r="AZ6">
            <v>4</v>
          </cell>
          <cell r="BA6">
            <v>4</v>
          </cell>
          <cell r="BB6">
            <v>5</v>
          </cell>
          <cell r="BC6">
            <v>4</v>
          </cell>
          <cell r="BD6">
            <v>4</v>
          </cell>
          <cell r="BE6">
            <v>5</v>
          </cell>
          <cell r="BF6">
            <v>4</v>
          </cell>
          <cell r="BG6">
            <v>5</v>
          </cell>
          <cell r="BH6">
            <v>4</v>
          </cell>
          <cell r="BI6">
            <v>4</v>
          </cell>
          <cell r="BJ6">
            <v>5</v>
          </cell>
          <cell r="BK6">
            <v>4</v>
          </cell>
          <cell r="BL6">
            <v>4</v>
          </cell>
          <cell r="BM6">
            <v>5</v>
          </cell>
          <cell r="BN6">
            <v>4</v>
          </cell>
          <cell r="BO6">
            <v>4</v>
          </cell>
          <cell r="BP6">
            <v>5</v>
          </cell>
          <cell r="BQ6">
            <v>4</v>
          </cell>
          <cell r="BR6">
            <v>4</v>
          </cell>
          <cell r="BS6">
            <v>5</v>
          </cell>
          <cell r="BT6">
            <v>4</v>
          </cell>
          <cell r="BU6">
            <v>4</v>
          </cell>
          <cell r="BV6">
            <v>5</v>
          </cell>
          <cell r="BW6">
            <v>4</v>
          </cell>
          <cell r="BX6">
            <v>4</v>
          </cell>
          <cell r="BY6">
            <v>5</v>
          </cell>
          <cell r="BZ6">
            <v>4</v>
          </cell>
          <cell r="CA6">
            <v>4</v>
          </cell>
          <cell r="CB6">
            <v>5</v>
          </cell>
          <cell r="CC6">
            <v>4</v>
          </cell>
          <cell r="CD6">
            <v>5</v>
          </cell>
          <cell r="CE6">
            <v>4</v>
          </cell>
          <cell r="CF6">
            <v>4</v>
          </cell>
          <cell r="CG6">
            <v>5</v>
          </cell>
          <cell r="CH6">
            <v>4</v>
          </cell>
          <cell r="CI6">
            <v>4</v>
          </cell>
          <cell r="CJ6">
            <v>4</v>
          </cell>
          <cell r="CK6">
            <v>5</v>
          </cell>
          <cell r="CL6">
            <v>4</v>
          </cell>
          <cell r="CM6">
            <v>5</v>
          </cell>
          <cell r="CN6">
            <v>4</v>
          </cell>
          <cell r="CO6">
            <v>4</v>
          </cell>
          <cell r="CP6">
            <v>5</v>
          </cell>
          <cell r="CQ6">
            <v>4</v>
          </cell>
          <cell r="CR6">
            <v>4</v>
          </cell>
          <cell r="CS6">
            <v>5</v>
          </cell>
          <cell r="CT6">
            <v>4</v>
          </cell>
          <cell r="CU6">
            <v>5</v>
          </cell>
          <cell r="CV6">
            <v>4</v>
          </cell>
          <cell r="CW6">
            <v>4</v>
          </cell>
          <cell r="CX6">
            <v>4</v>
          </cell>
          <cell r="CY6">
            <v>5</v>
          </cell>
          <cell r="CZ6">
            <v>4</v>
          </cell>
          <cell r="DA6">
            <v>5</v>
          </cell>
          <cell r="DB6">
            <v>4</v>
          </cell>
          <cell r="DC6">
            <v>4</v>
          </cell>
          <cell r="DD6">
            <v>5</v>
          </cell>
          <cell r="DE6">
            <v>4</v>
          </cell>
          <cell r="DF6">
            <v>4</v>
          </cell>
          <cell r="DG6">
            <v>5</v>
          </cell>
          <cell r="DH6">
            <v>4</v>
          </cell>
          <cell r="DI6">
            <v>4</v>
          </cell>
          <cell r="DJ6">
            <v>5</v>
          </cell>
          <cell r="DK6">
            <v>4</v>
          </cell>
          <cell r="DL6">
            <v>4</v>
          </cell>
          <cell r="DM6">
            <v>5</v>
          </cell>
          <cell r="DN6">
            <v>4</v>
          </cell>
          <cell r="DO6">
            <v>4</v>
          </cell>
          <cell r="DP6">
            <v>5</v>
          </cell>
          <cell r="DQ6">
            <v>4</v>
          </cell>
          <cell r="DR6">
            <v>5</v>
          </cell>
          <cell r="DS6">
            <v>4</v>
          </cell>
          <cell r="DT6">
            <v>4</v>
          </cell>
          <cell r="DU6">
            <v>4</v>
          </cell>
          <cell r="DV6">
            <v>5</v>
          </cell>
          <cell r="DW6">
            <v>4</v>
          </cell>
          <cell r="DX6">
            <v>4</v>
          </cell>
          <cell r="DY6">
            <v>5</v>
          </cell>
          <cell r="DZ6">
            <v>4</v>
          </cell>
          <cell r="EA6">
            <v>5</v>
          </cell>
          <cell r="EB6">
            <v>4</v>
          </cell>
          <cell r="EC6">
            <v>4</v>
          </cell>
          <cell r="ED6">
            <v>5</v>
          </cell>
          <cell r="EE6">
            <v>4</v>
          </cell>
          <cell r="EF6">
            <v>4</v>
          </cell>
          <cell r="EG6">
            <v>5</v>
          </cell>
          <cell r="EH6">
            <v>4</v>
          </cell>
          <cell r="EI6">
            <v>4</v>
          </cell>
          <cell r="EJ6">
            <v>5</v>
          </cell>
          <cell r="EK6">
            <v>4</v>
          </cell>
          <cell r="EL6">
            <v>4</v>
          </cell>
          <cell r="EM6">
            <v>5</v>
          </cell>
          <cell r="EN6">
            <v>4</v>
          </cell>
          <cell r="EO6">
            <v>4</v>
          </cell>
          <cell r="EP6">
            <v>5</v>
          </cell>
          <cell r="EQ6">
            <v>4</v>
          </cell>
          <cell r="ER6">
            <v>4</v>
          </cell>
          <cell r="ES6">
            <v>5</v>
          </cell>
          <cell r="ET6">
            <v>4</v>
          </cell>
          <cell r="EU6">
            <v>5</v>
          </cell>
          <cell r="EV6">
            <v>4</v>
          </cell>
          <cell r="EW6">
            <v>4</v>
          </cell>
          <cell r="EX6">
            <v>5</v>
          </cell>
          <cell r="EY6">
            <v>4</v>
          </cell>
          <cell r="EZ6">
            <v>4</v>
          </cell>
          <cell r="FA6">
            <v>5</v>
          </cell>
          <cell r="FB6">
            <v>4</v>
          </cell>
          <cell r="FC6">
            <v>5</v>
          </cell>
          <cell r="FD6">
            <v>4</v>
          </cell>
          <cell r="FE6">
            <v>4</v>
          </cell>
          <cell r="FF6">
            <v>4</v>
          </cell>
          <cell r="FG6">
            <v>5</v>
          </cell>
          <cell r="FH6">
            <v>4</v>
          </cell>
          <cell r="FI6">
            <v>4</v>
          </cell>
          <cell r="FJ6">
            <v>5</v>
          </cell>
          <cell r="FK6">
            <v>4</v>
          </cell>
          <cell r="FL6">
            <v>5</v>
          </cell>
          <cell r="FM6">
            <v>4</v>
          </cell>
          <cell r="FN6">
            <v>4</v>
          </cell>
          <cell r="FO6">
            <v>5</v>
          </cell>
          <cell r="FP6">
            <v>4</v>
          </cell>
          <cell r="FQ6">
            <v>4</v>
          </cell>
          <cell r="FR6">
            <v>4</v>
          </cell>
          <cell r="FS6">
            <v>5</v>
          </cell>
          <cell r="FT6">
            <v>4</v>
          </cell>
          <cell r="FU6">
            <v>5</v>
          </cell>
          <cell r="FV6">
            <v>4</v>
          </cell>
          <cell r="FW6">
            <v>4</v>
          </cell>
          <cell r="FX6">
            <v>5</v>
          </cell>
          <cell r="FY6">
            <v>4</v>
          </cell>
          <cell r="FZ6">
            <v>4</v>
          </cell>
          <cell r="GA6">
            <v>5</v>
          </cell>
          <cell r="GB6">
            <v>4</v>
          </cell>
          <cell r="GC6">
            <v>4</v>
          </cell>
          <cell r="GD6">
            <v>5</v>
          </cell>
          <cell r="GE6">
            <v>4</v>
          </cell>
          <cell r="GF6">
            <v>4</v>
          </cell>
          <cell r="GG6">
            <v>5</v>
          </cell>
          <cell r="GH6">
            <v>4</v>
          </cell>
          <cell r="GI6">
            <v>4</v>
          </cell>
          <cell r="GJ6">
            <v>5</v>
          </cell>
          <cell r="GK6">
            <v>4</v>
          </cell>
          <cell r="GL6">
            <v>5</v>
          </cell>
          <cell r="GM6">
            <v>4</v>
          </cell>
          <cell r="GN6">
            <v>4</v>
          </cell>
          <cell r="GO6">
            <v>5</v>
          </cell>
          <cell r="GP6">
            <v>4</v>
          </cell>
          <cell r="GQ6">
            <v>4</v>
          </cell>
          <cell r="GR6">
            <v>5</v>
          </cell>
          <cell r="GS6">
            <v>4</v>
          </cell>
          <cell r="GT6">
            <v>4</v>
          </cell>
          <cell r="GU6">
            <v>5</v>
          </cell>
          <cell r="GV6">
            <v>4</v>
          </cell>
          <cell r="GW6">
            <v>4</v>
          </cell>
          <cell r="GX6">
            <v>5</v>
          </cell>
          <cell r="GY6">
            <v>4</v>
          </cell>
          <cell r="GZ6">
            <v>4</v>
          </cell>
          <cell r="HA6">
            <v>5</v>
          </cell>
          <cell r="HB6">
            <v>4</v>
          </cell>
          <cell r="HC6">
            <v>4</v>
          </cell>
          <cell r="HD6">
            <v>5</v>
          </cell>
          <cell r="HE6">
            <v>4</v>
          </cell>
          <cell r="HF6">
            <v>5</v>
          </cell>
          <cell r="HG6">
            <v>4</v>
          </cell>
          <cell r="HH6">
            <v>4</v>
          </cell>
          <cell r="HI6">
            <v>5</v>
          </cell>
          <cell r="HJ6">
            <v>4</v>
          </cell>
          <cell r="HK6">
            <v>4</v>
          </cell>
          <cell r="HL6">
            <v>4</v>
          </cell>
          <cell r="HM6">
            <v>5</v>
          </cell>
          <cell r="HN6">
            <v>4</v>
          </cell>
          <cell r="HO6">
            <v>5</v>
          </cell>
          <cell r="HP6">
            <v>4</v>
          </cell>
          <cell r="HQ6">
            <v>4</v>
          </cell>
          <cell r="HR6">
            <v>5</v>
          </cell>
          <cell r="HS6">
            <v>4</v>
          </cell>
          <cell r="HT6">
            <v>4</v>
          </cell>
          <cell r="HU6">
            <v>5</v>
          </cell>
          <cell r="HV6">
            <v>4</v>
          </cell>
          <cell r="HW6">
            <v>5</v>
          </cell>
          <cell r="HX6">
            <v>4</v>
          </cell>
          <cell r="HY6">
            <v>4</v>
          </cell>
          <cell r="HZ6">
            <v>4</v>
          </cell>
          <cell r="IA6">
            <v>5</v>
          </cell>
          <cell r="IB6">
            <v>4</v>
          </cell>
          <cell r="IC6">
            <v>4</v>
          </cell>
          <cell r="ID6">
            <v>5</v>
          </cell>
          <cell r="IE6">
            <v>4</v>
          </cell>
          <cell r="IF6">
            <v>5</v>
          </cell>
          <cell r="IG6">
            <v>4</v>
          </cell>
          <cell r="IH6">
            <v>4</v>
          </cell>
          <cell r="II6">
            <v>5</v>
          </cell>
          <cell r="IJ6">
            <v>4</v>
          </cell>
          <cell r="IK6">
            <v>4</v>
          </cell>
          <cell r="IL6">
            <v>5</v>
          </cell>
          <cell r="IM6">
            <v>4</v>
          </cell>
          <cell r="IN6">
            <v>4</v>
          </cell>
          <cell r="IO6">
            <v>5</v>
          </cell>
          <cell r="IP6">
            <v>4</v>
          </cell>
          <cell r="IQ6">
            <v>4</v>
          </cell>
          <cell r="IR6">
            <v>5</v>
          </cell>
          <cell r="IS6">
            <v>4</v>
          </cell>
          <cell r="IT6">
            <v>5</v>
          </cell>
        </row>
        <row r="7">
          <cell r="C7">
            <v>1</v>
          </cell>
          <cell r="G7">
            <v>1</v>
          </cell>
          <cell r="I7">
            <v>1</v>
          </cell>
          <cell r="K7">
            <v>1</v>
          </cell>
          <cell r="M7">
            <v>1</v>
          </cell>
          <cell r="N7">
            <v>1</v>
          </cell>
          <cell r="O7">
            <v>1</v>
          </cell>
          <cell r="S7">
            <v>1</v>
          </cell>
          <cell r="U7">
            <v>1</v>
          </cell>
          <cell r="W7">
            <v>1</v>
          </cell>
          <cell r="Y7">
            <v>1</v>
          </cell>
          <cell r="Z7">
            <v>1</v>
          </cell>
          <cell r="AA7">
            <v>1</v>
          </cell>
          <cell r="AE7">
            <v>1</v>
          </cell>
          <cell r="AG7">
            <v>1</v>
          </cell>
          <cell r="AI7">
            <v>1</v>
          </cell>
          <cell r="AK7">
            <v>1</v>
          </cell>
          <cell r="AL7">
            <v>1</v>
          </cell>
          <cell r="AM7">
            <v>1</v>
          </cell>
          <cell r="AQ7">
            <v>1</v>
          </cell>
          <cell r="AS7">
            <v>1</v>
          </cell>
          <cell r="AU7">
            <v>1</v>
          </cell>
          <cell r="AW7">
            <v>1</v>
          </cell>
          <cell r="AX7">
            <v>1</v>
          </cell>
          <cell r="AY7">
            <v>1</v>
          </cell>
          <cell r="BC7">
            <v>1</v>
          </cell>
          <cell r="BE7">
            <v>1</v>
          </cell>
          <cell r="BG7">
            <v>1</v>
          </cell>
          <cell r="BI7">
            <v>1</v>
          </cell>
          <cell r="BJ7">
            <v>1</v>
          </cell>
          <cell r="BK7">
            <v>1</v>
          </cell>
          <cell r="BO7">
            <v>1</v>
          </cell>
          <cell r="BQ7">
            <v>1</v>
          </cell>
          <cell r="BS7">
            <v>1</v>
          </cell>
          <cell r="BU7">
            <v>1</v>
          </cell>
          <cell r="BV7">
            <v>1</v>
          </cell>
          <cell r="BW7">
            <v>1</v>
          </cell>
          <cell r="CA7">
            <v>1</v>
          </cell>
          <cell r="CC7">
            <v>1</v>
          </cell>
          <cell r="CE7">
            <v>1</v>
          </cell>
          <cell r="CG7">
            <v>1</v>
          </cell>
          <cell r="CH7">
            <v>1</v>
          </cell>
          <cell r="CI7">
            <v>1</v>
          </cell>
          <cell r="CM7">
            <v>1</v>
          </cell>
          <cell r="CO7">
            <v>1</v>
          </cell>
          <cell r="CQ7">
            <v>1</v>
          </cell>
          <cell r="CS7">
            <v>1</v>
          </cell>
          <cell r="CT7">
            <v>1</v>
          </cell>
          <cell r="CU7">
            <v>1</v>
          </cell>
          <cell r="CY7">
            <v>1</v>
          </cell>
          <cell r="DA7">
            <v>1</v>
          </cell>
          <cell r="DC7">
            <v>1</v>
          </cell>
          <cell r="DE7">
            <v>1</v>
          </cell>
          <cell r="DF7">
            <v>1</v>
          </cell>
          <cell r="DG7">
            <v>1</v>
          </cell>
          <cell r="DK7">
            <v>1</v>
          </cell>
          <cell r="DM7">
            <v>1</v>
          </cell>
          <cell r="DO7">
            <v>1</v>
          </cell>
          <cell r="DQ7">
            <v>1</v>
          </cell>
          <cell r="DR7">
            <v>1</v>
          </cell>
          <cell r="DS7">
            <v>1</v>
          </cell>
          <cell r="DW7">
            <v>1</v>
          </cell>
          <cell r="DY7">
            <v>1</v>
          </cell>
          <cell r="EA7">
            <v>1</v>
          </cell>
          <cell r="EC7">
            <v>1</v>
          </cell>
          <cell r="ED7">
            <v>1</v>
          </cell>
          <cell r="EE7">
            <v>1</v>
          </cell>
          <cell r="EI7">
            <v>1</v>
          </cell>
          <cell r="EK7">
            <v>1</v>
          </cell>
          <cell r="EM7">
            <v>1</v>
          </cell>
          <cell r="EO7">
            <v>1</v>
          </cell>
          <cell r="EP7">
            <v>1</v>
          </cell>
          <cell r="EQ7">
            <v>1</v>
          </cell>
          <cell r="EU7">
            <v>1</v>
          </cell>
          <cell r="EW7">
            <v>1</v>
          </cell>
          <cell r="EY7">
            <v>1</v>
          </cell>
          <cell r="FA7">
            <v>1</v>
          </cell>
          <cell r="FB7">
            <v>1</v>
          </cell>
          <cell r="FC7">
            <v>1</v>
          </cell>
          <cell r="FG7">
            <v>1</v>
          </cell>
          <cell r="FI7">
            <v>1</v>
          </cell>
          <cell r="FK7">
            <v>1</v>
          </cell>
          <cell r="FM7">
            <v>1</v>
          </cell>
          <cell r="FN7">
            <v>1</v>
          </cell>
          <cell r="FO7">
            <v>1</v>
          </cell>
          <cell r="FS7">
            <v>1</v>
          </cell>
          <cell r="FU7">
            <v>1</v>
          </cell>
          <cell r="FW7">
            <v>1</v>
          </cell>
          <cell r="FY7">
            <v>1</v>
          </cell>
          <cell r="FZ7">
            <v>1</v>
          </cell>
          <cell r="GA7">
            <v>1</v>
          </cell>
          <cell r="GE7">
            <v>1</v>
          </cell>
          <cell r="GG7">
            <v>1</v>
          </cell>
          <cell r="GI7">
            <v>1</v>
          </cell>
          <cell r="GK7">
            <v>1</v>
          </cell>
          <cell r="GL7">
            <v>1</v>
          </cell>
          <cell r="GM7">
            <v>1</v>
          </cell>
          <cell r="GQ7">
            <v>1</v>
          </cell>
          <cell r="GS7">
            <v>1</v>
          </cell>
          <cell r="GU7">
            <v>1</v>
          </cell>
          <cell r="GW7">
            <v>1</v>
          </cell>
          <cell r="GX7">
            <v>1</v>
          </cell>
          <cell r="GY7">
            <v>1</v>
          </cell>
          <cell r="HC7">
            <v>1</v>
          </cell>
          <cell r="HE7">
            <v>1</v>
          </cell>
          <cell r="HG7">
            <v>1</v>
          </cell>
          <cell r="HI7">
            <v>1</v>
          </cell>
          <cell r="HJ7">
            <v>1</v>
          </cell>
          <cell r="HK7">
            <v>1</v>
          </cell>
          <cell r="HO7">
            <v>1</v>
          </cell>
          <cell r="HQ7">
            <v>1</v>
          </cell>
          <cell r="HS7">
            <v>1</v>
          </cell>
          <cell r="HU7">
            <v>1</v>
          </cell>
          <cell r="HV7">
            <v>1</v>
          </cell>
          <cell r="HW7">
            <v>1</v>
          </cell>
          <cell r="IA7">
            <v>1</v>
          </cell>
          <cell r="IC7">
            <v>1</v>
          </cell>
          <cell r="IE7">
            <v>1</v>
          </cell>
          <cell r="IG7">
            <v>1</v>
          </cell>
          <cell r="IH7">
            <v>1</v>
          </cell>
          <cell r="II7">
            <v>1</v>
          </cell>
          <cell r="IM7">
            <v>1</v>
          </cell>
          <cell r="IO7">
            <v>1</v>
          </cell>
          <cell r="IQ7">
            <v>1</v>
          </cell>
          <cell r="IS7">
            <v>1</v>
          </cell>
          <cell r="IT7">
            <v>1</v>
          </cell>
        </row>
        <row r="10">
          <cell r="C10">
            <v>432</v>
          </cell>
          <cell r="D10">
            <v>400</v>
          </cell>
          <cell r="E10">
            <v>416</v>
          </cell>
          <cell r="F10">
            <v>416</v>
          </cell>
          <cell r="G10">
            <v>432</v>
          </cell>
          <cell r="H10">
            <v>400</v>
          </cell>
          <cell r="I10">
            <v>432</v>
          </cell>
          <cell r="J10">
            <v>416</v>
          </cell>
          <cell r="K10">
            <v>416</v>
          </cell>
          <cell r="L10">
            <v>432</v>
          </cell>
          <cell r="M10">
            <v>400</v>
          </cell>
          <cell r="N10">
            <v>432</v>
          </cell>
          <cell r="O10">
            <v>432</v>
          </cell>
          <cell r="P10">
            <v>384</v>
          </cell>
          <cell r="Q10">
            <v>416</v>
          </cell>
          <cell r="R10">
            <v>416</v>
          </cell>
          <cell r="S10">
            <v>416</v>
          </cell>
          <cell r="T10">
            <v>416</v>
          </cell>
          <cell r="U10">
            <v>432</v>
          </cell>
          <cell r="V10">
            <v>416</v>
          </cell>
          <cell r="W10">
            <v>416</v>
          </cell>
          <cell r="X10">
            <v>432</v>
          </cell>
          <cell r="Y10">
            <v>400</v>
          </cell>
          <cell r="Z10">
            <v>432</v>
          </cell>
          <cell r="AA10">
            <v>416</v>
          </cell>
          <cell r="AB10">
            <v>384</v>
          </cell>
          <cell r="AC10">
            <v>432</v>
          </cell>
          <cell r="AD10">
            <v>416</v>
          </cell>
          <cell r="AE10">
            <v>416</v>
          </cell>
          <cell r="AF10">
            <v>416</v>
          </cell>
          <cell r="AG10">
            <v>432</v>
          </cell>
          <cell r="AH10">
            <v>416</v>
          </cell>
          <cell r="AI10">
            <v>416</v>
          </cell>
          <cell r="AJ10">
            <v>416</v>
          </cell>
          <cell r="AK10">
            <v>416</v>
          </cell>
          <cell r="AL10">
            <v>432</v>
          </cell>
          <cell r="AM10">
            <v>416</v>
          </cell>
          <cell r="AN10">
            <v>384</v>
          </cell>
          <cell r="AO10">
            <v>432</v>
          </cell>
          <cell r="AP10">
            <v>416</v>
          </cell>
          <cell r="AQ10">
            <v>416</v>
          </cell>
          <cell r="AR10">
            <v>416</v>
          </cell>
          <cell r="AS10">
            <v>416</v>
          </cell>
          <cell r="AT10">
            <v>432</v>
          </cell>
          <cell r="AU10">
            <v>416</v>
          </cell>
          <cell r="AV10">
            <v>416</v>
          </cell>
          <cell r="AW10">
            <v>416</v>
          </cell>
          <cell r="AX10">
            <v>432</v>
          </cell>
          <cell r="AY10">
            <v>416</v>
          </cell>
          <cell r="AZ10">
            <v>400</v>
          </cell>
          <cell r="BA10">
            <v>432</v>
          </cell>
          <cell r="BB10">
            <v>400</v>
          </cell>
          <cell r="BC10">
            <v>432</v>
          </cell>
          <cell r="BD10">
            <v>416</v>
          </cell>
          <cell r="BE10">
            <v>416</v>
          </cell>
          <cell r="BF10">
            <v>432</v>
          </cell>
          <cell r="BG10">
            <v>400</v>
          </cell>
          <cell r="BH10">
            <v>432</v>
          </cell>
          <cell r="BI10">
            <v>416</v>
          </cell>
          <cell r="BJ10">
            <v>416</v>
          </cell>
          <cell r="BK10">
            <v>432</v>
          </cell>
          <cell r="BL10">
            <v>384</v>
          </cell>
          <cell r="BM10">
            <v>416</v>
          </cell>
          <cell r="BN10">
            <v>416</v>
          </cell>
          <cell r="BO10">
            <v>432</v>
          </cell>
          <cell r="BP10">
            <v>400</v>
          </cell>
          <cell r="BQ10">
            <v>432</v>
          </cell>
          <cell r="BR10">
            <v>432</v>
          </cell>
          <cell r="BS10">
            <v>400</v>
          </cell>
          <cell r="BT10">
            <v>432</v>
          </cell>
          <cell r="BU10">
            <v>416</v>
          </cell>
          <cell r="BV10">
            <v>416</v>
          </cell>
          <cell r="BW10">
            <v>432</v>
          </cell>
          <cell r="BX10">
            <v>384</v>
          </cell>
          <cell r="BY10">
            <v>416</v>
          </cell>
          <cell r="BZ10">
            <v>416</v>
          </cell>
          <cell r="CA10">
            <v>432</v>
          </cell>
          <cell r="CB10">
            <v>400</v>
          </cell>
          <cell r="CC10">
            <v>432</v>
          </cell>
          <cell r="CD10">
            <v>416</v>
          </cell>
          <cell r="CE10">
            <v>416</v>
          </cell>
          <cell r="CF10">
            <v>432</v>
          </cell>
          <cell r="CG10">
            <v>400</v>
          </cell>
          <cell r="CH10">
            <v>432</v>
          </cell>
          <cell r="CI10">
            <v>432</v>
          </cell>
          <cell r="CJ10">
            <v>384</v>
          </cell>
          <cell r="CK10">
            <v>416</v>
          </cell>
          <cell r="CL10">
            <v>416</v>
          </cell>
          <cell r="CM10">
            <v>416</v>
          </cell>
          <cell r="CN10">
            <v>416</v>
          </cell>
          <cell r="CO10">
            <v>432</v>
          </cell>
          <cell r="CP10">
            <v>416</v>
          </cell>
          <cell r="CQ10">
            <v>416</v>
          </cell>
          <cell r="CR10">
            <v>432</v>
          </cell>
          <cell r="CS10">
            <v>400</v>
          </cell>
          <cell r="CT10">
            <v>432</v>
          </cell>
          <cell r="CU10">
            <v>416</v>
          </cell>
          <cell r="CV10">
            <v>400</v>
          </cell>
          <cell r="CW10">
            <v>432</v>
          </cell>
          <cell r="CX10">
            <v>416</v>
          </cell>
          <cell r="CY10">
            <v>416</v>
          </cell>
          <cell r="CZ10">
            <v>416</v>
          </cell>
          <cell r="DA10">
            <v>416</v>
          </cell>
          <cell r="DB10">
            <v>432</v>
          </cell>
          <cell r="DC10">
            <v>416</v>
          </cell>
          <cell r="DD10">
            <v>416</v>
          </cell>
          <cell r="DE10">
            <v>416</v>
          </cell>
          <cell r="DF10">
            <v>432</v>
          </cell>
          <cell r="DG10">
            <v>416</v>
          </cell>
          <cell r="DH10">
            <v>384</v>
          </cell>
          <cell r="DI10">
            <v>432</v>
          </cell>
          <cell r="DJ10">
            <v>400</v>
          </cell>
          <cell r="DK10">
            <v>432</v>
          </cell>
          <cell r="DL10">
            <v>416</v>
          </cell>
          <cell r="DM10">
            <v>416</v>
          </cell>
          <cell r="DN10">
            <v>432</v>
          </cell>
          <cell r="DO10">
            <v>416</v>
          </cell>
          <cell r="DP10">
            <v>416</v>
          </cell>
          <cell r="DQ10">
            <v>416</v>
          </cell>
          <cell r="DR10">
            <v>416</v>
          </cell>
          <cell r="DS10">
            <v>432</v>
          </cell>
          <cell r="DT10">
            <v>384</v>
          </cell>
          <cell r="DU10">
            <v>432</v>
          </cell>
          <cell r="DV10">
            <v>400</v>
          </cell>
          <cell r="DW10">
            <v>432</v>
          </cell>
          <cell r="DX10">
            <v>416</v>
          </cell>
          <cell r="DY10">
            <v>416</v>
          </cell>
          <cell r="DZ10">
            <v>432</v>
          </cell>
          <cell r="EA10">
            <v>400</v>
          </cell>
          <cell r="EB10">
            <v>432</v>
          </cell>
          <cell r="EC10">
            <v>416</v>
          </cell>
          <cell r="ED10">
            <v>416</v>
          </cell>
          <cell r="EE10">
            <v>432</v>
          </cell>
          <cell r="EF10">
            <v>384</v>
          </cell>
          <cell r="EG10">
            <v>416</v>
          </cell>
          <cell r="EH10">
            <v>416</v>
          </cell>
          <cell r="EI10">
            <v>432</v>
          </cell>
          <cell r="EJ10">
            <v>400</v>
          </cell>
          <cell r="EK10">
            <v>432</v>
          </cell>
          <cell r="EL10">
            <v>432</v>
          </cell>
          <cell r="EM10">
            <v>400</v>
          </cell>
          <cell r="EN10">
            <v>432</v>
          </cell>
          <cell r="EO10">
            <v>416</v>
          </cell>
          <cell r="EP10">
            <v>416</v>
          </cell>
          <cell r="EQ10">
            <v>432</v>
          </cell>
          <cell r="ER10">
            <v>400</v>
          </cell>
          <cell r="ES10">
            <v>416</v>
          </cell>
          <cell r="ET10">
            <v>416</v>
          </cell>
          <cell r="EU10">
            <v>416</v>
          </cell>
          <cell r="EV10">
            <v>416</v>
          </cell>
          <cell r="EW10">
            <v>432</v>
          </cell>
          <cell r="EX10">
            <v>416</v>
          </cell>
          <cell r="EY10">
            <v>416</v>
          </cell>
          <cell r="EZ10">
            <v>432</v>
          </cell>
          <cell r="FA10">
            <v>400</v>
          </cell>
          <cell r="FB10">
            <v>432</v>
          </cell>
          <cell r="FC10">
            <v>416</v>
          </cell>
          <cell r="FD10">
            <v>384</v>
          </cell>
          <cell r="FE10">
            <v>432</v>
          </cell>
          <cell r="FF10">
            <v>416</v>
          </cell>
          <cell r="FG10">
            <v>416</v>
          </cell>
          <cell r="FH10">
            <v>416</v>
          </cell>
          <cell r="FI10">
            <v>432</v>
          </cell>
          <cell r="FJ10">
            <v>416</v>
          </cell>
          <cell r="FK10">
            <v>416</v>
          </cell>
          <cell r="FL10">
            <v>416</v>
          </cell>
          <cell r="FM10">
            <v>416</v>
          </cell>
          <cell r="FN10">
            <v>432</v>
          </cell>
          <cell r="FO10">
            <v>416</v>
          </cell>
          <cell r="FP10">
            <v>384</v>
          </cell>
          <cell r="FQ10">
            <v>432</v>
          </cell>
          <cell r="FR10">
            <v>416</v>
          </cell>
          <cell r="FS10">
            <v>416</v>
          </cell>
          <cell r="FT10">
            <v>416</v>
          </cell>
          <cell r="FU10">
            <v>416</v>
          </cell>
          <cell r="FV10">
            <v>432</v>
          </cell>
          <cell r="FW10">
            <v>416</v>
          </cell>
          <cell r="FX10">
            <v>416</v>
          </cell>
          <cell r="FY10">
            <v>416</v>
          </cell>
          <cell r="FZ10">
            <v>432</v>
          </cell>
          <cell r="GA10">
            <v>416</v>
          </cell>
          <cell r="GB10">
            <v>384</v>
          </cell>
          <cell r="GC10">
            <v>432</v>
          </cell>
          <cell r="GD10">
            <v>400</v>
          </cell>
          <cell r="GE10">
            <v>432</v>
          </cell>
          <cell r="GF10">
            <v>416</v>
          </cell>
          <cell r="GG10">
            <v>416</v>
          </cell>
          <cell r="GH10">
            <v>432</v>
          </cell>
          <cell r="GI10">
            <v>416</v>
          </cell>
          <cell r="GJ10">
            <v>416</v>
          </cell>
          <cell r="GK10">
            <v>416</v>
          </cell>
          <cell r="GL10">
            <v>416</v>
          </cell>
          <cell r="GM10">
            <v>432</v>
          </cell>
          <cell r="GN10">
            <v>400</v>
          </cell>
          <cell r="GO10">
            <v>416</v>
          </cell>
          <cell r="GP10">
            <v>416</v>
          </cell>
          <cell r="GQ10">
            <v>432</v>
          </cell>
          <cell r="GR10">
            <v>400</v>
          </cell>
          <cell r="GS10">
            <v>432</v>
          </cell>
          <cell r="GT10">
            <v>432</v>
          </cell>
          <cell r="GU10">
            <v>400</v>
          </cell>
          <cell r="GV10">
            <v>432</v>
          </cell>
          <cell r="GW10">
            <v>416</v>
          </cell>
          <cell r="GX10">
            <v>416</v>
          </cell>
          <cell r="GY10">
            <v>432</v>
          </cell>
          <cell r="GZ10">
            <v>384</v>
          </cell>
          <cell r="HA10">
            <v>416</v>
          </cell>
          <cell r="HB10">
            <v>416</v>
          </cell>
          <cell r="HC10">
            <v>432</v>
          </cell>
          <cell r="HD10">
            <v>400</v>
          </cell>
          <cell r="HE10">
            <v>432</v>
          </cell>
          <cell r="HF10">
            <v>416</v>
          </cell>
          <cell r="HG10">
            <v>416</v>
          </cell>
          <cell r="HH10">
            <v>432</v>
          </cell>
          <cell r="HI10">
            <v>400</v>
          </cell>
          <cell r="HJ10">
            <v>432</v>
          </cell>
          <cell r="HK10">
            <v>432</v>
          </cell>
          <cell r="HL10">
            <v>384</v>
          </cell>
          <cell r="HM10">
            <v>416</v>
          </cell>
          <cell r="HN10">
            <v>416</v>
          </cell>
          <cell r="HO10">
            <v>416</v>
          </cell>
          <cell r="HP10">
            <v>416</v>
          </cell>
          <cell r="HQ10">
            <v>432</v>
          </cell>
          <cell r="HR10">
            <v>416</v>
          </cell>
          <cell r="HS10">
            <v>416</v>
          </cell>
          <cell r="HT10">
            <v>432</v>
          </cell>
          <cell r="HU10">
            <v>400</v>
          </cell>
          <cell r="HV10">
            <v>432</v>
          </cell>
          <cell r="HW10">
            <v>416</v>
          </cell>
          <cell r="HX10">
            <v>384</v>
          </cell>
          <cell r="HY10">
            <v>432</v>
          </cell>
          <cell r="HZ10">
            <v>416</v>
          </cell>
          <cell r="IA10">
            <v>416</v>
          </cell>
          <cell r="IB10">
            <v>416</v>
          </cell>
          <cell r="IC10">
            <v>432</v>
          </cell>
          <cell r="ID10">
            <v>416</v>
          </cell>
          <cell r="IE10">
            <v>416</v>
          </cell>
          <cell r="IF10">
            <v>416</v>
          </cell>
          <cell r="IG10">
            <v>416</v>
          </cell>
          <cell r="IH10">
            <v>432</v>
          </cell>
          <cell r="II10">
            <v>416</v>
          </cell>
          <cell r="IJ10">
            <v>400</v>
          </cell>
          <cell r="IK10">
            <v>432</v>
          </cell>
          <cell r="IL10">
            <v>400</v>
          </cell>
          <cell r="IM10">
            <v>432</v>
          </cell>
          <cell r="IN10">
            <v>416</v>
          </cell>
          <cell r="IO10">
            <v>416</v>
          </cell>
          <cell r="IP10">
            <v>432</v>
          </cell>
          <cell r="IQ10">
            <v>416</v>
          </cell>
          <cell r="IR10">
            <v>416</v>
          </cell>
          <cell r="IS10">
            <v>416</v>
          </cell>
          <cell r="IT10">
            <v>416</v>
          </cell>
        </row>
        <row r="11">
          <cell r="C11">
            <v>312</v>
          </cell>
          <cell r="D11">
            <v>296</v>
          </cell>
          <cell r="E11">
            <v>328</v>
          </cell>
          <cell r="F11">
            <v>304</v>
          </cell>
          <cell r="G11">
            <v>312</v>
          </cell>
          <cell r="H11">
            <v>320</v>
          </cell>
          <cell r="I11">
            <v>312</v>
          </cell>
          <cell r="J11">
            <v>328</v>
          </cell>
          <cell r="K11">
            <v>304</v>
          </cell>
          <cell r="L11">
            <v>312</v>
          </cell>
          <cell r="M11">
            <v>320</v>
          </cell>
          <cell r="N11">
            <v>312</v>
          </cell>
          <cell r="O11">
            <v>312</v>
          </cell>
          <cell r="P11">
            <v>288</v>
          </cell>
          <cell r="Q11">
            <v>328</v>
          </cell>
          <cell r="R11">
            <v>304</v>
          </cell>
          <cell r="S11">
            <v>328</v>
          </cell>
          <cell r="T11">
            <v>304</v>
          </cell>
          <cell r="U11">
            <v>312</v>
          </cell>
          <cell r="V11">
            <v>328</v>
          </cell>
          <cell r="W11">
            <v>304</v>
          </cell>
          <cell r="X11">
            <v>312</v>
          </cell>
          <cell r="Y11">
            <v>320</v>
          </cell>
          <cell r="Z11">
            <v>312</v>
          </cell>
          <cell r="AA11">
            <v>328</v>
          </cell>
          <cell r="AB11">
            <v>288</v>
          </cell>
          <cell r="AC11">
            <v>312</v>
          </cell>
          <cell r="AD11">
            <v>304</v>
          </cell>
          <cell r="AE11">
            <v>328</v>
          </cell>
          <cell r="AF11">
            <v>304</v>
          </cell>
          <cell r="AG11">
            <v>312</v>
          </cell>
          <cell r="AH11">
            <v>328</v>
          </cell>
          <cell r="AI11">
            <v>304</v>
          </cell>
          <cell r="AJ11">
            <v>328</v>
          </cell>
          <cell r="AK11">
            <v>304</v>
          </cell>
          <cell r="AL11">
            <v>312</v>
          </cell>
          <cell r="AM11">
            <v>328</v>
          </cell>
          <cell r="AN11">
            <v>288</v>
          </cell>
          <cell r="AO11">
            <v>312</v>
          </cell>
          <cell r="AP11">
            <v>304</v>
          </cell>
          <cell r="AQ11">
            <v>328</v>
          </cell>
          <cell r="AR11">
            <v>304</v>
          </cell>
          <cell r="AS11">
            <v>328</v>
          </cell>
          <cell r="AT11">
            <v>312</v>
          </cell>
          <cell r="AU11">
            <v>304</v>
          </cell>
          <cell r="AV11">
            <v>328</v>
          </cell>
          <cell r="AW11">
            <v>304</v>
          </cell>
          <cell r="AX11">
            <v>312</v>
          </cell>
          <cell r="AY11">
            <v>328</v>
          </cell>
          <cell r="AZ11">
            <v>296</v>
          </cell>
          <cell r="BA11">
            <v>312</v>
          </cell>
          <cell r="BB11">
            <v>320</v>
          </cell>
          <cell r="BC11">
            <v>312</v>
          </cell>
          <cell r="BD11">
            <v>304</v>
          </cell>
          <cell r="BE11">
            <v>328</v>
          </cell>
          <cell r="BF11">
            <v>312</v>
          </cell>
          <cell r="BG11">
            <v>320</v>
          </cell>
          <cell r="BH11">
            <v>312</v>
          </cell>
          <cell r="BI11">
            <v>304</v>
          </cell>
          <cell r="BJ11">
            <v>328</v>
          </cell>
          <cell r="BK11">
            <v>312</v>
          </cell>
          <cell r="BL11">
            <v>288</v>
          </cell>
          <cell r="BM11">
            <v>328</v>
          </cell>
          <cell r="BN11">
            <v>304</v>
          </cell>
          <cell r="BO11">
            <v>312</v>
          </cell>
          <cell r="BP11">
            <v>320</v>
          </cell>
          <cell r="BQ11">
            <v>312</v>
          </cell>
          <cell r="BR11">
            <v>312</v>
          </cell>
          <cell r="BS11">
            <v>320</v>
          </cell>
          <cell r="BT11">
            <v>312</v>
          </cell>
          <cell r="BU11">
            <v>304</v>
          </cell>
          <cell r="BV11">
            <v>328</v>
          </cell>
          <cell r="BW11">
            <v>312</v>
          </cell>
          <cell r="BX11">
            <v>288</v>
          </cell>
          <cell r="BY11">
            <v>328</v>
          </cell>
          <cell r="BZ11">
            <v>304</v>
          </cell>
          <cell r="CA11">
            <v>312</v>
          </cell>
          <cell r="CB11">
            <v>320</v>
          </cell>
          <cell r="CC11">
            <v>312</v>
          </cell>
          <cell r="CD11">
            <v>328</v>
          </cell>
          <cell r="CE11">
            <v>304</v>
          </cell>
          <cell r="CF11">
            <v>312</v>
          </cell>
          <cell r="CG11">
            <v>320</v>
          </cell>
          <cell r="CH11">
            <v>312</v>
          </cell>
          <cell r="CI11">
            <v>312</v>
          </cell>
          <cell r="CJ11">
            <v>288</v>
          </cell>
          <cell r="CK11">
            <v>328</v>
          </cell>
          <cell r="CL11">
            <v>304</v>
          </cell>
          <cell r="CM11">
            <v>328</v>
          </cell>
          <cell r="CN11">
            <v>304</v>
          </cell>
          <cell r="CO11">
            <v>312</v>
          </cell>
          <cell r="CP11">
            <v>328</v>
          </cell>
          <cell r="CQ11">
            <v>304</v>
          </cell>
          <cell r="CR11">
            <v>312</v>
          </cell>
          <cell r="CS11">
            <v>320</v>
          </cell>
          <cell r="CT11">
            <v>312</v>
          </cell>
          <cell r="CU11">
            <v>328</v>
          </cell>
          <cell r="CV11">
            <v>296</v>
          </cell>
          <cell r="CW11">
            <v>312</v>
          </cell>
          <cell r="CX11">
            <v>304</v>
          </cell>
          <cell r="CY11">
            <v>328</v>
          </cell>
          <cell r="CZ11">
            <v>304</v>
          </cell>
          <cell r="DA11">
            <v>328</v>
          </cell>
          <cell r="DB11">
            <v>312</v>
          </cell>
          <cell r="DC11">
            <v>304</v>
          </cell>
          <cell r="DD11">
            <v>328</v>
          </cell>
          <cell r="DE11">
            <v>304</v>
          </cell>
          <cell r="DF11">
            <v>312</v>
          </cell>
          <cell r="DG11">
            <v>328</v>
          </cell>
          <cell r="DH11">
            <v>288</v>
          </cell>
          <cell r="DI11">
            <v>312</v>
          </cell>
          <cell r="DJ11">
            <v>320</v>
          </cell>
          <cell r="DK11">
            <v>312</v>
          </cell>
          <cell r="DL11">
            <v>304</v>
          </cell>
          <cell r="DM11">
            <v>328</v>
          </cell>
          <cell r="DN11">
            <v>312</v>
          </cell>
          <cell r="DO11">
            <v>304</v>
          </cell>
          <cell r="DP11">
            <v>328</v>
          </cell>
          <cell r="DQ11">
            <v>304</v>
          </cell>
          <cell r="DR11">
            <v>328</v>
          </cell>
          <cell r="DS11">
            <v>312</v>
          </cell>
          <cell r="DT11">
            <v>288</v>
          </cell>
          <cell r="DU11">
            <v>312</v>
          </cell>
          <cell r="DV11">
            <v>320</v>
          </cell>
          <cell r="DW11">
            <v>312</v>
          </cell>
          <cell r="DX11">
            <v>304</v>
          </cell>
          <cell r="DY11">
            <v>328</v>
          </cell>
          <cell r="DZ11">
            <v>312</v>
          </cell>
          <cell r="EA11">
            <v>320</v>
          </cell>
          <cell r="EB11">
            <v>312</v>
          </cell>
          <cell r="EC11">
            <v>304</v>
          </cell>
          <cell r="ED11">
            <v>328</v>
          </cell>
          <cell r="EE11">
            <v>312</v>
          </cell>
          <cell r="EF11">
            <v>288</v>
          </cell>
          <cell r="EG11">
            <v>328</v>
          </cell>
          <cell r="EH11">
            <v>304</v>
          </cell>
          <cell r="EI11">
            <v>312</v>
          </cell>
          <cell r="EJ11">
            <v>320</v>
          </cell>
          <cell r="EK11">
            <v>312</v>
          </cell>
          <cell r="EL11">
            <v>312</v>
          </cell>
          <cell r="EM11">
            <v>320</v>
          </cell>
          <cell r="EN11">
            <v>312</v>
          </cell>
          <cell r="EO11">
            <v>304</v>
          </cell>
          <cell r="EP11">
            <v>328</v>
          </cell>
          <cell r="EQ11">
            <v>312</v>
          </cell>
          <cell r="ER11">
            <v>296</v>
          </cell>
          <cell r="ES11">
            <v>328</v>
          </cell>
          <cell r="ET11">
            <v>304</v>
          </cell>
          <cell r="EU11">
            <v>328</v>
          </cell>
          <cell r="EV11">
            <v>304</v>
          </cell>
          <cell r="EW11">
            <v>312</v>
          </cell>
          <cell r="EX11">
            <v>328</v>
          </cell>
          <cell r="EY11">
            <v>304</v>
          </cell>
          <cell r="EZ11">
            <v>312</v>
          </cell>
          <cell r="FA11">
            <v>320</v>
          </cell>
          <cell r="FB11">
            <v>312</v>
          </cell>
          <cell r="FC11">
            <v>328</v>
          </cell>
          <cell r="FD11">
            <v>288</v>
          </cell>
          <cell r="FE11">
            <v>312</v>
          </cell>
          <cell r="FF11">
            <v>304</v>
          </cell>
          <cell r="FG11">
            <v>328</v>
          </cell>
          <cell r="FH11">
            <v>304</v>
          </cell>
          <cell r="FI11">
            <v>312</v>
          </cell>
          <cell r="FJ11">
            <v>328</v>
          </cell>
          <cell r="FK11">
            <v>304</v>
          </cell>
          <cell r="FL11">
            <v>328</v>
          </cell>
          <cell r="FM11">
            <v>304</v>
          </cell>
          <cell r="FN11">
            <v>312</v>
          </cell>
          <cell r="FO11">
            <v>328</v>
          </cell>
          <cell r="FP11">
            <v>288</v>
          </cell>
          <cell r="FQ11">
            <v>312</v>
          </cell>
          <cell r="FR11">
            <v>304</v>
          </cell>
          <cell r="FS11">
            <v>328</v>
          </cell>
          <cell r="FT11">
            <v>304</v>
          </cell>
          <cell r="FU11">
            <v>328</v>
          </cell>
          <cell r="FV11">
            <v>312</v>
          </cell>
          <cell r="FW11">
            <v>304</v>
          </cell>
          <cell r="FX11">
            <v>328</v>
          </cell>
          <cell r="FY11">
            <v>304</v>
          </cell>
          <cell r="FZ11">
            <v>312</v>
          </cell>
          <cell r="GA11">
            <v>328</v>
          </cell>
          <cell r="GB11">
            <v>288</v>
          </cell>
          <cell r="GC11">
            <v>312</v>
          </cell>
          <cell r="GD11">
            <v>320</v>
          </cell>
          <cell r="GE11">
            <v>312</v>
          </cell>
          <cell r="GF11">
            <v>304</v>
          </cell>
          <cell r="GG11">
            <v>328</v>
          </cell>
          <cell r="GH11">
            <v>312</v>
          </cell>
          <cell r="GI11">
            <v>304</v>
          </cell>
          <cell r="GJ11">
            <v>328</v>
          </cell>
          <cell r="GK11">
            <v>304</v>
          </cell>
          <cell r="GL11">
            <v>328</v>
          </cell>
          <cell r="GM11">
            <v>312</v>
          </cell>
          <cell r="GN11">
            <v>296</v>
          </cell>
          <cell r="GO11">
            <v>328</v>
          </cell>
          <cell r="GP11">
            <v>304</v>
          </cell>
          <cell r="GQ11">
            <v>312</v>
          </cell>
          <cell r="GR11">
            <v>320</v>
          </cell>
          <cell r="GS11">
            <v>312</v>
          </cell>
          <cell r="GT11">
            <v>312</v>
          </cell>
          <cell r="GU11">
            <v>320</v>
          </cell>
          <cell r="GV11">
            <v>312</v>
          </cell>
          <cell r="GW11">
            <v>304</v>
          </cell>
          <cell r="GX11">
            <v>328</v>
          </cell>
          <cell r="GY11">
            <v>312</v>
          </cell>
          <cell r="GZ11">
            <v>288</v>
          </cell>
          <cell r="HA11">
            <v>328</v>
          </cell>
          <cell r="HB11">
            <v>304</v>
          </cell>
          <cell r="HC11">
            <v>312</v>
          </cell>
          <cell r="HD11">
            <v>320</v>
          </cell>
          <cell r="HE11">
            <v>312</v>
          </cell>
          <cell r="HF11">
            <v>328</v>
          </cell>
          <cell r="HG11">
            <v>304</v>
          </cell>
          <cell r="HH11">
            <v>312</v>
          </cell>
          <cell r="HI11">
            <v>320</v>
          </cell>
          <cell r="HJ11">
            <v>312</v>
          </cell>
          <cell r="HK11">
            <v>312</v>
          </cell>
          <cell r="HL11">
            <v>288</v>
          </cell>
          <cell r="HM11">
            <v>328</v>
          </cell>
          <cell r="HN11">
            <v>304</v>
          </cell>
          <cell r="HO11">
            <v>328</v>
          </cell>
          <cell r="HP11">
            <v>304</v>
          </cell>
          <cell r="HQ11">
            <v>312</v>
          </cell>
          <cell r="HR11">
            <v>328</v>
          </cell>
          <cell r="HS11">
            <v>304</v>
          </cell>
          <cell r="HT11">
            <v>312</v>
          </cell>
          <cell r="HU11">
            <v>320</v>
          </cell>
          <cell r="HV11">
            <v>312</v>
          </cell>
          <cell r="HW11">
            <v>328</v>
          </cell>
          <cell r="HX11">
            <v>288</v>
          </cell>
          <cell r="HY11">
            <v>312</v>
          </cell>
          <cell r="HZ11">
            <v>304</v>
          </cell>
          <cell r="IA11">
            <v>328</v>
          </cell>
          <cell r="IB11">
            <v>304</v>
          </cell>
          <cell r="IC11">
            <v>312</v>
          </cell>
          <cell r="ID11">
            <v>328</v>
          </cell>
          <cell r="IE11">
            <v>304</v>
          </cell>
          <cell r="IF11">
            <v>328</v>
          </cell>
          <cell r="IG11">
            <v>304</v>
          </cell>
          <cell r="IH11">
            <v>312</v>
          </cell>
          <cell r="II11">
            <v>328</v>
          </cell>
          <cell r="IJ11">
            <v>296</v>
          </cell>
          <cell r="IK11">
            <v>312</v>
          </cell>
          <cell r="IL11">
            <v>320</v>
          </cell>
          <cell r="IM11">
            <v>312</v>
          </cell>
          <cell r="IN11">
            <v>304</v>
          </cell>
          <cell r="IO11">
            <v>328</v>
          </cell>
          <cell r="IP11">
            <v>312</v>
          </cell>
          <cell r="IQ11">
            <v>304</v>
          </cell>
          <cell r="IR11">
            <v>328</v>
          </cell>
          <cell r="IS11">
            <v>304</v>
          </cell>
          <cell r="IT11">
            <v>328</v>
          </cell>
        </row>
        <row r="12">
          <cell r="C12">
            <v>744</v>
          </cell>
          <cell r="D12">
            <v>696</v>
          </cell>
          <cell r="E12">
            <v>744</v>
          </cell>
          <cell r="F12">
            <v>720</v>
          </cell>
          <cell r="G12">
            <v>744</v>
          </cell>
          <cell r="H12">
            <v>720</v>
          </cell>
          <cell r="I12">
            <v>744</v>
          </cell>
          <cell r="J12">
            <v>744</v>
          </cell>
          <cell r="K12">
            <v>720</v>
          </cell>
          <cell r="L12">
            <v>744</v>
          </cell>
          <cell r="M12">
            <v>720</v>
          </cell>
          <cell r="N12">
            <v>744</v>
          </cell>
          <cell r="O12">
            <v>744</v>
          </cell>
          <cell r="P12">
            <v>672</v>
          </cell>
          <cell r="Q12">
            <v>744</v>
          </cell>
          <cell r="R12">
            <v>720</v>
          </cell>
          <cell r="S12">
            <v>744</v>
          </cell>
          <cell r="T12">
            <v>720</v>
          </cell>
          <cell r="U12">
            <v>744</v>
          </cell>
          <cell r="V12">
            <v>744</v>
          </cell>
          <cell r="W12">
            <v>720</v>
          </cell>
          <cell r="X12">
            <v>744</v>
          </cell>
          <cell r="Y12">
            <v>720</v>
          </cell>
          <cell r="Z12">
            <v>744</v>
          </cell>
          <cell r="AA12">
            <v>744</v>
          </cell>
          <cell r="AB12">
            <v>672</v>
          </cell>
          <cell r="AC12">
            <v>744</v>
          </cell>
          <cell r="AD12">
            <v>720</v>
          </cell>
          <cell r="AE12">
            <v>744</v>
          </cell>
          <cell r="AF12">
            <v>720</v>
          </cell>
          <cell r="AG12">
            <v>744</v>
          </cell>
          <cell r="AH12">
            <v>744</v>
          </cell>
          <cell r="AI12">
            <v>720</v>
          </cell>
          <cell r="AJ12">
            <v>744</v>
          </cell>
          <cell r="AK12">
            <v>720</v>
          </cell>
          <cell r="AL12">
            <v>744</v>
          </cell>
          <cell r="AM12">
            <v>744</v>
          </cell>
          <cell r="AN12">
            <v>672</v>
          </cell>
          <cell r="AO12">
            <v>744</v>
          </cell>
          <cell r="AP12">
            <v>720</v>
          </cell>
          <cell r="AQ12">
            <v>744</v>
          </cell>
          <cell r="AR12">
            <v>720</v>
          </cell>
          <cell r="AS12">
            <v>744</v>
          </cell>
          <cell r="AT12">
            <v>744</v>
          </cell>
          <cell r="AU12">
            <v>720</v>
          </cell>
          <cell r="AV12">
            <v>744</v>
          </cell>
          <cell r="AW12">
            <v>720</v>
          </cell>
          <cell r="AX12">
            <v>744</v>
          </cell>
          <cell r="AY12">
            <v>744</v>
          </cell>
          <cell r="AZ12">
            <v>696</v>
          </cell>
          <cell r="BA12">
            <v>744</v>
          </cell>
          <cell r="BB12">
            <v>720</v>
          </cell>
          <cell r="BC12">
            <v>744</v>
          </cell>
          <cell r="BD12">
            <v>720</v>
          </cell>
          <cell r="BE12">
            <v>744</v>
          </cell>
          <cell r="BF12">
            <v>744</v>
          </cell>
          <cell r="BG12">
            <v>720</v>
          </cell>
          <cell r="BH12">
            <v>744</v>
          </cell>
          <cell r="BI12">
            <v>720</v>
          </cell>
          <cell r="BJ12">
            <v>744</v>
          </cell>
          <cell r="BK12">
            <v>744</v>
          </cell>
          <cell r="BL12">
            <v>672</v>
          </cell>
          <cell r="BM12">
            <v>744</v>
          </cell>
          <cell r="BN12">
            <v>720</v>
          </cell>
          <cell r="BO12">
            <v>744</v>
          </cell>
          <cell r="BP12">
            <v>720</v>
          </cell>
          <cell r="BQ12">
            <v>744</v>
          </cell>
          <cell r="BR12">
            <v>744</v>
          </cell>
          <cell r="BS12">
            <v>720</v>
          </cell>
          <cell r="BT12">
            <v>744</v>
          </cell>
          <cell r="BU12">
            <v>720</v>
          </cell>
          <cell r="BV12">
            <v>744</v>
          </cell>
          <cell r="BW12">
            <v>744</v>
          </cell>
          <cell r="BX12">
            <v>672</v>
          </cell>
          <cell r="BY12">
            <v>744</v>
          </cell>
          <cell r="BZ12">
            <v>720</v>
          </cell>
          <cell r="CA12">
            <v>744</v>
          </cell>
          <cell r="CB12">
            <v>720</v>
          </cell>
          <cell r="CC12">
            <v>744</v>
          </cell>
          <cell r="CD12">
            <v>744</v>
          </cell>
          <cell r="CE12">
            <v>720</v>
          </cell>
          <cell r="CF12">
            <v>744</v>
          </cell>
          <cell r="CG12">
            <v>720</v>
          </cell>
          <cell r="CH12">
            <v>744</v>
          </cell>
          <cell r="CI12">
            <v>744</v>
          </cell>
          <cell r="CJ12">
            <v>672</v>
          </cell>
          <cell r="CK12">
            <v>744</v>
          </cell>
          <cell r="CL12">
            <v>720</v>
          </cell>
          <cell r="CM12">
            <v>744</v>
          </cell>
          <cell r="CN12">
            <v>720</v>
          </cell>
          <cell r="CO12">
            <v>744</v>
          </cell>
          <cell r="CP12">
            <v>744</v>
          </cell>
          <cell r="CQ12">
            <v>720</v>
          </cell>
          <cell r="CR12">
            <v>744</v>
          </cell>
          <cell r="CS12">
            <v>720</v>
          </cell>
          <cell r="CT12">
            <v>744</v>
          </cell>
          <cell r="CU12">
            <v>744</v>
          </cell>
          <cell r="CV12">
            <v>696</v>
          </cell>
          <cell r="CW12">
            <v>744</v>
          </cell>
          <cell r="CX12">
            <v>720</v>
          </cell>
          <cell r="CY12">
            <v>744</v>
          </cell>
          <cell r="CZ12">
            <v>720</v>
          </cell>
          <cell r="DA12">
            <v>744</v>
          </cell>
          <cell r="DB12">
            <v>744</v>
          </cell>
          <cell r="DC12">
            <v>720</v>
          </cell>
          <cell r="DD12">
            <v>744</v>
          </cell>
          <cell r="DE12">
            <v>720</v>
          </cell>
          <cell r="DF12">
            <v>744</v>
          </cell>
          <cell r="DG12">
            <v>744</v>
          </cell>
          <cell r="DH12">
            <v>672</v>
          </cell>
          <cell r="DI12">
            <v>744</v>
          </cell>
          <cell r="DJ12">
            <v>720</v>
          </cell>
          <cell r="DK12">
            <v>744</v>
          </cell>
          <cell r="DL12">
            <v>720</v>
          </cell>
          <cell r="DM12">
            <v>744</v>
          </cell>
          <cell r="DN12">
            <v>744</v>
          </cell>
          <cell r="DO12">
            <v>720</v>
          </cell>
          <cell r="DP12">
            <v>744</v>
          </cell>
          <cell r="DQ12">
            <v>720</v>
          </cell>
          <cell r="DR12">
            <v>744</v>
          </cell>
          <cell r="DS12">
            <v>744</v>
          </cell>
          <cell r="DT12">
            <v>672</v>
          </cell>
          <cell r="DU12">
            <v>744</v>
          </cell>
          <cell r="DV12">
            <v>720</v>
          </cell>
          <cell r="DW12">
            <v>744</v>
          </cell>
          <cell r="DX12">
            <v>720</v>
          </cell>
          <cell r="DY12">
            <v>744</v>
          </cell>
          <cell r="DZ12">
            <v>744</v>
          </cell>
          <cell r="EA12">
            <v>720</v>
          </cell>
          <cell r="EB12">
            <v>744</v>
          </cell>
          <cell r="EC12">
            <v>720</v>
          </cell>
          <cell r="ED12">
            <v>744</v>
          </cell>
          <cell r="EE12">
            <v>744</v>
          </cell>
          <cell r="EF12">
            <v>672</v>
          </cell>
          <cell r="EG12">
            <v>744</v>
          </cell>
          <cell r="EH12">
            <v>720</v>
          </cell>
          <cell r="EI12">
            <v>744</v>
          </cell>
          <cell r="EJ12">
            <v>720</v>
          </cell>
          <cell r="EK12">
            <v>744</v>
          </cell>
          <cell r="EL12">
            <v>744</v>
          </cell>
          <cell r="EM12">
            <v>720</v>
          </cell>
          <cell r="EN12">
            <v>744</v>
          </cell>
          <cell r="EO12">
            <v>720</v>
          </cell>
          <cell r="EP12">
            <v>744</v>
          </cell>
          <cell r="EQ12">
            <v>744</v>
          </cell>
          <cell r="ER12">
            <v>696</v>
          </cell>
          <cell r="ES12">
            <v>744</v>
          </cell>
          <cell r="ET12">
            <v>720</v>
          </cell>
          <cell r="EU12">
            <v>744</v>
          </cell>
          <cell r="EV12">
            <v>720</v>
          </cell>
          <cell r="EW12">
            <v>744</v>
          </cell>
          <cell r="EX12">
            <v>744</v>
          </cell>
          <cell r="EY12">
            <v>720</v>
          </cell>
          <cell r="EZ12">
            <v>744</v>
          </cell>
          <cell r="FA12">
            <v>720</v>
          </cell>
          <cell r="FB12">
            <v>744</v>
          </cell>
          <cell r="FC12">
            <v>744</v>
          </cell>
          <cell r="FD12">
            <v>672</v>
          </cell>
          <cell r="FE12">
            <v>744</v>
          </cell>
          <cell r="FF12">
            <v>720</v>
          </cell>
          <cell r="FG12">
            <v>744</v>
          </cell>
          <cell r="FH12">
            <v>720</v>
          </cell>
          <cell r="FI12">
            <v>744</v>
          </cell>
          <cell r="FJ12">
            <v>744</v>
          </cell>
          <cell r="FK12">
            <v>720</v>
          </cell>
          <cell r="FL12">
            <v>744</v>
          </cell>
          <cell r="FM12">
            <v>720</v>
          </cell>
          <cell r="FN12">
            <v>744</v>
          </cell>
          <cell r="FO12">
            <v>744</v>
          </cell>
          <cell r="FP12">
            <v>672</v>
          </cell>
          <cell r="FQ12">
            <v>744</v>
          </cell>
          <cell r="FR12">
            <v>720</v>
          </cell>
          <cell r="FS12">
            <v>744</v>
          </cell>
          <cell r="FT12">
            <v>720</v>
          </cell>
          <cell r="FU12">
            <v>744</v>
          </cell>
          <cell r="FV12">
            <v>744</v>
          </cell>
          <cell r="FW12">
            <v>720</v>
          </cell>
          <cell r="FX12">
            <v>744</v>
          </cell>
          <cell r="FY12">
            <v>720</v>
          </cell>
          <cell r="FZ12">
            <v>744</v>
          </cell>
          <cell r="GA12">
            <v>744</v>
          </cell>
          <cell r="GB12">
            <v>672</v>
          </cell>
          <cell r="GC12">
            <v>744</v>
          </cell>
          <cell r="GD12">
            <v>720</v>
          </cell>
          <cell r="GE12">
            <v>744</v>
          </cell>
          <cell r="GF12">
            <v>720</v>
          </cell>
          <cell r="GG12">
            <v>744</v>
          </cell>
          <cell r="GH12">
            <v>744</v>
          </cell>
          <cell r="GI12">
            <v>720</v>
          </cell>
          <cell r="GJ12">
            <v>744</v>
          </cell>
          <cell r="GK12">
            <v>720</v>
          </cell>
          <cell r="GL12">
            <v>744</v>
          </cell>
          <cell r="GM12">
            <v>744</v>
          </cell>
          <cell r="GN12">
            <v>696</v>
          </cell>
          <cell r="GO12">
            <v>744</v>
          </cell>
          <cell r="GP12">
            <v>720</v>
          </cell>
          <cell r="GQ12">
            <v>744</v>
          </cell>
          <cell r="GR12">
            <v>720</v>
          </cell>
          <cell r="GS12">
            <v>744</v>
          </cell>
          <cell r="GT12">
            <v>744</v>
          </cell>
          <cell r="GU12">
            <v>720</v>
          </cell>
          <cell r="GV12">
            <v>744</v>
          </cell>
          <cell r="GW12">
            <v>720</v>
          </cell>
          <cell r="GX12">
            <v>744</v>
          </cell>
          <cell r="GY12">
            <v>744</v>
          </cell>
          <cell r="GZ12">
            <v>672</v>
          </cell>
          <cell r="HA12">
            <v>744</v>
          </cell>
          <cell r="HB12">
            <v>720</v>
          </cell>
          <cell r="HC12">
            <v>744</v>
          </cell>
          <cell r="HD12">
            <v>720</v>
          </cell>
          <cell r="HE12">
            <v>744</v>
          </cell>
          <cell r="HF12">
            <v>744</v>
          </cell>
          <cell r="HG12">
            <v>720</v>
          </cell>
          <cell r="HH12">
            <v>744</v>
          </cell>
          <cell r="HI12">
            <v>720</v>
          </cell>
          <cell r="HJ12">
            <v>744</v>
          </cell>
          <cell r="HK12">
            <v>744</v>
          </cell>
          <cell r="HL12">
            <v>672</v>
          </cell>
          <cell r="HM12">
            <v>744</v>
          </cell>
          <cell r="HN12">
            <v>720</v>
          </cell>
          <cell r="HO12">
            <v>744</v>
          </cell>
          <cell r="HP12">
            <v>720</v>
          </cell>
          <cell r="HQ12">
            <v>744</v>
          </cell>
          <cell r="HR12">
            <v>744</v>
          </cell>
          <cell r="HS12">
            <v>720</v>
          </cell>
          <cell r="HT12">
            <v>744</v>
          </cell>
          <cell r="HU12">
            <v>720</v>
          </cell>
          <cell r="HV12">
            <v>744</v>
          </cell>
          <cell r="HW12">
            <v>744</v>
          </cell>
          <cell r="HX12">
            <v>672</v>
          </cell>
          <cell r="HY12">
            <v>744</v>
          </cell>
          <cell r="HZ12">
            <v>720</v>
          </cell>
          <cell r="IA12">
            <v>744</v>
          </cell>
          <cell r="IB12">
            <v>720</v>
          </cell>
          <cell r="IC12">
            <v>744</v>
          </cell>
          <cell r="ID12">
            <v>744</v>
          </cell>
          <cell r="IE12">
            <v>720</v>
          </cell>
          <cell r="IF12">
            <v>744</v>
          </cell>
          <cell r="IG12">
            <v>720</v>
          </cell>
          <cell r="IH12">
            <v>744</v>
          </cell>
          <cell r="II12">
            <v>744</v>
          </cell>
          <cell r="IJ12">
            <v>696</v>
          </cell>
          <cell r="IK12">
            <v>744</v>
          </cell>
          <cell r="IL12">
            <v>720</v>
          </cell>
          <cell r="IM12">
            <v>744</v>
          </cell>
          <cell r="IN12">
            <v>720</v>
          </cell>
          <cell r="IO12">
            <v>744</v>
          </cell>
          <cell r="IP12">
            <v>744</v>
          </cell>
          <cell r="IQ12">
            <v>720</v>
          </cell>
          <cell r="IR12">
            <v>744</v>
          </cell>
          <cell r="IS12">
            <v>720</v>
          </cell>
          <cell r="IT12">
            <v>744</v>
          </cell>
        </row>
        <row r="13">
          <cell r="C13">
            <v>312</v>
          </cell>
          <cell r="D13">
            <v>296</v>
          </cell>
          <cell r="E13">
            <v>328</v>
          </cell>
          <cell r="F13">
            <v>303</v>
          </cell>
          <cell r="G13">
            <v>312</v>
          </cell>
          <cell r="H13">
            <v>320</v>
          </cell>
          <cell r="I13">
            <v>312</v>
          </cell>
          <cell r="J13">
            <v>328</v>
          </cell>
          <cell r="K13">
            <v>304</v>
          </cell>
          <cell r="L13">
            <v>313</v>
          </cell>
          <cell r="M13">
            <v>320</v>
          </cell>
          <cell r="N13">
            <v>312</v>
          </cell>
          <cell r="O13">
            <v>312</v>
          </cell>
          <cell r="P13">
            <v>288</v>
          </cell>
          <cell r="Q13">
            <v>328</v>
          </cell>
          <cell r="R13">
            <v>303</v>
          </cell>
          <cell r="S13">
            <v>328</v>
          </cell>
          <cell r="T13">
            <v>304</v>
          </cell>
          <cell r="U13">
            <v>312</v>
          </cell>
          <cell r="V13">
            <v>328</v>
          </cell>
          <cell r="W13">
            <v>304</v>
          </cell>
          <cell r="X13">
            <v>313</v>
          </cell>
          <cell r="Y13">
            <v>320</v>
          </cell>
          <cell r="Z13">
            <v>312</v>
          </cell>
          <cell r="AA13">
            <v>328</v>
          </cell>
          <cell r="AB13">
            <v>288</v>
          </cell>
          <cell r="AC13">
            <v>312</v>
          </cell>
          <cell r="AD13">
            <v>303</v>
          </cell>
          <cell r="AE13">
            <v>328</v>
          </cell>
          <cell r="AF13">
            <v>304</v>
          </cell>
          <cell r="AG13">
            <v>312</v>
          </cell>
          <cell r="AH13">
            <v>328</v>
          </cell>
          <cell r="AI13">
            <v>304</v>
          </cell>
          <cell r="AJ13">
            <v>329</v>
          </cell>
          <cell r="AK13">
            <v>304</v>
          </cell>
          <cell r="AL13">
            <v>312</v>
          </cell>
          <cell r="AM13">
            <v>328</v>
          </cell>
          <cell r="AN13">
            <v>288</v>
          </cell>
          <cell r="AO13">
            <v>312</v>
          </cell>
          <cell r="AP13">
            <v>303</v>
          </cell>
          <cell r="AQ13">
            <v>328</v>
          </cell>
          <cell r="AR13">
            <v>304</v>
          </cell>
          <cell r="AS13">
            <v>328</v>
          </cell>
          <cell r="AT13">
            <v>312</v>
          </cell>
          <cell r="AU13">
            <v>304</v>
          </cell>
          <cell r="AV13">
            <v>329</v>
          </cell>
          <cell r="AW13">
            <v>304</v>
          </cell>
          <cell r="AX13">
            <v>312</v>
          </cell>
          <cell r="AY13">
            <v>328</v>
          </cell>
          <cell r="AZ13">
            <v>296</v>
          </cell>
          <cell r="BA13">
            <v>312</v>
          </cell>
          <cell r="BB13">
            <v>319</v>
          </cell>
          <cell r="BC13">
            <v>312</v>
          </cell>
          <cell r="BD13">
            <v>304</v>
          </cell>
          <cell r="BE13">
            <v>328</v>
          </cell>
          <cell r="BF13">
            <v>312</v>
          </cell>
          <cell r="BG13">
            <v>320</v>
          </cell>
          <cell r="BH13">
            <v>313</v>
          </cell>
          <cell r="BI13">
            <v>304</v>
          </cell>
          <cell r="BJ13">
            <v>328</v>
          </cell>
          <cell r="BK13">
            <v>312</v>
          </cell>
          <cell r="BL13">
            <v>288</v>
          </cell>
          <cell r="BM13">
            <v>328</v>
          </cell>
          <cell r="BN13">
            <v>303</v>
          </cell>
          <cell r="BO13">
            <v>312</v>
          </cell>
          <cell r="BP13">
            <v>320</v>
          </cell>
          <cell r="BQ13">
            <v>312</v>
          </cell>
          <cell r="BR13">
            <v>312</v>
          </cell>
          <cell r="BS13">
            <v>320</v>
          </cell>
          <cell r="BT13">
            <v>313</v>
          </cell>
          <cell r="BU13">
            <v>304</v>
          </cell>
          <cell r="BV13">
            <v>328</v>
          </cell>
          <cell r="BW13">
            <v>312</v>
          </cell>
          <cell r="BX13">
            <v>288</v>
          </cell>
          <cell r="BY13">
            <v>328</v>
          </cell>
          <cell r="BZ13">
            <v>303</v>
          </cell>
          <cell r="CA13">
            <v>312</v>
          </cell>
          <cell r="CB13">
            <v>320</v>
          </cell>
          <cell r="CC13">
            <v>312</v>
          </cell>
          <cell r="CD13">
            <v>328</v>
          </cell>
          <cell r="CE13">
            <v>304</v>
          </cell>
          <cell r="CF13">
            <v>313</v>
          </cell>
          <cell r="CG13">
            <v>320</v>
          </cell>
          <cell r="CH13">
            <v>312</v>
          </cell>
          <cell r="CI13">
            <v>312</v>
          </cell>
          <cell r="CJ13">
            <v>288</v>
          </cell>
          <cell r="CK13">
            <v>328</v>
          </cell>
          <cell r="CL13">
            <v>303</v>
          </cell>
          <cell r="CM13">
            <v>328</v>
          </cell>
          <cell r="CN13">
            <v>304</v>
          </cell>
          <cell r="CO13">
            <v>312</v>
          </cell>
          <cell r="CP13">
            <v>328</v>
          </cell>
          <cell r="CQ13">
            <v>304</v>
          </cell>
          <cell r="CR13">
            <v>313</v>
          </cell>
          <cell r="CS13">
            <v>320</v>
          </cell>
          <cell r="CT13">
            <v>312</v>
          </cell>
          <cell r="CU13">
            <v>328</v>
          </cell>
          <cell r="CV13">
            <v>296</v>
          </cell>
          <cell r="CW13">
            <v>312</v>
          </cell>
          <cell r="CX13">
            <v>303</v>
          </cell>
          <cell r="CY13">
            <v>328</v>
          </cell>
          <cell r="CZ13">
            <v>304</v>
          </cell>
          <cell r="DA13">
            <v>328</v>
          </cell>
          <cell r="DB13">
            <v>312</v>
          </cell>
          <cell r="DC13">
            <v>304</v>
          </cell>
          <cell r="DD13">
            <v>329</v>
          </cell>
          <cell r="DE13">
            <v>304</v>
          </cell>
          <cell r="DF13">
            <v>312</v>
          </cell>
          <cell r="DG13">
            <v>328</v>
          </cell>
          <cell r="DH13">
            <v>288</v>
          </cell>
          <cell r="DI13">
            <v>312</v>
          </cell>
          <cell r="DJ13">
            <v>319</v>
          </cell>
          <cell r="DK13">
            <v>312</v>
          </cell>
          <cell r="DL13">
            <v>304</v>
          </cell>
          <cell r="DM13">
            <v>328</v>
          </cell>
          <cell r="DN13">
            <v>312</v>
          </cell>
          <cell r="DO13">
            <v>304</v>
          </cell>
          <cell r="DP13">
            <v>329</v>
          </cell>
          <cell r="DQ13">
            <v>304</v>
          </cell>
          <cell r="DR13">
            <v>328</v>
          </cell>
          <cell r="DS13">
            <v>312</v>
          </cell>
          <cell r="DT13">
            <v>288</v>
          </cell>
          <cell r="DU13">
            <v>312</v>
          </cell>
          <cell r="DV13">
            <v>319</v>
          </cell>
          <cell r="DW13">
            <v>312</v>
          </cell>
          <cell r="DX13">
            <v>304</v>
          </cell>
          <cell r="DY13">
            <v>328</v>
          </cell>
          <cell r="DZ13">
            <v>312</v>
          </cell>
          <cell r="EA13">
            <v>320</v>
          </cell>
          <cell r="EB13">
            <v>313</v>
          </cell>
          <cell r="EC13">
            <v>304</v>
          </cell>
          <cell r="ED13">
            <v>328</v>
          </cell>
          <cell r="EE13">
            <v>312</v>
          </cell>
          <cell r="EF13">
            <v>288</v>
          </cell>
          <cell r="EG13">
            <v>328</v>
          </cell>
          <cell r="EH13">
            <v>303</v>
          </cell>
          <cell r="EI13">
            <v>312</v>
          </cell>
          <cell r="EJ13">
            <v>320</v>
          </cell>
          <cell r="EK13">
            <v>312</v>
          </cell>
          <cell r="EL13">
            <v>312</v>
          </cell>
          <cell r="EM13">
            <v>320</v>
          </cell>
          <cell r="EN13">
            <v>313</v>
          </cell>
          <cell r="EO13">
            <v>304</v>
          </cell>
          <cell r="EP13">
            <v>328</v>
          </cell>
          <cell r="EQ13">
            <v>312</v>
          </cell>
          <cell r="ER13">
            <v>296</v>
          </cell>
          <cell r="ES13">
            <v>328</v>
          </cell>
          <cell r="ET13">
            <v>303</v>
          </cell>
          <cell r="EU13">
            <v>328</v>
          </cell>
          <cell r="EV13">
            <v>304</v>
          </cell>
          <cell r="EW13">
            <v>312</v>
          </cell>
          <cell r="EX13">
            <v>328</v>
          </cell>
          <cell r="EY13">
            <v>304</v>
          </cell>
          <cell r="EZ13">
            <v>313</v>
          </cell>
          <cell r="FA13">
            <v>320</v>
          </cell>
          <cell r="FB13">
            <v>312</v>
          </cell>
          <cell r="FC13">
            <v>328</v>
          </cell>
          <cell r="FD13">
            <v>288</v>
          </cell>
          <cell r="FE13">
            <v>312</v>
          </cell>
          <cell r="FF13">
            <v>303</v>
          </cell>
          <cell r="FG13">
            <v>328</v>
          </cell>
          <cell r="FH13">
            <v>304</v>
          </cell>
          <cell r="FI13">
            <v>312</v>
          </cell>
          <cell r="FJ13">
            <v>328</v>
          </cell>
          <cell r="FK13">
            <v>304</v>
          </cell>
          <cell r="FL13">
            <v>329</v>
          </cell>
          <cell r="FM13">
            <v>304</v>
          </cell>
          <cell r="FN13">
            <v>312</v>
          </cell>
          <cell r="FO13">
            <v>328</v>
          </cell>
          <cell r="FP13">
            <v>288</v>
          </cell>
          <cell r="FQ13">
            <v>312</v>
          </cell>
          <cell r="FR13">
            <v>303</v>
          </cell>
          <cell r="FS13">
            <v>328</v>
          </cell>
          <cell r="FT13">
            <v>304</v>
          </cell>
          <cell r="FU13">
            <v>328</v>
          </cell>
          <cell r="FV13">
            <v>312</v>
          </cell>
          <cell r="FW13">
            <v>304</v>
          </cell>
          <cell r="FX13">
            <v>329</v>
          </cell>
          <cell r="FY13">
            <v>304</v>
          </cell>
          <cell r="FZ13">
            <v>312</v>
          </cell>
          <cell r="GA13">
            <v>328</v>
          </cell>
          <cell r="GB13">
            <v>288</v>
          </cell>
          <cell r="GC13">
            <v>312</v>
          </cell>
          <cell r="GD13">
            <v>319</v>
          </cell>
          <cell r="GE13">
            <v>312</v>
          </cell>
          <cell r="GF13">
            <v>304</v>
          </cell>
          <cell r="GG13">
            <v>328</v>
          </cell>
          <cell r="GH13">
            <v>312</v>
          </cell>
          <cell r="GI13">
            <v>304</v>
          </cell>
          <cell r="GJ13">
            <v>329</v>
          </cell>
          <cell r="GK13">
            <v>304</v>
          </cell>
          <cell r="GL13">
            <v>328</v>
          </cell>
          <cell r="GM13">
            <v>312</v>
          </cell>
          <cell r="GN13">
            <v>296</v>
          </cell>
          <cell r="GO13">
            <v>328</v>
          </cell>
          <cell r="GP13">
            <v>303</v>
          </cell>
          <cell r="GQ13">
            <v>312</v>
          </cell>
          <cell r="GR13">
            <v>320</v>
          </cell>
          <cell r="GS13">
            <v>312</v>
          </cell>
          <cell r="GT13">
            <v>312</v>
          </cell>
          <cell r="GU13">
            <v>320</v>
          </cell>
          <cell r="GV13">
            <v>313</v>
          </cell>
          <cell r="GW13">
            <v>304</v>
          </cell>
          <cell r="GX13">
            <v>328</v>
          </cell>
          <cell r="GY13">
            <v>312</v>
          </cell>
          <cell r="GZ13">
            <v>288</v>
          </cell>
          <cell r="HA13">
            <v>328</v>
          </cell>
          <cell r="HB13">
            <v>303</v>
          </cell>
          <cell r="HC13">
            <v>312</v>
          </cell>
          <cell r="HD13">
            <v>320</v>
          </cell>
          <cell r="HE13">
            <v>312</v>
          </cell>
          <cell r="HF13">
            <v>328</v>
          </cell>
          <cell r="HG13">
            <v>304</v>
          </cell>
          <cell r="HH13">
            <v>313</v>
          </cell>
          <cell r="HI13">
            <v>320</v>
          </cell>
          <cell r="HJ13">
            <v>312</v>
          </cell>
          <cell r="HK13">
            <v>312</v>
          </cell>
          <cell r="HL13">
            <v>288</v>
          </cell>
          <cell r="HM13">
            <v>328</v>
          </cell>
          <cell r="HN13">
            <v>303</v>
          </cell>
          <cell r="HO13">
            <v>328</v>
          </cell>
          <cell r="HP13">
            <v>304</v>
          </cell>
          <cell r="HQ13">
            <v>312</v>
          </cell>
          <cell r="HR13">
            <v>328</v>
          </cell>
          <cell r="HS13">
            <v>304</v>
          </cell>
          <cell r="HT13">
            <v>313</v>
          </cell>
          <cell r="HU13">
            <v>320</v>
          </cell>
          <cell r="HV13">
            <v>312</v>
          </cell>
          <cell r="HW13">
            <v>328</v>
          </cell>
          <cell r="HX13">
            <v>288</v>
          </cell>
          <cell r="HY13">
            <v>312</v>
          </cell>
          <cell r="HZ13">
            <v>303</v>
          </cell>
          <cell r="IA13">
            <v>328</v>
          </cell>
          <cell r="IB13">
            <v>304</v>
          </cell>
          <cell r="IC13">
            <v>312</v>
          </cell>
          <cell r="ID13">
            <v>328</v>
          </cell>
          <cell r="IE13">
            <v>304</v>
          </cell>
          <cell r="IF13">
            <v>329</v>
          </cell>
          <cell r="IG13">
            <v>304</v>
          </cell>
          <cell r="IH13">
            <v>312</v>
          </cell>
          <cell r="II13">
            <v>328</v>
          </cell>
          <cell r="IJ13">
            <v>296</v>
          </cell>
          <cell r="IK13">
            <v>312</v>
          </cell>
          <cell r="IL13">
            <v>319</v>
          </cell>
          <cell r="IM13">
            <v>312</v>
          </cell>
          <cell r="IN13">
            <v>304</v>
          </cell>
          <cell r="IO13">
            <v>328</v>
          </cell>
          <cell r="IP13">
            <v>312</v>
          </cell>
          <cell r="IQ13">
            <v>304</v>
          </cell>
          <cell r="IR13">
            <v>329</v>
          </cell>
          <cell r="IS13">
            <v>304</v>
          </cell>
          <cell r="IT13">
            <v>328</v>
          </cell>
        </row>
        <row r="21">
          <cell r="C21">
            <v>39448</v>
          </cell>
          <cell r="G21">
            <v>39594</v>
          </cell>
          <cell r="I21">
            <v>39633</v>
          </cell>
          <cell r="K21">
            <v>39692</v>
          </cell>
          <cell r="M21">
            <v>39779</v>
          </cell>
          <cell r="N21">
            <v>39807</v>
          </cell>
          <cell r="O21">
            <v>39814</v>
          </cell>
          <cell r="S21">
            <v>39958</v>
          </cell>
          <cell r="U21">
            <v>39998</v>
          </cell>
          <cell r="W21">
            <v>40063</v>
          </cell>
          <cell r="Y21">
            <v>40143</v>
          </cell>
          <cell r="Z21">
            <v>40172</v>
          </cell>
          <cell r="AA21">
            <v>40179</v>
          </cell>
          <cell r="AE21">
            <v>40329</v>
          </cell>
          <cell r="AG21">
            <v>40364</v>
          </cell>
          <cell r="AI21">
            <v>40427</v>
          </cell>
          <cell r="AK21">
            <v>40507</v>
          </cell>
          <cell r="AL21">
            <v>40537</v>
          </cell>
          <cell r="AM21">
            <v>40544</v>
          </cell>
          <cell r="AQ21">
            <v>40693</v>
          </cell>
          <cell r="AS21">
            <v>40728</v>
          </cell>
          <cell r="AU21">
            <v>40791</v>
          </cell>
          <cell r="AW21">
            <v>40871</v>
          </cell>
          <cell r="AX21">
            <v>40903</v>
          </cell>
          <cell r="AY21">
            <v>40910</v>
          </cell>
          <cell r="BC21">
            <v>41057</v>
          </cell>
          <cell r="BE21">
            <v>41094</v>
          </cell>
          <cell r="BG21">
            <v>41155</v>
          </cell>
          <cell r="BI21">
            <v>41235</v>
          </cell>
          <cell r="BJ21">
            <v>41268</v>
          </cell>
          <cell r="BK21">
            <v>41275</v>
          </cell>
          <cell r="BO21">
            <v>41421</v>
          </cell>
          <cell r="BQ21">
            <v>41459</v>
          </cell>
          <cell r="BS21">
            <v>41519</v>
          </cell>
          <cell r="BU21">
            <v>41606</v>
          </cell>
          <cell r="BV21">
            <v>41633</v>
          </cell>
          <cell r="BW21">
            <v>41640</v>
          </cell>
          <cell r="CA21">
            <v>41785</v>
          </cell>
          <cell r="CC21">
            <v>41824</v>
          </cell>
          <cell r="CE21">
            <v>41883</v>
          </cell>
          <cell r="CG21">
            <v>41970</v>
          </cell>
          <cell r="CH21">
            <v>41998</v>
          </cell>
          <cell r="CI21">
            <v>42005</v>
          </cell>
          <cell r="CM21">
            <v>42149</v>
          </cell>
          <cell r="CO21">
            <v>42189</v>
          </cell>
          <cell r="CQ21">
            <v>42254</v>
          </cell>
          <cell r="CS21">
            <v>42334</v>
          </cell>
          <cell r="CT21">
            <v>42363</v>
          </cell>
          <cell r="CU21">
            <v>42370</v>
          </cell>
          <cell r="CY21">
            <v>42520</v>
          </cell>
          <cell r="DA21">
            <v>42555</v>
          </cell>
          <cell r="DC21">
            <v>42618</v>
          </cell>
          <cell r="DE21">
            <v>42698</v>
          </cell>
          <cell r="DF21">
            <v>42730</v>
          </cell>
          <cell r="DG21">
            <v>42737</v>
          </cell>
          <cell r="DK21">
            <v>42884</v>
          </cell>
          <cell r="DM21">
            <v>42920</v>
          </cell>
          <cell r="DO21">
            <v>42982</v>
          </cell>
          <cell r="DQ21">
            <v>43062</v>
          </cell>
          <cell r="DR21">
            <v>43094</v>
          </cell>
          <cell r="DS21">
            <v>43101</v>
          </cell>
          <cell r="DW21">
            <v>43248</v>
          </cell>
          <cell r="DY21">
            <v>43285</v>
          </cell>
          <cell r="EA21">
            <v>43346</v>
          </cell>
          <cell r="EC21">
            <v>43426</v>
          </cell>
          <cell r="ED21">
            <v>43459</v>
          </cell>
          <cell r="EE21">
            <v>43466</v>
          </cell>
          <cell r="EI21">
            <v>43612</v>
          </cell>
          <cell r="EK21">
            <v>43650</v>
          </cell>
          <cell r="EM21">
            <v>43710</v>
          </cell>
          <cell r="EO21">
            <v>43797</v>
          </cell>
          <cell r="EP21">
            <v>43824</v>
          </cell>
          <cell r="EQ21">
            <v>43831</v>
          </cell>
          <cell r="EU21">
            <v>43976</v>
          </cell>
          <cell r="EW21">
            <v>44016</v>
          </cell>
          <cell r="EY21">
            <v>44081</v>
          </cell>
          <cell r="FA21">
            <v>44161</v>
          </cell>
          <cell r="FB21">
            <v>44190</v>
          </cell>
          <cell r="FC21">
            <v>44197</v>
          </cell>
          <cell r="FG21">
            <v>44347</v>
          </cell>
          <cell r="FI21">
            <v>44382</v>
          </cell>
          <cell r="FK21">
            <v>44445</v>
          </cell>
          <cell r="FM21">
            <v>44525</v>
          </cell>
          <cell r="FN21">
            <v>44555</v>
          </cell>
          <cell r="FO21">
            <v>44562</v>
          </cell>
          <cell r="FS21">
            <v>44711</v>
          </cell>
          <cell r="FU21">
            <v>44746</v>
          </cell>
          <cell r="FW21">
            <v>44809</v>
          </cell>
          <cell r="FY21">
            <v>44889</v>
          </cell>
          <cell r="FZ21">
            <v>44921</v>
          </cell>
          <cell r="GA21">
            <v>44928</v>
          </cell>
          <cell r="GE21">
            <v>45075</v>
          </cell>
          <cell r="GG21">
            <v>45111</v>
          </cell>
          <cell r="GI21">
            <v>45173</v>
          </cell>
          <cell r="GK21">
            <v>45253</v>
          </cell>
          <cell r="GL21">
            <v>45285</v>
          </cell>
          <cell r="GM21">
            <v>45292</v>
          </cell>
          <cell r="GQ21">
            <v>45439</v>
          </cell>
          <cell r="GS21">
            <v>45477</v>
          </cell>
          <cell r="GU21">
            <v>45537</v>
          </cell>
          <cell r="GW21">
            <v>45624</v>
          </cell>
          <cell r="GX21">
            <v>45651</v>
          </cell>
          <cell r="GY21">
            <v>45658</v>
          </cell>
          <cell r="HC21">
            <v>45803</v>
          </cell>
          <cell r="HE21">
            <v>45842</v>
          </cell>
          <cell r="HG21">
            <v>45901</v>
          </cell>
          <cell r="HI21">
            <v>45988</v>
          </cell>
          <cell r="HJ21">
            <v>46016</v>
          </cell>
          <cell r="HK21">
            <v>46023</v>
          </cell>
          <cell r="HO21">
            <v>46167</v>
          </cell>
          <cell r="HQ21">
            <v>46207</v>
          </cell>
          <cell r="HS21">
            <v>46272</v>
          </cell>
          <cell r="HU21">
            <v>46352</v>
          </cell>
          <cell r="HV21">
            <v>46381</v>
          </cell>
          <cell r="HW21">
            <v>46388</v>
          </cell>
          <cell r="IA21">
            <v>46538</v>
          </cell>
          <cell r="IC21">
            <v>46573</v>
          </cell>
          <cell r="IE21">
            <v>46636</v>
          </cell>
          <cell r="IG21">
            <v>46716</v>
          </cell>
          <cell r="IH21">
            <v>46746</v>
          </cell>
          <cell r="II21">
            <v>46753</v>
          </cell>
          <cell r="IM21">
            <v>46902</v>
          </cell>
          <cell r="IO21">
            <v>46938</v>
          </cell>
          <cell r="IQ21">
            <v>47000</v>
          </cell>
          <cell r="IS21">
            <v>47080</v>
          </cell>
          <cell r="IT21">
            <v>47112</v>
          </cell>
        </row>
        <row r="26">
          <cell r="C26">
            <v>352</v>
          </cell>
          <cell r="D26">
            <v>336</v>
          </cell>
          <cell r="E26">
            <v>336</v>
          </cell>
          <cell r="F26">
            <v>352</v>
          </cell>
          <cell r="G26">
            <v>336</v>
          </cell>
          <cell r="H26">
            <v>336</v>
          </cell>
          <cell r="I26">
            <v>352</v>
          </cell>
          <cell r="J26">
            <v>336</v>
          </cell>
          <cell r="K26">
            <v>336</v>
          </cell>
          <cell r="L26">
            <v>368</v>
          </cell>
          <cell r="M26">
            <v>304</v>
          </cell>
          <cell r="N26">
            <v>352</v>
          </cell>
          <cell r="O26">
            <v>336</v>
          </cell>
          <cell r="P26">
            <v>320</v>
          </cell>
          <cell r="Q26">
            <v>352</v>
          </cell>
          <cell r="R26">
            <v>352</v>
          </cell>
          <cell r="S26">
            <v>320</v>
          </cell>
          <cell r="T26">
            <v>352</v>
          </cell>
          <cell r="U26">
            <v>352</v>
          </cell>
          <cell r="V26">
            <v>336</v>
          </cell>
          <cell r="W26">
            <v>336</v>
          </cell>
          <cell r="X26">
            <v>352</v>
          </cell>
          <cell r="Y26">
            <v>320</v>
          </cell>
          <cell r="Z26">
            <v>352</v>
          </cell>
          <cell r="AA26">
            <v>320</v>
          </cell>
          <cell r="AB26">
            <v>320</v>
          </cell>
          <cell r="AC26">
            <v>368</v>
          </cell>
          <cell r="AD26">
            <v>352</v>
          </cell>
          <cell r="AE26">
            <v>320</v>
          </cell>
          <cell r="AF26">
            <v>352</v>
          </cell>
          <cell r="AG26">
            <v>336</v>
          </cell>
          <cell r="AH26">
            <v>352</v>
          </cell>
          <cell r="AI26">
            <v>336</v>
          </cell>
          <cell r="AJ26">
            <v>336</v>
          </cell>
          <cell r="AK26">
            <v>336</v>
          </cell>
          <cell r="AL26">
            <v>352</v>
          </cell>
          <cell r="AM26">
            <v>320</v>
          </cell>
          <cell r="AN26">
            <v>320</v>
          </cell>
          <cell r="AO26">
            <v>368</v>
          </cell>
          <cell r="AP26">
            <v>336</v>
          </cell>
          <cell r="AQ26">
            <v>336</v>
          </cell>
          <cell r="AR26">
            <v>352</v>
          </cell>
          <cell r="AS26">
            <v>320</v>
          </cell>
          <cell r="AT26">
            <v>368</v>
          </cell>
          <cell r="AU26">
            <v>336</v>
          </cell>
          <cell r="AV26">
            <v>336</v>
          </cell>
          <cell r="AW26">
            <v>336</v>
          </cell>
          <cell r="AX26">
            <v>336</v>
          </cell>
          <cell r="AY26">
            <v>336</v>
          </cell>
          <cell r="AZ26">
            <v>336</v>
          </cell>
          <cell r="BA26">
            <v>352</v>
          </cell>
          <cell r="BB26">
            <v>336</v>
          </cell>
          <cell r="BC26">
            <v>352</v>
          </cell>
          <cell r="BD26">
            <v>336</v>
          </cell>
          <cell r="BE26">
            <v>336</v>
          </cell>
          <cell r="BF26">
            <v>368</v>
          </cell>
          <cell r="BG26">
            <v>304</v>
          </cell>
          <cell r="BH26">
            <v>368</v>
          </cell>
          <cell r="BI26">
            <v>336</v>
          </cell>
          <cell r="BJ26">
            <v>320</v>
          </cell>
          <cell r="BK26">
            <v>352</v>
          </cell>
          <cell r="BL26">
            <v>320</v>
          </cell>
          <cell r="BM26">
            <v>336</v>
          </cell>
          <cell r="BN26">
            <v>352</v>
          </cell>
          <cell r="BO26">
            <v>352</v>
          </cell>
          <cell r="BP26">
            <v>320</v>
          </cell>
          <cell r="BQ26">
            <v>352</v>
          </cell>
          <cell r="BR26">
            <v>352</v>
          </cell>
          <cell r="BS26">
            <v>320</v>
          </cell>
          <cell r="BT26">
            <v>368</v>
          </cell>
          <cell r="BU26">
            <v>320</v>
          </cell>
          <cell r="BV26">
            <v>336</v>
          </cell>
          <cell r="BW26">
            <v>352</v>
          </cell>
          <cell r="BX26">
            <v>320</v>
          </cell>
          <cell r="BY26">
            <v>336</v>
          </cell>
          <cell r="BZ26">
            <v>352</v>
          </cell>
          <cell r="CA26">
            <v>336</v>
          </cell>
          <cell r="CB26">
            <v>336</v>
          </cell>
          <cell r="CC26">
            <v>352</v>
          </cell>
          <cell r="CD26">
            <v>336</v>
          </cell>
          <cell r="CE26">
            <v>336</v>
          </cell>
          <cell r="CF26">
            <v>368</v>
          </cell>
          <cell r="CG26">
            <v>304</v>
          </cell>
          <cell r="CH26">
            <v>352</v>
          </cell>
          <cell r="CI26">
            <v>336</v>
          </cell>
          <cell r="CJ26">
            <v>320</v>
          </cell>
          <cell r="CK26">
            <v>352</v>
          </cell>
          <cell r="CL26">
            <v>352</v>
          </cell>
          <cell r="CM26">
            <v>320</v>
          </cell>
          <cell r="CN26">
            <v>352</v>
          </cell>
          <cell r="CO26">
            <v>352</v>
          </cell>
          <cell r="CP26">
            <v>336</v>
          </cell>
          <cell r="CQ26">
            <v>336</v>
          </cell>
          <cell r="CR26">
            <v>352</v>
          </cell>
          <cell r="CS26">
            <v>320</v>
          </cell>
          <cell r="CT26">
            <v>352</v>
          </cell>
          <cell r="CU26">
            <v>320</v>
          </cell>
          <cell r="CV26">
            <v>336</v>
          </cell>
          <cell r="CW26">
            <v>368</v>
          </cell>
          <cell r="CX26">
            <v>336</v>
          </cell>
          <cell r="CY26">
            <v>336</v>
          </cell>
          <cell r="CZ26">
            <v>352</v>
          </cell>
          <cell r="DA26">
            <v>320</v>
          </cell>
          <cell r="DB26">
            <v>368</v>
          </cell>
          <cell r="DC26">
            <v>336</v>
          </cell>
          <cell r="DD26">
            <v>336</v>
          </cell>
          <cell r="DE26">
            <v>336</v>
          </cell>
          <cell r="DF26">
            <v>336</v>
          </cell>
          <cell r="DG26">
            <v>336</v>
          </cell>
          <cell r="DH26">
            <v>320</v>
          </cell>
          <cell r="DI26">
            <v>368</v>
          </cell>
          <cell r="DJ26">
            <v>320</v>
          </cell>
          <cell r="DK26">
            <v>352</v>
          </cell>
          <cell r="DL26">
            <v>352</v>
          </cell>
          <cell r="DM26">
            <v>320</v>
          </cell>
          <cell r="DN26">
            <v>368</v>
          </cell>
          <cell r="DO26">
            <v>320</v>
          </cell>
          <cell r="DP26">
            <v>352</v>
          </cell>
          <cell r="DQ26">
            <v>336</v>
          </cell>
          <cell r="DR26">
            <v>320</v>
          </cell>
          <cell r="DS26">
            <v>352</v>
          </cell>
          <cell r="DT26">
            <v>320</v>
          </cell>
          <cell r="DU26">
            <v>352</v>
          </cell>
          <cell r="DV26">
            <v>336</v>
          </cell>
          <cell r="DW26">
            <v>352</v>
          </cell>
          <cell r="DX26">
            <v>336</v>
          </cell>
          <cell r="DY26">
            <v>336</v>
          </cell>
          <cell r="DZ26">
            <v>368</v>
          </cell>
          <cell r="EA26">
            <v>304</v>
          </cell>
          <cell r="EB26">
            <v>368</v>
          </cell>
          <cell r="EC26">
            <v>336</v>
          </cell>
          <cell r="ED26">
            <v>320</v>
          </cell>
          <cell r="EE26">
            <v>352</v>
          </cell>
          <cell r="EF26">
            <v>320</v>
          </cell>
          <cell r="EG26">
            <v>336</v>
          </cell>
          <cell r="EH26">
            <v>352</v>
          </cell>
          <cell r="EI26">
            <v>352</v>
          </cell>
          <cell r="EJ26">
            <v>320</v>
          </cell>
          <cell r="EK26">
            <v>352</v>
          </cell>
          <cell r="EL26">
            <v>352</v>
          </cell>
          <cell r="EM26">
            <v>320</v>
          </cell>
          <cell r="EN26">
            <v>368</v>
          </cell>
          <cell r="EO26">
            <v>320</v>
          </cell>
          <cell r="EP26">
            <v>336</v>
          </cell>
          <cell r="EQ26">
            <v>352</v>
          </cell>
          <cell r="ER26">
            <v>320</v>
          </cell>
          <cell r="ES26">
            <v>352</v>
          </cell>
          <cell r="ET26">
            <v>352</v>
          </cell>
          <cell r="EU26">
            <v>320</v>
          </cell>
          <cell r="EV26">
            <v>352</v>
          </cell>
          <cell r="EW26">
            <v>352</v>
          </cell>
          <cell r="EX26">
            <v>336</v>
          </cell>
          <cell r="EY26">
            <v>336</v>
          </cell>
          <cell r="EZ26">
            <v>352</v>
          </cell>
          <cell r="FA26">
            <v>320</v>
          </cell>
          <cell r="FB26">
            <v>352</v>
          </cell>
          <cell r="FC26">
            <v>320</v>
          </cell>
          <cell r="FD26">
            <v>320</v>
          </cell>
          <cell r="FE26">
            <v>368</v>
          </cell>
          <cell r="FF26">
            <v>352</v>
          </cell>
          <cell r="FG26">
            <v>320</v>
          </cell>
          <cell r="FH26">
            <v>352</v>
          </cell>
          <cell r="FI26">
            <v>336</v>
          </cell>
          <cell r="FJ26">
            <v>352</v>
          </cell>
          <cell r="FK26">
            <v>336</v>
          </cell>
          <cell r="FL26">
            <v>336</v>
          </cell>
          <cell r="FM26">
            <v>336</v>
          </cell>
          <cell r="FN26">
            <v>352</v>
          </cell>
          <cell r="FO26">
            <v>320</v>
          </cell>
          <cell r="FP26">
            <v>320</v>
          </cell>
          <cell r="FQ26">
            <v>368</v>
          </cell>
          <cell r="FR26">
            <v>336</v>
          </cell>
          <cell r="FS26">
            <v>336</v>
          </cell>
          <cell r="FT26">
            <v>352</v>
          </cell>
          <cell r="FU26">
            <v>320</v>
          </cell>
          <cell r="FV26">
            <v>368</v>
          </cell>
          <cell r="FW26">
            <v>336</v>
          </cell>
          <cell r="FX26">
            <v>336</v>
          </cell>
          <cell r="FY26">
            <v>336</v>
          </cell>
          <cell r="FZ26">
            <v>336</v>
          </cell>
          <cell r="GA26">
            <v>336</v>
          </cell>
          <cell r="GB26">
            <v>320</v>
          </cell>
          <cell r="GC26">
            <v>368</v>
          </cell>
          <cell r="GD26">
            <v>320</v>
          </cell>
          <cell r="GE26">
            <v>352</v>
          </cell>
          <cell r="GF26">
            <v>352</v>
          </cell>
          <cell r="GG26">
            <v>320</v>
          </cell>
          <cell r="GH26">
            <v>368</v>
          </cell>
          <cell r="GI26">
            <v>320</v>
          </cell>
          <cell r="GJ26">
            <v>352</v>
          </cell>
          <cell r="GK26">
            <v>336</v>
          </cell>
          <cell r="GL26">
            <v>320</v>
          </cell>
          <cell r="GM26">
            <v>352</v>
          </cell>
          <cell r="GN26">
            <v>336</v>
          </cell>
          <cell r="GO26">
            <v>336</v>
          </cell>
          <cell r="GP26">
            <v>352</v>
          </cell>
          <cell r="GQ26">
            <v>352</v>
          </cell>
          <cell r="GR26">
            <v>320</v>
          </cell>
          <cell r="GS26">
            <v>352</v>
          </cell>
          <cell r="GT26">
            <v>352</v>
          </cell>
          <cell r="GU26">
            <v>320</v>
          </cell>
          <cell r="GV26">
            <v>368</v>
          </cell>
          <cell r="GW26">
            <v>320</v>
          </cell>
          <cell r="GX26">
            <v>336</v>
          </cell>
          <cell r="GY26">
            <v>352</v>
          </cell>
          <cell r="GZ26">
            <v>320</v>
          </cell>
          <cell r="HA26">
            <v>336</v>
          </cell>
          <cell r="HB26">
            <v>352</v>
          </cell>
          <cell r="HC26">
            <v>336</v>
          </cell>
          <cell r="HD26">
            <v>336</v>
          </cell>
          <cell r="HE26">
            <v>352</v>
          </cell>
          <cell r="HF26">
            <v>336</v>
          </cell>
          <cell r="HG26">
            <v>336</v>
          </cell>
          <cell r="HH26">
            <v>368</v>
          </cell>
          <cell r="HI26">
            <v>304</v>
          </cell>
          <cell r="HJ26">
            <v>352</v>
          </cell>
          <cell r="HK26">
            <v>336</v>
          </cell>
          <cell r="HL26">
            <v>320</v>
          </cell>
          <cell r="HM26">
            <v>352</v>
          </cell>
          <cell r="HN26">
            <v>352</v>
          </cell>
          <cell r="HO26">
            <v>320</v>
          </cell>
          <cell r="HP26">
            <v>352</v>
          </cell>
          <cell r="HQ26">
            <v>352</v>
          </cell>
          <cell r="HR26">
            <v>336</v>
          </cell>
          <cell r="HS26">
            <v>336</v>
          </cell>
          <cell r="HT26">
            <v>352</v>
          </cell>
          <cell r="HU26">
            <v>320</v>
          </cell>
          <cell r="HV26">
            <v>352</v>
          </cell>
          <cell r="HW26">
            <v>320</v>
          </cell>
          <cell r="HX26">
            <v>320</v>
          </cell>
          <cell r="HY26">
            <v>368</v>
          </cell>
          <cell r="HZ26">
            <v>352</v>
          </cell>
          <cell r="IA26">
            <v>320</v>
          </cell>
          <cell r="IB26">
            <v>352</v>
          </cell>
          <cell r="IC26">
            <v>336</v>
          </cell>
          <cell r="ID26">
            <v>352</v>
          </cell>
          <cell r="IE26">
            <v>336</v>
          </cell>
          <cell r="IF26">
            <v>336</v>
          </cell>
          <cell r="IG26">
            <v>336</v>
          </cell>
          <cell r="IH26">
            <v>352</v>
          </cell>
          <cell r="II26">
            <v>320</v>
          </cell>
          <cell r="IJ26">
            <v>336</v>
          </cell>
          <cell r="IK26">
            <v>368</v>
          </cell>
          <cell r="IL26">
            <v>320</v>
          </cell>
          <cell r="IM26">
            <v>352</v>
          </cell>
          <cell r="IN26">
            <v>352</v>
          </cell>
          <cell r="IO26">
            <v>320</v>
          </cell>
          <cell r="IP26">
            <v>368</v>
          </cell>
          <cell r="IQ26">
            <v>320</v>
          </cell>
          <cell r="IR26">
            <v>352</v>
          </cell>
          <cell r="IS26">
            <v>336</v>
          </cell>
          <cell r="IT26">
            <v>320</v>
          </cell>
        </row>
        <row r="27">
          <cell r="C27">
            <v>392</v>
          </cell>
          <cell r="D27">
            <v>360</v>
          </cell>
          <cell r="E27">
            <v>408</v>
          </cell>
          <cell r="F27">
            <v>368</v>
          </cell>
          <cell r="G27">
            <v>408</v>
          </cell>
          <cell r="H27">
            <v>384</v>
          </cell>
          <cell r="I27">
            <v>392</v>
          </cell>
          <cell r="J27">
            <v>408</v>
          </cell>
          <cell r="K27">
            <v>384</v>
          </cell>
          <cell r="L27">
            <v>376</v>
          </cell>
          <cell r="M27">
            <v>416</v>
          </cell>
          <cell r="N27">
            <v>392</v>
          </cell>
          <cell r="O27">
            <v>408</v>
          </cell>
          <cell r="P27">
            <v>352</v>
          </cell>
          <cell r="Q27">
            <v>392</v>
          </cell>
          <cell r="R27">
            <v>368</v>
          </cell>
          <cell r="S27">
            <v>424</v>
          </cell>
          <cell r="T27">
            <v>368</v>
          </cell>
          <cell r="U27">
            <v>392</v>
          </cell>
          <cell r="V27">
            <v>408</v>
          </cell>
          <cell r="W27">
            <v>384</v>
          </cell>
          <cell r="X27">
            <v>392</v>
          </cell>
          <cell r="Y27">
            <v>400</v>
          </cell>
          <cell r="Z27">
            <v>392</v>
          </cell>
          <cell r="AA27">
            <v>424</v>
          </cell>
          <cell r="AB27">
            <v>352</v>
          </cell>
          <cell r="AC27">
            <v>376</v>
          </cell>
          <cell r="AD27">
            <v>368</v>
          </cell>
          <cell r="AE27">
            <v>424</v>
          </cell>
          <cell r="AF27">
            <v>368</v>
          </cell>
          <cell r="AG27">
            <v>408</v>
          </cell>
          <cell r="AH27">
            <v>392</v>
          </cell>
          <cell r="AI27">
            <v>384</v>
          </cell>
          <cell r="AJ27">
            <v>408</v>
          </cell>
          <cell r="AK27">
            <v>384</v>
          </cell>
          <cell r="AL27">
            <v>392</v>
          </cell>
          <cell r="AM27">
            <v>424</v>
          </cell>
          <cell r="AN27">
            <v>352</v>
          </cell>
          <cell r="AO27">
            <v>376</v>
          </cell>
          <cell r="AP27">
            <v>384</v>
          </cell>
          <cell r="AQ27">
            <v>408</v>
          </cell>
          <cell r="AR27">
            <v>368</v>
          </cell>
          <cell r="AS27">
            <v>424</v>
          </cell>
          <cell r="AT27">
            <v>376</v>
          </cell>
          <cell r="AU27">
            <v>384</v>
          </cell>
          <cell r="AV27">
            <v>408</v>
          </cell>
          <cell r="AW27">
            <v>384</v>
          </cell>
          <cell r="AX27">
            <v>408</v>
          </cell>
          <cell r="AY27">
            <v>408</v>
          </cell>
          <cell r="AZ27">
            <v>360</v>
          </cell>
          <cell r="BA27">
            <v>392</v>
          </cell>
          <cell r="BB27">
            <v>384</v>
          </cell>
          <cell r="BC27">
            <v>392</v>
          </cell>
          <cell r="BD27">
            <v>384</v>
          </cell>
          <cell r="BE27">
            <v>408</v>
          </cell>
          <cell r="BF27">
            <v>376</v>
          </cell>
          <cell r="BG27">
            <v>416</v>
          </cell>
          <cell r="BH27">
            <v>376</v>
          </cell>
          <cell r="BI27">
            <v>384</v>
          </cell>
          <cell r="BJ27">
            <v>424</v>
          </cell>
          <cell r="BK27">
            <v>392</v>
          </cell>
          <cell r="BL27">
            <v>352</v>
          </cell>
          <cell r="BM27">
            <v>408</v>
          </cell>
          <cell r="BN27">
            <v>368</v>
          </cell>
          <cell r="BO27">
            <v>392</v>
          </cell>
          <cell r="BP27">
            <v>400</v>
          </cell>
          <cell r="BQ27">
            <v>392</v>
          </cell>
          <cell r="BR27">
            <v>392</v>
          </cell>
          <cell r="BS27">
            <v>400</v>
          </cell>
          <cell r="BT27">
            <v>376</v>
          </cell>
          <cell r="BU27">
            <v>400</v>
          </cell>
          <cell r="BV27">
            <v>408</v>
          </cell>
          <cell r="BW27">
            <v>392</v>
          </cell>
          <cell r="BX27">
            <v>352</v>
          </cell>
          <cell r="BY27">
            <v>408</v>
          </cell>
          <cell r="BZ27">
            <v>368</v>
          </cell>
          <cell r="CA27">
            <v>408</v>
          </cell>
          <cell r="CB27">
            <v>384</v>
          </cell>
          <cell r="CC27">
            <v>392</v>
          </cell>
          <cell r="CD27">
            <v>408</v>
          </cell>
          <cell r="CE27">
            <v>384</v>
          </cell>
          <cell r="CF27">
            <v>376</v>
          </cell>
          <cell r="CG27">
            <v>416</v>
          </cell>
          <cell r="CH27">
            <v>392</v>
          </cell>
          <cell r="CI27">
            <v>408</v>
          </cell>
          <cell r="CJ27">
            <v>352</v>
          </cell>
          <cell r="CK27">
            <v>392</v>
          </cell>
          <cell r="CL27">
            <v>368</v>
          </cell>
          <cell r="CM27">
            <v>424</v>
          </cell>
          <cell r="CN27">
            <v>368</v>
          </cell>
          <cell r="CO27">
            <v>392</v>
          </cell>
          <cell r="CP27">
            <v>408</v>
          </cell>
          <cell r="CQ27">
            <v>384</v>
          </cell>
          <cell r="CR27">
            <v>392</v>
          </cell>
          <cell r="CS27">
            <v>400</v>
          </cell>
          <cell r="CT27">
            <v>392</v>
          </cell>
          <cell r="CU27">
            <v>424</v>
          </cell>
          <cell r="CV27">
            <v>360</v>
          </cell>
          <cell r="CW27">
            <v>376</v>
          </cell>
          <cell r="CX27">
            <v>384</v>
          </cell>
          <cell r="CY27">
            <v>408</v>
          </cell>
          <cell r="CZ27">
            <v>368</v>
          </cell>
          <cell r="DA27">
            <v>424</v>
          </cell>
          <cell r="DB27">
            <v>376</v>
          </cell>
          <cell r="DC27">
            <v>384</v>
          </cell>
          <cell r="DD27">
            <v>408</v>
          </cell>
          <cell r="DE27">
            <v>384</v>
          </cell>
          <cell r="DF27">
            <v>408</v>
          </cell>
          <cell r="DG27">
            <v>408</v>
          </cell>
          <cell r="DH27">
            <v>352</v>
          </cell>
          <cell r="DI27">
            <v>376</v>
          </cell>
          <cell r="DJ27">
            <v>400</v>
          </cell>
          <cell r="DK27">
            <v>392</v>
          </cell>
          <cell r="DL27">
            <v>368</v>
          </cell>
          <cell r="DM27">
            <v>424</v>
          </cell>
          <cell r="DN27">
            <v>376</v>
          </cell>
          <cell r="DO27">
            <v>400</v>
          </cell>
          <cell r="DP27">
            <v>392</v>
          </cell>
          <cell r="DQ27">
            <v>384</v>
          </cell>
          <cell r="DR27">
            <v>424</v>
          </cell>
          <cell r="DS27">
            <v>392</v>
          </cell>
          <cell r="DT27">
            <v>352</v>
          </cell>
          <cell r="DU27">
            <v>392</v>
          </cell>
          <cell r="DV27">
            <v>384</v>
          </cell>
          <cell r="DW27">
            <v>392</v>
          </cell>
          <cell r="DX27">
            <v>384</v>
          </cell>
          <cell r="DY27">
            <v>408</v>
          </cell>
          <cell r="DZ27">
            <v>376</v>
          </cell>
          <cell r="EA27">
            <v>416</v>
          </cell>
          <cell r="EB27">
            <v>376</v>
          </cell>
          <cell r="EC27">
            <v>384</v>
          </cell>
          <cell r="ED27">
            <v>424</v>
          </cell>
          <cell r="EE27">
            <v>392</v>
          </cell>
          <cell r="EF27">
            <v>352</v>
          </cell>
          <cell r="EG27">
            <v>408</v>
          </cell>
          <cell r="EH27">
            <v>368</v>
          </cell>
          <cell r="EI27">
            <v>392</v>
          </cell>
          <cell r="EJ27">
            <v>400</v>
          </cell>
          <cell r="EK27">
            <v>392</v>
          </cell>
          <cell r="EL27">
            <v>392</v>
          </cell>
          <cell r="EM27">
            <v>400</v>
          </cell>
          <cell r="EN27">
            <v>376</v>
          </cell>
          <cell r="EO27">
            <v>400</v>
          </cell>
          <cell r="EP27">
            <v>408</v>
          </cell>
          <cell r="EQ27">
            <v>392</v>
          </cell>
          <cell r="ER27">
            <v>376</v>
          </cell>
          <cell r="ES27">
            <v>392</v>
          </cell>
          <cell r="ET27">
            <v>368</v>
          </cell>
          <cell r="EU27">
            <v>424</v>
          </cell>
          <cell r="EV27">
            <v>368</v>
          </cell>
          <cell r="EW27">
            <v>392</v>
          </cell>
          <cell r="EX27">
            <v>408</v>
          </cell>
          <cell r="EY27">
            <v>384</v>
          </cell>
          <cell r="EZ27">
            <v>392</v>
          </cell>
          <cell r="FA27">
            <v>400</v>
          </cell>
          <cell r="FB27">
            <v>392</v>
          </cell>
          <cell r="FC27">
            <v>424</v>
          </cell>
          <cell r="FD27">
            <v>352</v>
          </cell>
          <cell r="FE27">
            <v>376</v>
          </cell>
          <cell r="FF27">
            <v>368</v>
          </cell>
          <cell r="FG27">
            <v>424</v>
          </cell>
          <cell r="FH27">
            <v>368</v>
          </cell>
          <cell r="FI27">
            <v>408</v>
          </cell>
          <cell r="FJ27">
            <v>392</v>
          </cell>
          <cell r="FK27">
            <v>384</v>
          </cell>
          <cell r="FL27">
            <v>408</v>
          </cell>
          <cell r="FM27">
            <v>384</v>
          </cell>
          <cell r="FN27">
            <v>392</v>
          </cell>
          <cell r="FO27">
            <v>424</v>
          </cell>
          <cell r="FP27">
            <v>352</v>
          </cell>
          <cell r="FQ27">
            <v>376</v>
          </cell>
          <cell r="FR27">
            <v>384</v>
          </cell>
          <cell r="FS27">
            <v>408</v>
          </cell>
          <cell r="FT27">
            <v>368</v>
          </cell>
          <cell r="FU27">
            <v>424</v>
          </cell>
          <cell r="FV27">
            <v>376</v>
          </cell>
          <cell r="FW27">
            <v>384</v>
          </cell>
          <cell r="FX27">
            <v>408</v>
          </cell>
          <cell r="FY27">
            <v>384</v>
          </cell>
          <cell r="FZ27">
            <v>408</v>
          </cell>
          <cell r="GA27">
            <v>408</v>
          </cell>
          <cell r="GB27">
            <v>352</v>
          </cell>
          <cell r="GC27">
            <v>376</v>
          </cell>
          <cell r="GD27">
            <v>400</v>
          </cell>
          <cell r="GE27">
            <v>392</v>
          </cell>
          <cell r="GF27">
            <v>368</v>
          </cell>
          <cell r="GG27">
            <v>424</v>
          </cell>
          <cell r="GH27">
            <v>376</v>
          </cell>
          <cell r="GI27">
            <v>400</v>
          </cell>
          <cell r="GJ27">
            <v>392</v>
          </cell>
          <cell r="GK27">
            <v>384</v>
          </cell>
          <cell r="GL27">
            <v>424</v>
          </cell>
          <cell r="GM27">
            <v>392</v>
          </cell>
          <cell r="GN27">
            <v>360</v>
          </cell>
          <cell r="GO27">
            <v>408</v>
          </cell>
          <cell r="GP27">
            <v>368</v>
          </cell>
          <cell r="GQ27">
            <v>392</v>
          </cell>
          <cell r="GR27">
            <v>400</v>
          </cell>
          <cell r="GS27">
            <v>392</v>
          </cell>
          <cell r="GT27">
            <v>392</v>
          </cell>
          <cell r="GU27">
            <v>400</v>
          </cell>
          <cell r="GV27">
            <v>376</v>
          </cell>
          <cell r="GW27">
            <v>400</v>
          </cell>
          <cell r="GX27">
            <v>408</v>
          </cell>
          <cell r="GY27">
            <v>392</v>
          </cell>
          <cell r="GZ27">
            <v>352</v>
          </cell>
          <cell r="HA27">
            <v>408</v>
          </cell>
          <cell r="HB27">
            <v>368</v>
          </cell>
          <cell r="HC27">
            <v>408</v>
          </cell>
          <cell r="HD27">
            <v>384</v>
          </cell>
          <cell r="HE27">
            <v>392</v>
          </cell>
          <cell r="HF27">
            <v>408</v>
          </cell>
          <cell r="HG27">
            <v>384</v>
          </cell>
          <cell r="HH27">
            <v>376</v>
          </cell>
          <cell r="HI27">
            <v>416</v>
          </cell>
          <cell r="HJ27">
            <v>392</v>
          </cell>
          <cell r="HK27">
            <v>408</v>
          </cell>
          <cell r="HL27">
            <v>352</v>
          </cell>
          <cell r="HM27">
            <v>392</v>
          </cell>
          <cell r="HN27">
            <v>368</v>
          </cell>
          <cell r="HO27">
            <v>424</v>
          </cell>
          <cell r="HP27">
            <v>368</v>
          </cell>
          <cell r="HQ27">
            <v>392</v>
          </cell>
          <cell r="HR27">
            <v>408</v>
          </cell>
          <cell r="HS27">
            <v>384</v>
          </cell>
          <cell r="HT27">
            <v>392</v>
          </cell>
          <cell r="HU27">
            <v>400</v>
          </cell>
          <cell r="HV27">
            <v>392</v>
          </cell>
          <cell r="HW27">
            <v>424</v>
          </cell>
          <cell r="HX27">
            <v>352</v>
          </cell>
          <cell r="HY27">
            <v>376</v>
          </cell>
          <cell r="HZ27">
            <v>368</v>
          </cell>
          <cell r="IA27">
            <v>424</v>
          </cell>
          <cell r="IB27">
            <v>368</v>
          </cell>
          <cell r="IC27">
            <v>408</v>
          </cell>
          <cell r="ID27">
            <v>392</v>
          </cell>
          <cell r="IE27">
            <v>384</v>
          </cell>
          <cell r="IF27">
            <v>408</v>
          </cell>
          <cell r="IG27">
            <v>384</v>
          </cell>
          <cell r="IH27">
            <v>392</v>
          </cell>
          <cell r="II27">
            <v>424</v>
          </cell>
          <cell r="IJ27">
            <v>360</v>
          </cell>
          <cell r="IK27">
            <v>376</v>
          </cell>
          <cell r="IL27">
            <v>400</v>
          </cell>
          <cell r="IM27">
            <v>392</v>
          </cell>
          <cell r="IN27">
            <v>368</v>
          </cell>
          <cell r="IO27">
            <v>424</v>
          </cell>
          <cell r="IP27">
            <v>376</v>
          </cell>
          <cell r="IQ27">
            <v>400</v>
          </cell>
          <cell r="IR27">
            <v>392</v>
          </cell>
          <cell r="IS27">
            <v>384</v>
          </cell>
          <cell r="IT27">
            <v>424</v>
          </cell>
        </row>
        <row r="28">
          <cell r="C28">
            <v>744</v>
          </cell>
          <cell r="D28">
            <v>696</v>
          </cell>
          <cell r="E28">
            <v>744</v>
          </cell>
          <cell r="F28">
            <v>720</v>
          </cell>
          <cell r="G28">
            <v>744</v>
          </cell>
          <cell r="H28">
            <v>720</v>
          </cell>
          <cell r="I28">
            <v>744</v>
          </cell>
          <cell r="J28">
            <v>744</v>
          </cell>
          <cell r="K28">
            <v>720</v>
          </cell>
          <cell r="L28">
            <v>744</v>
          </cell>
          <cell r="M28">
            <v>720</v>
          </cell>
          <cell r="N28">
            <v>744</v>
          </cell>
          <cell r="O28">
            <v>744</v>
          </cell>
          <cell r="P28">
            <v>672</v>
          </cell>
          <cell r="Q28">
            <v>744</v>
          </cell>
          <cell r="R28">
            <v>720</v>
          </cell>
          <cell r="S28">
            <v>744</v>
          </cell>
          <cell r="T28">
            <v>720</v>
          </cell>
          <cell r="U28">
            <v>744</v>
          </cell>
          <cell r="V28">
            <v>744</v>
          </cell>
          <cell r="W28">
            <v>720</v>
          </cell>
          <cell r="X28">
            <v>744</v>
          </cell>
          <cell r="Y28">
            <v>720</v>
          </cell>
          <cell r="Z28">
            <v>744</v>
          </cell>
          <cell r="AA28">
            <v>744</v>
          </cell>
          <cell r="AB28">
            <v>672</v>
          </cell>
          <cell r="AC28">
            <v>744</v>
          </cell>
          <cell r="AD28">
            <v>720</v>
          </cell>
          <cell r="AE28">
            <v>744</v>
          </cell>
          <cell r="AF28">
            <v>720</v>
          </cell>
          <cell r="AG28">
            <v>744</v>
          </cell>
          <cell r="AH28">
            <v>744</v>
          </cell>
          <cell r="AI28">
            <v>720</v>
          </cell>
          <cell r="AJ28">
            <v>744</v>
          </cell>
          <cell r="AK28">
            <v>720</v>
          </cell>
          <cell r="AL28">
            <v>744</v>
          </cell>
          <cell r="AM28">
            <v>744</v>
          </cell>
          <cell r="AN28">
            <v>672</v>
          </cell>
          <cell r="AO28">
            <v>744</v>
          </cell>
          <cell r="AP28">
            <v>720</v>
          </cell>
          <cell r="AQ28">
            <v>744</v>
          </cell>
          <cell r="AR28">
            <v>720</v>
          </cell>
          <cell r="AS28">
            <v>744</v>
          </cell>
          <cell r="AT28">
            <v>744</v>
          </cell>
          <cell r="AU28">
            <v>720</v>
          </cell>
          <cell r="AV28">
            <v>744</v>
          </cell>
          <cell r="AW28">
            <v>720</v>
          </cell>
          <cell r="AX28">
            <v>744</v>
          </cell>
          <cell r="AY28">
            <v>744</v>
          </cell>
          <cell r="AZ28">
            <v>696</v>
          </cell>
          <cell r="BA28">
            <v>744</v>
          </cell>
          <cell r="BB28">
            <v>720</v>
          </cell>
          <cell r="BC28">
            <v>744</v>
          </cell>
          <cell r="BD28">
            <v>720</v>
          </cell>
          <cell r="BE28">
            <v>744</v>
          </cell>
          <cell r="BF28">
            <v>744</v>
          </cell>
          <cell r="BG28">
            <v>720</v>
          </cell>
          <cell r="BH28">
            <v>744</v>
          </cell>
          <cell r="BI28">
            <v>720</v>
          </cell>
          <cell r="BJ28">
            <v>744</v>
          </cell>
          <cell r="BK28">
            <v>744</v>
          </cell>
          <cell r="BL28">
            <v>672</v>
          </cell>
          <cell r="BM28">
            <v>744</v>
          </cell>
          <cell r="BN28">
            <v>720</v>
          </cell>
          <cell r="BO28">
            <v>744</v>
          </cell>
          <cell r="BP28">
            <v>720</v>
          </cell>
          <cell r="BQ28">
            <v>744</v>
          </cell>
          <cell r="BR28">
            <v>744</v>
          </cell>
          <cell r="BS28">
            <v>720</v>
          </cell>
          <cell r="BT28">
            <v>744</v>
          </cell>
          <cell r="BU28">
            <v>720</v>
          </cell>
          <cell r="BV28">
            <v>744</v>
          </cell>
          <cell r="BW28">
            <v>744</v>
          </cell>
          <cell r="BX28">
            <v>672</v>
          </cell>
          <cell r="BY28">
            <v>744</v>
          </cell>
          <cell r="BZ28">
            <v>720</v>
          </cell>
          <cell r="CA28">
            <v>744</v>
          </cell>
          <cell r="CB28">
            <v>720</v>
          </cell>
          <cell r="CC28">
            <v>744</v>
          </cell>
          <cell r="CD28">
            <v>744</v>
          </cell>
          <cell r="CE28">
            <v>720</v>
          </cell>
          <cell r="CF28">
            <v>744</v>
          </cell>
          <cell r="CG28">
            <v>720</v>
          </cell>
          <cell r="CH28">
            <v>744</v>
          </cell>
          <cell r="CI28">
            <v>744</v>
          </cell>
          <cell r="CJ28">
            <v>672</v>
          </cell>
          <cell r="CK28">
            <v>744</v>
          </cell>
          <cell r="CL28">
            <v>720</v>
          </cell>
          <cell r="CM28">
            <v>744</v>
          </cell>
          <cell r="CN28">
            <v>720</v>
          </cell>
          <cell r="CO28">
            <v>744</v>
          </cell>
          <cell r="CP28">
            <v>744</v>
          </cell>
          <cell r="CQ28">
            <v>720</v>
          </cell>
          <cell r="CR28">
            <v>744</v>
          </cell>
          <cell r="CS28">
            <v>720</v>
          </cell>
          <cell r="CT28">
            <v>744</v>
          </cell>
          <cell r="CU28">
            <v>744</v>
          </cell>
          <cell r="CV28">
            <v>696</v>
          </cell>
          <cell r="CW28">
            <v>744</v>
          </cell>
          <cell r="CX28">
            <v>720</v>
          </cell>
          <cell r="CY28">
            <v>744</v>
          </cell>
          <cell r="CZ28">
            <v>720</v>
          </cell>
          <cell r="DA28">
            <v>744</v>
          </cell>
          <cell r="DB28">
            <v>744</v>
          </cell>
          <cell r="DC28">
            <v>720</v>
          </cell>
          <cell r="DD28">
            <v>744</v>
          </cell>
          <cell r="DE28">
            <v>720</v>
          </cell>
          <cell r="DF28">
            <v>744</v>
          </cell>
          <cell r="DG28">
            <v>744</v>
          </cell>
          <cell r="DH28">
            <v>672</v>
          </cell>
          <cell r="DI28">
            <v>744</v>
          </cell>
          <cell r="DJ28">
            <v>720</v>
          </cell>
          <cell r="DK28">
            <v>744</v>
          </cell>
          <cell r="DL28">
            <v>720</v>
          </cell>
          <cell r="DM28">
            <v>744</v>
          </cell>
          <cell r="DN28">
            <v>744</v>
          </cell>
          <cell r="DO28">
            <v>720</v>
          </cell>
          <cell r="DP28">
            <v>744</v>
          </cell>
          <cell r="DQ28">
            <v>720</v>
          </cell>
          <cell r="DR28">
            <v>744</v>
          </cell>
          <cell r="DS28">
            <v>744</v>
          </cell>
          <cell r="DT28">
            <v>672</v>
          </cell>
          <cell r="DU28">
            <v>744</v>
          </cell>
          <cell r="DV28">
            <v>720</v>
          </cell>
          <cell r="DW28">
            <v>744</v>
          </cell>
          <cell r="DX28">
            <v>720</v>
          </cell>
          <cell r="DY28">
            <v>744</v>
          </cell>
          <cell r="DZ28">
            <v>744</v>
          </cell>
          <cell r="EA28">
            <v>720</v>
          </cell>
          <cell r="EB28">
            <v>744</v>
          </cell>
          <cell r="EC28">
            <v>720</v>
          </cell>
          <cell r="ED28">
            <v>744</v>
          </cell>
          <cell r="EE28">
            <v>744</v>
          </cell>
          <cell r="EF28">
            <v>672</v>
          </cell>
          <cell r="EG28">
            <v>744</v>
          </cell>
          <cell r="EH28">
            <v>720</v>
          </cell>
          <cell r="EI28">
            <v>744</v>
          </cell>
          <cell r="EJ28">
            <v>720</v>
          </cell>
          <cell r="EK28">
            <v>744</v>
          </cell>
          <cell r="EL28">
            <v>744</v>
          </cell>
          <cell r="EM28">
            <v>720</v>
          </cell>
          <cell r="EN28">
            <v>744</v>
          </cell>
          <cell r="EO28">
            <v>720</v>
          </cell>
          <cell r="EP28">
            <v>744</v>
          </cell>
          <cell r="EQ28">
            <v>744</v>
          </cell>
          <cell r="ER28">
            <v>696</v>
          </cell>
          <cell r="ES28">
            <v>744</v>
          </cell>
          <cell r="ET28">
            <v>720</v>
          </cell>
          <cell r="EU28">
            <v>744</v>
          </cell>
          <cell r="EV28">
            <v>720</v>
          </cell>
          <cell r="EW28">
            <v>744</v>
          </cell>
          <cell r="EX28">
            <v>744</v>
          </cell>
          <cell r="EY28">
            <v>720</v>
          </cell>
          <cell r="EZ28">
            <v>744</v>
          </cell>
          <cell r="FA28">
            <v>720</v>
          </cell>
          <cell r="FB28">
            <v>744</v>
          </cell>
          <cell r="FC28">
            <v>744</v>
          </cell>
          <cell r="FD28">
            <v>672</v>
          </cell>
          <cell r="FE28">
            <v>744</v>
          </cell>
          <cell r="FF28">
            <v>720</v>
          </cell>
          <cell r="FG28">
            <v>744</v>
          </cell>
          <cell r="FH28">
            <v>720</v>
          </cell>
          <cell r="FI28">
            <v>744</v>
          </cell>
          <cell r="FJ28">
            <v>744</v>
          </cell>
          <cell r="FK28">
            <v>720</v>
          </cell>
          <cell r="FL28">
            <v>744</v>
          </cell>
          <cell r="FM28">
            <v>720</v>
          </cell>
          <cell r="FN28">
            <v>744</v>
          </cell>
          <cell r="FO28">
            <v>744</v>
          </cell>
          <cell r="FP28">
            <v>672</v>
          </cell>
          <cell r="FQ28">
            <v>744</v>
          </cell>
          <cell r="FR28">
            <v>720</v>
          </cell>
          <cell r="FS28">
            <v>744</v>
          </cell>
          <cell r="FT28">
            <v>720</v>
          </cell>
          <cell r="FU28">
            <v>744</v>
          </cell>
          <cell r="FV28">
            <v>744</v>
          </cell>
          <cell r="FW28">
            <v>720</v>
          </cell>
          <cell r="FX28">
            <v>744</v>
          </cell>
          <cell r="FY28">
            <v>720</v>
          </cell>
          <cell r="FZ28">
            <v>744</v>
          </cell>
          <cell r="GA28">
            <v>744</v>
          </cell>
          <cell r="GB28">
            <v>672</v>
          </cell>
          <cell r="GC28">
            <v>744</v>
          </cell>
          <cell r="GD28">
            <v>720</v>
          </cell>
          <cell r="GE28">
            <v>744</v>
          </cell>
          <cell r="GF28">
            <v>720</v>
          </cell>
          <cell r="GG28">
            <v>744</v>
          </cell>
          <cell r="GH28">
            <v>744</v>
          </cell>
          <cell r="GI28">
            <v>720</v>
          </cell>
          <cell r="GJ28">
            <v>744</v>
          </cell>
          <cell r="GK28">
            <v>720</v>
          </cell>
          <cell r="GL28">
            <v>744</v>
          </cell>
          <cell r="GM28">
            <v>744</v>
          </cell>
          <cell r="GN28">
            <v>696</v>
          </cell>
          <cell r="GO28">
            <v>744</v>
          </cell>
          <cell r="GP28">
            <v>720</v>
          </cell>
          <cell r="GQ28">
            <v>744</v>
          </cell>
          <cell r="GR28">
            <v>720</v>
          </cell>
          <cell r="GS28">
            <v>744</v>
          </cell>
          <cell r="GT28">
            <v>744</v>
          </cell>
          <cell r="GU28">
            <v>720</v>
          </cell>
          <cell r="GV28">
            <v>744</v>
          </cell>
          <cell r="GW28">
            <v>720</v>
          </cell>
          <cell r="GX28">
            <v>744</v>
          </cell>
          <cell r="GY28">
            <v>744</v>
          </cell>
          <cell r="GZ28">
            <v>672</v>
          </cell>
          <cell r="HA28">
            <v>744</v>
          </cell>
          <cell r="HB28">
            <v>720</v>
          </cell>
          <cell r="HC28">
            <v>744</v>
          </cell>
          <cell r="HD28">
            <v>720</v>
          </cell>
          <cell r="HE28">
            <v>744</v>
          </cell>
          <cell r="HF28">
            <v>744</v>
          </cell>
          <cell r="HG28">
            <v>720</v>
          </cell>
          <cell r="HH28">
            <v>744</v>
          </cell>
          <cell r="HI28">
            <v>720</v>
          </cell>
          <cell r="HJ28">
            <v>744</v>
          </cell>
          <cell r="HK28">
            <v>744</v>
          </cell>
          <cell r="HL28">
            <v>672</v>
          </cell>
          <cell r="HM28">
            <v>744</v>
          </cell>
          <cell r="HN28">
            <v>720</v>
          </cell>
          <cell r="HO28">
            <v>744</v>
          </cell>
          <cell r="HP28">
            <v>720</v>
          </cell>
          <cell r="HQ28">
            <v>744</v>
          </cell>
          <cell r="HR28">
            <v>744</v>
          </cell>
          <cell r="HS28">
            <v>720</v>
          </cell>
          <cell r="HT28">
            <v>744</v>
          </cell>
          <cell r="HU28">
            <v>720</v>
          </cell>
          <cell r="HV28">
            <v>744</v>
          </cell>
          <cell r="HW28">
            <v>744</v>
          </cell>
          <cell r="HX28">
            <v>672</v>
          </cell>
          <cell r="HY28">
            <v>744</v>
          </cell>
          <cell r="HZ28">
            <v>720</v>
          </cell>
          <cell r="IA28">
            <v>744</v>
          </cell>
          <cell r="IB28">
            <v>720</v>
          </cell>
          <cell r="IC28">
            <v>744</v>
          </cell>
          <cell r="ID28">
            <v>744</v>
          </cell>
          <cell r="IE28">
            <v>720</v>
          </cell>
          <cell r="IF28">
            <v>744</v>
          </cell>
          <cell r="IG28">
            <v>720</v>
          </cell>
          <cell r="IH28">
            <v>744</v>
          </cell>
          <cell r="II28">
            <v>744</v>
          </cell>
          <cell r="IJ28">
            <v>696</v>
          </cell>
          <cell r="IK28">
            <v>744</v>
          </cell>
          <cell r="IL28">
            <v>720</v>
          </cell>
          <cell r="IM28">
            <v>744</v>
          </cell>
          <cell r="IN28">
            <v>720</v>
          </cell>
          <cell r="IO28">
            <v>744</v>
          </cell>
          <cell r="IP28">
            <v>744</v>
          </cell>
          <cell r="IQ28">
            <v>720</v>
          </cell>
          <cell r="IR28">
            <v>744</v>
          </cell>
          <cell r="IS28">
            <v>720</v>
          </cell>
          <cell r="IT28">
            <v>744</v>
          </cell>
        </row>
        <row r="29">
          <cell r="C29">
            <v>392</v>
          </cell>
          <cell r="D29">
            <v>360</v>
          </cell>
          <cell r="E29">
            <v>408</v>
          </cell>
          <cell r="F29">
            <v>367</v>
          </cell>
          <cell r="G29">
            <v>408</v>
          </cell>
          <cell r="H29">
            <v>384</v>
          </cell>
          <cell r="I29">
            <v>392</v>
          </cell>
          <cell r="J29">
            <v>408</v>
          </cell>
          <cell r="K29">
            <v>384</v>
          </cell>
          <cell r="L29">
            <v>377</v>
          </cell>
          <cell r="M29">
            <v>416</v>
          </cell>
          <cell r="N29">
            <v>392</v>
          </cell>
          <cell r="O29">
            <v>408</v>
          </cell>
          <cell r="P29">
            <v>352</v>
          </cell>
          <cell r="Q29">
            <v>392</v>
          </cell>
          <cell r="R29">
            <v>367</v>
          </cell>
          <cell r="S29">
            <v>424</v>
          </cell>
          <cell r="T29">
            <v>368</v>
          </cell>
          <cell r="U29">
            <v>392</v>
          </cell>
          <cell r="V29">
            <v>408</v>
          </cell>
          <cell r="W29">
            <v>384</v>
          </cell>
          <cell r="X29">
            <v>393</v>
          </cell>
          <cell r="Y29">
            <v>400</v>
          </cell>
          <cell r="Z29">
            <v>392</v>
          </cell>
          <cell r="AA29">
            <v>424</v>
          </cell>
          <cell r="AB29">
            <v>352</v>
          </cell>
          <cell r="AC29">
            <v>376</v>
          </cell>
          <cell r="AD29">
            <v>367</v>
          </cell>
          <cell r="AE29">
            <v>424</v>
          </cell>
          <cell r="AF29">
            <v>368</v>
          </cell>
          <cell r="AG29">
            <v>408</v>
          </cell>
          <cell r="AH29">
            <v>392</v>
          </cell>
          <cell r="AI29">
            <v>384</v>
          </cell>
          <cell r="AJ29">
            <v>409</v>
          </cell>
          <cell r="AK29">
            <v>384</v>
          </cell>
          <cell r="AL29">
            <v>392</v>
          </cell>
          <cell r="AM29">
            <v>424</v>
          </cell>
          <cell r="AN29">
            <v>352</v>
          </cell>
          <cell r="AO29">
            <v>376</v>
          </cell>
          <cell r="AP29">
            <v>383</v>
          </cell>
          <cell r="AQ29">
            <v>408</v>
          </cell>
          <cell r="AR29">
            <v>368</v>
          </cell>
          <cell r="AS29">
            <v>424</v>
          </cell>
          <cell r="AT29">
            <v>376</v>
          </cell>
          <cell r="AU29">
            <v>384</v>
          </cell>
          <cell r="AV29">
            <v>409</v>
          </cell>
          <cell r="AW29">
            <v>384</v>
          </cell>
          <cell r="AX29">
            <v>408</v>
          </cell>
          <cell r="AY29">
            <v>408</v>
          </cell>
          <cell r="AZ29">
            <v>360</v>
          </cell>
          <cell r="BA29">
            <v>392</v>
          </cell>
          <cell r="BB29">
            <v>383</v>
          </cell>
          <cell r="BC29">
            <v>392</v>
          </cell>
          <cell r="BD29">
            <v>384</v>
          </cell>
          <cell r="BE29">
            <v>408</v>
          </cell>
          <cell r="BF29">
            <v>376</v>
          </cell>
          <cell r="BG29">
            <v>416</v>
          </cell>
          <cell r="BH29">
            <v>377</v>
          </cell>
          <cell r="BI29">
            <v>384</v>
          </cell>
          <cell r="BJ29">
            <v>424</v>
          </cell>
          <cell r="BK29">
            <v>392</v>
          </cell>
          <cell r="BL29">
            <v>352</v>
          </cell>
          <cell r="BM29">
            <v>408</v>
          </cell>
          <cell r="BN29">
            <v>367</v>
          </cell>
          <cell r="BO29">
            <v>392</v>
          </cell>
          <cell r="BP29">
            <v>400</v>
          </cell>
          <cell r="BQ29">
            <v>392</v>
          </cell>
          <cell r="BR29">
            <v>392</v>
          </cell>
          <cell r="BS29">
            <v>400</v>
          </cell>
          <cell r="BT29">
            <v>377</v>
          </cell>
          <cell r="BU29">
            <v>400</v>
          </cell>
          <cell r="BV29">
            <v>408</v>
          </cell>
          <cell r="BW29">
            <v>392</v>
          </cell>
          <cell r="BX29">
            <v>352</v>
          </cell>
          <cell r="BY29">
            <v>408</v>
          </cell>
          <cell r="BZ29">
            <v>367</v>
          </cell>
          <cell r="CA29">
            <v>408</v>
          </cell>
          <cell r="CB29">
            <v>384</v>
          </cell>
          <cell r="CC29">
            <v>392</v>
          </cell>
          <cell r="CD29">
            <v>408</v>
          </cell>
          <cell r="CE29">
            <v>384</v>
          </cell>
          <cell r="CF29">
            <v>377</v>
          </cell>
          <cell r="CG29">
            <v>416</v>
          </cell>
          <cell r="CH29">
            <v>392</v>
          </cell>
          <cell r="CI29">
            <v>408</v>
          </cell>
          <cell r="CJ29">
            <v>352</v>
          </cell>
          <cell r="CK29">
            <v>392</v>
          </cell>
          <cell r="CL29">
            <v>367</v>
          </cell>
          <cell r="CM29">
            <v>424</v>
          </cell>
          <cell r="CN29">
            <v>368</v>
          </cell>
          <cell r="CO29">
            <v>392</v>
          </cell>
          <cell r="CP29">
            <v>408</v>
          </cell>
          <cell r="CQ29">
            <v>384</v>
          </cell>
          <cell r="CR29">
            <v>393</v>
          </cell>
          <cell r="CS29">
            <v>400</v>
          </cell>
          <cell r="CT29">
            <v>392</v>
          </cell>
          <cell r="CU29">
            <v>424</v>
          </cell>
          <cell r="CV29">
            <v>360</v>
          </cell>
          <cell r="CW29">
            <v>376</v>
          </cell>
          <cell r="CX29">
            <v>383</v>
          </cell>
          <cell r="CY29">
            <v>408</v>
          </cell>
          <cell r="CZ29">
            <v>368</v>
          </cell>
          <cell r="DA29">
            <v>424</v>
          </cell>
          <cell r="DB29">
            <v>376</v>
          </cell>
          <cell r="DC29">
            <v>384</v>
          </cell>
          <cell r="DD29">
            <v>409</v>
          </cell>
          <cell r="DE29">
            <v>384</v>
          </cell>
          <cell r="DF29">
            <v>408</v>
          </cell>
          <cell r="DG29">
            <v>408</v>
          </cell>
          <cell r="DH29">
            <v>352</v>
          </cell>
          <cell r="DI29">
            <v>376</v>
          </cell>
          <cell r="DJ29">
            <v>399</v>
          </cell>
          <cell r="DK29">
            <v>392</v>
          </cell>
          <cell r="DL29">
            <v>368</v>
          </cell>
          <cell r="DM29">
            <v>424</v>
          </cell>
          <cell r="DN29">
            <v>376</v>
          </cell>
          <cell r="DO29">
            <v>400</v>
          </cell>
          <cell r="DP29">
            <v>393</v>
          </cell>
          <cell r="DQ29">
            <v>384</v>
          </cell>
          <cell r="DR29">
            <v>424</v>
          </cell>
          <cell r="DS29">
            <v>392</v>
          </cell>
          <cell r="DT29">
            <v>352</v>
          </cell>
          <cell r="DU29">
            <v>392</v>
          </cell>
          <cell r="DV29">
            <v>383</v>
          </cell>
          <cell r="DW29">
            <v>392</v>
          </cell>
          <cell r="DX29">
            <v>384</v>
          </cell>
          <cell r="DY29">
            <v>408</v>
          </cell>
          <cell r="DZ29">
            <v>376</v>
          </cell>
          <cell r="EA29">
            <v>416</v>
          </cell>
          <cell r="EB29">
            <v>377</v>
          </cell>
          <cell r="EC29">
            <v>384</v>
          </cell>
          <cell r="ED29">
            <v>424</v>
          </cell>
          <cell r="EE29">
            <v>392</v>
          </cell>
          <cell r="EF29">
            <v>352</v>
          </cell>
          <cell r="EG29">
            <v>408</v>
          </cell>
          <cell r="EH29">
            <v>367</v>
          </cell>
          <cell r="EI29">
            <v>392</v>
          </cell>
          <cell r="EJ29">
            <v>400</v>
          </cell>
          <cell r="EK29">
            <v>392</v>
          </cell>
          <cell r="EL29">
            <v>392</v>
          </cell>
          <cell r="EM29">
            <v>400</v>
          </cell>
          <cell r="EN29">
            <v>377</v>
          </cell>
          <cell r="EO29">
            <v>400</v>
          </cell>
          <cell r="EP29">
            <v>408</v>
          </cell>
          <cell r="EQ29">
            <v>392</v>
          </cell>
          <cell r="ER29">
            <v>376</v>
          </cell>
          <cell r="ES29">
            <v>392</v>
          </cell>
          <cell r="ET29">
            <v>367</v>
          </cell>
          <cell r="EU29">
            <v>424</v>
          </cell>
          <cell r="EV29">
            <v>368</v>
          </cell>
          <cell r="EW29">
            <v>392</v>
          </cell>
          <cell r="EX29">
            <v>408</v>
          </cell>
          <cell r="EY29">
            <v>384</v>
          </cell>
          <cell r="EZ29">
            <v>393</v>
          </cell>
          <cell r="FA29">
            <v>400</v>
          </cell>
          <cell r="FB29">
            <v>392</v>
          </cell>
          <cell r="FC29">
            <v>424</v>
          </cell>
          <cell r="FD29">
            <v>352</v>
          </cell>
          <cell r="FE29">
            <v>376</v>
          </cell>
          <cell r="FF29">
            <v>367</v>
          </cell>
          <cell r="FG29">
            <v>424</v>
          </cell>
          <cell r="FH29">
            <v>368</v>
          </cell>
          <cell r="FI29">
            <v>408</v>
          </cell>
          <cell r="FJ29">
            <v>392</v>
          </cell>
          <cell r="FK29">
            <v>384</v>
          </cell>
          <cell r="FL29">
            <v>409</v>
          </cell>
          <cell r="FM29">
            <v>384</v>
          </cell>
          <cell r="FN29">
            <v>392</v>
          </cell>
          <cell r="FO29">
            <v>424</v>
          </cell>
          <cell r="FP29">
            <v>352</v>
          </cell>
          <cell r="FQ29">
            <v>376</v>
          </cell>
          <cell r="FR29">
            <v>383</v>
          </cell>
          <cell r="FS29">
            <v>408</v>
          </cell>
          <cell r="FT29">
            <v>368</v>
          </cell>
          <cell r="FU29">
            <v>424</v>
          </cell>
          <cell r="FV29">
            <v>376</v>
          </cell>
          <cell r="FW29">
            <v>384</v>
          </cell>
          <cell r="FX29">
            <v>409</v>
          </cell>
          <cell r="FY29">
            <v>384</v>
          </cell>
          <cell r="FZ29">
            <v>408</v>
          </cell>
          <cell r="GA29">
            <v>408</v>
          </cell>
          <cell r="GB29">
            <v>352</v>
          </cell>
          <cell r="GC29">
            <v>376</v>
          </cell>
          <cell r="GD29">
            <v>399</v>
          </cell>
          <cell r="GE29">
            <v>392</v>
          </cell>
          <cell r="GF29">
            <v>368</v>
          </cell>
          <cell r="GG29">
            <v>424</v>
          </cell>
          <cell r="GH29">
            <v>376</v>
          </cell>
          <cell r="GI29">
            <v>400</v>
          </cell>
          <cell r="GJ29">
            <v>393</v>
          </cell>
          <cell r="GK29">
            <v>384</v>
          </cell>
          <cell r="GL29">
            <v>424</v>
          </cell>
          <cell r="GM29">
            <v>392</v>
          </cell>
          <cell r="GN29">
            <v>360</v>
          </cell>
          <cell r="GO29">
            <v>408</v>
          </cell>
          <cell r="GP29">
            <v>367</v>
          </cell>
          <cell r="GQ29">
            <v>392</v>
          </cell>
          <cell r="GR29">
            <v>400</v>
          </cell>
          <cell r="GS29">
            <v>392</v>
          </cell>
          <cell r="GT29">
            <v>392</v>
          </cell>
          <cell r="GU29">
            <v>400</v>
          </cell>
          <cell r="GV29">
            <v>377</v>
          </cell>
          <cell r="GW29">
            <v>400</v>
          </cell>
          <cell r="GX29">
            <v>408</v>
          </cell>
          <cell r="GY29">
            <v>392</v>
          </cell>
          <cell r="GZ29">
            <v>352</v>
          </cell>
          <cell r="HA29">
            <v>408</v>
          </cell>
          <cell r="HB29">
            <v>367</v>
          </cell>
          <cell r="HC29">
            <v>408</v>
          </cell>
          <cell r="HD29">
            <v>384</v>
          </cell>
          <cell r="HE29">
            <v>392</v>
          </cell>
          <cell r="HF29">
            <v>408</v>
          </cell>
          <cell r="HG29">
            <v>384</v>
          </cell>
          <cell r="HH29">
            <v>377</v>
          </cell>
          <cell r="HI29">
            <v>416</v>
          </cell>
          <cell r="HJ29">
            <v>392</v>
          </cell>
          <cell r="HK29">
            <v>408</v>
          </cell>
          <cell r="HL29">
            <v>352</v>
          </cell>
          <cell r="HM29">
            <v>392</v>
          </cell>
          <cell r="HN29">
            <v>367</v>
          </cell>
          <cell r="HO29">
            <v>424</v>
          </cell>
          <cell r="HP29">
            <v>368</v>
          </cell>
          <cell r="HQ29">
            <v>392</v>
          </cell>
          <cell r="HR29">
            <v>408</v>
          </cell>
          <cell r="HS29">
            <v>384</v>
          </cell>
          <cell r="HT29">
            <v>393</v>
          </cell>
          <cell r="HU29">
            <v>400</v>
          </cell>
          <cell r="HV29">
            <v>392</v>
          </cell>
          <cell r="HW29">
            <v>424</v>
          </cell>
          <cell r="HX29">
            <v>352</v>
          </cell>
          <cell r="HY29">
            <v>376</v>
          </cell>
          <cell r="HZ29">
            <v>367</v>
          </cell>
          <cell r="IA29">
            <v>424</v>
          </cell>
          <cell r="IB29">
            <v>368</v>
          </cell>
          <cell r="IC29">
            <v>408</v>
          </cell>
          <cell r="ID29">
            <v>392</v>
          </cell>
          <cell r="IE29">
            <v>384</v>
          </cell>
          <cell r="IF29">
            <v>409</v>
          </cell>
          <cell r="IG29">
            <v>384</v>
          </cell>
          <cell r="IH29">
            <v>392</v>
          </cell>
          <cell r="II29">
            <v>424</v>
          </cell>
          <cell r="IJ29">
            <v>360</v>
          </cell>
          <cell r="IK29">
            <v>376</v>
          </cell>
          <cell r="IL29">
            <v>399</v>
          </cell>
          <cell r="IM29">
            <v>392</v>
          </cell>
          <cell r="IN29">
            <v>368</v>
          </cell>
          <cell r="IO29">
            <v>424</v>
          </cell>
          <cell r="IP29">
            <v>376</v>
          </cell>
          <cell r="IQ29">
            <v>400</v>
          </cell>
          <cell r="IR29">
            <v>393</v>
          </cell>
          <cell r="IS29">
            <v>384</v>
          </cell>
          <cell r="IT29">
            <v>424</v>
          </cell>
        </row>
      </sheetData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ECA"/>
      <sheetName val="Uncertainties &amp; Inputs"/>
      <sheetName val="Risk"/>
      <sheetName val="Gen Data"/>
      <sheetName val="Mine Return"/>
      <sheetName val="Fuel"/>
      <sheetName val="Gen"/>
      <sheetName val="Net P Cost"/>
      <sheetName val="Summary"/>
      <sheetName val="CapEx"/>
      <sheetName val="OM"/>
      <sheetName val="GenFactors"/>
      <sheetName val="Mkt Prices"/>
      <sheetName val="Time Series"/>
      <sheetName val="Model"/>
      <sheetName val="ModelOutputs"/>
      <sheetName val="Max"/>
      <sheetName val="Chart1"/>
      <sheetName val="LvlRRqt"/>
      <sheetName val="Summaries"/>
      <sheetName val="Base Alloc Factor Input"/>
    </sheetNames>
    <sheetDataSet>
      <sheetData sheetId="0"/>
      <sheetData sheetId="1"/>
      <sheetData sheetId="2" refreshError="1">
        <row r="61">
          <cell r="G61" t="str">
            <v>Off</v>
          </cell>
        </row>
        <row r="109">
          <cell r="L109">
            <v>1</v>
          </cell>
        </row>
      </sheetData>
      <sheetData sheetId="3"/>
      <sheetData sheetId="4" refreshError="1">
        <row r="5">
          <cell r="B5" t="str">
            <v>Blundell</v>
          </cell>
          <cell r="C5">
            <v>2021</v>
          </cell>
        </row>
        <row r="6">
          <cell r="B6" t="str">
            <v>Carbon 1</v>
          </cell>
          <cell r="C6">
            <v>2021</v>
          </cell>
        </row>
        <row r="7">
          <cell r="B7" t="str">
            <v>Carbon 2</v>
          </cell>
          <cell r="C7">
            <v>2021</v>
          </cell>
        </row>
        <row r="8">
          <cell r="B8" t="str">
            <v>Carbon Plant</v>
          </cell>
          <cell r="C8">
            <v>2021</v>
          </cell>
        </row>
        <row r="9">
          <cell r="B9" t="str">
            <v>Cholla 4</v>
          </cell>
          <cell r="C9">
            <v>2026</v>
          </cell>
        </row>
        <row r="10">
          <cell r="B10" t="str">
            <v>Colstrip 3</v>
          </cell>
          <cell r="C10">
            <v>2030</v>
          </cell>
        </row>
        <row r="11">
          <cell r="B11" t="str">
            <v>Colstrip 4</v>
          </cell>
          <cell r="C11">
            <v>2030</v>
          </cell>
        </row>
        <row r="12">
          <cell r="B12" t="str">
            <v>Colstrip 3&amp;4</v>
          </cell>
          <cell r="C12">
            <v>2030</v>
          </cell>
        </row>
        <row r="13">
          <cell r="B13" t="str">
            <v>Craig 1</v>
          </cell>
          <cell r="C13">
            <v>2025</v>
          </cell>
        </row>
        <row r="14">
          <cell r="B14" t="str">
            <v>Craig 2</v>
          </cell>
          <cell r="C14">
            <v>2025</v>
          </cell>
        </row>
        <row r="15">
          <cell r="B15" t="str">
            <v>Craig 1&amp;2</v>
          </cell>
          <cell r="C15">
            <v>2025</v>
          </cell>
        </row>
        <row r="16">
          <cell r="B16" t="str">
            <v>Dave Johnston 1</v>
          </cell>
          <cell r="C16">
            <v>2021</v>
          </cell>
        </row>
        <row r="17">
          <cell r="B17" t="str">
            <v>Dave Johnston 2</v>
          </cell>
          <cell r="C17">
            <v>2021</v>
          </cell>
        </row>
        <row r="18">
          <cell r="B18" t="str">
            <v>Dave Johnston 3</v>
          </cell>
          <cell r="C18">
            <v>2021</v>
          </cell>
        </row>
        <row r="19">
          <cell r="B19" t="str">
            <v>Dave Johnston 4</v>
          </cell>
          <cell r="C19">
            <v>2021</v>
          </cell>
        </row>
        <row r="20">
          <cell r="B20" t="str">
            <v>DJ Plant</v>
          </cell>
          <cell r="C20">
            <v>2021</v>
          </cell>
        </row>
        <row r="21">
          <cell r="B21" t="str">
            <v>Gadsby 1</v>
          </cell>
          <cell r="C21">
            <v>2018</v>
          </cell>
        </row>
        <row r="22">
          <cell r="B22" t="str">
            <v>Gadsby 2</v>
          </cell>
          <cell r="C22">
            <v>2018</v>
          </cell>
        </row>
        <row r="23">
          <cell r="B23" t="str">
            <v>Gadsby 3</v>
          </cell>
          <cell r="C23">
            <v>2018</v>
          </cell>
        </row>
        <row r="24">
          <cell r="B24" t="str">
            <v>Gadsby 1,2&amp;3</v>
          </cell>
          <cell r="C24">
            <v>2018</v>
          </cell>
        </row>
        <row r="25">
          <cell r="B25" t="str">
            <v>Gadsby 4</v>
          </cell>
          <cell r="C25">
            <v>2027</v>
          </cell>
        </row>
        <row r="26">
          <cell r="B26" t="str">
            <v>Gadsby 5</v>
          </cell>
          <cell r="C26">
            <v>2027</v>
          </cell>
        </row>
        <row r="27">
          <cell r="B27" t="str">
            <v>Gadsby 6</v>
          </cell>
          <cell r="C27">
            <v>2027</v>
          </cell>
        </row>
        <row r="28">
          <cell r="B28" t="str">
            <v>Gadsby Peakers</v>
          </cell>
          <cell r="C28">
            <v>2027</v>
          </cell>
        </row>
        <row r="29">
          <cell r="B29" t="str">
            <v>Gadsby Entire Plant</v>
          </cell>
          <cell r="C29">
            <v>2022</v>
          </cell>
        </row>
        <row r="30">
          <cell r="B30" t="str">
            <v>Hayden 1</v>
          </cell>
          <cell r="C30">
            <v>2025</v>
          </cell>
        </row>
        <row r="31">
          <cell r="B31" t="str">
            <v>Hayden 2</v>
          </cell>
          <cell r="C31">
            <v>2025</v>
          </cell>
        </row>
        <row r="32">
          <cell r="B32" t="str">
            <v>Hayden 1&amp;2</v>
          </cell>
          <cell r="C32">
            <v>2025</v>
          </cell>
        </row>
        <row r="33">
          <cell r="B33" t="str">
            <v>Hermiston</v>
          </cell>
          <cell r="C33">
            <v>2032</v>
          </cell>
        </row>
        <row r="34">
          <cell r="B34" t="str">
            <v>Hunter 1</v>
          </cell>
          <cell r="C34">
            <v>2026</v>
          </cell>
        </row>
        <row r="35">
          <cell r="B35" t="str">
            <v>Hunter 2</v>
          </cell>
          <cell r="C35">
            <v>2026</v>
          </cell>
        </row>
        <row r="36">
          <cell r="B36" t="str">
            <v>Hunter 3</v>
          </cell>
          <cell r="C36">
            <v>2026</v>
          </cell>
        </row>
        <row r="37">
          <cell r="B37" t="str">
            <v>Hunter Plant</v>
          </cell>
          <cell r="C37">
            <v>2026</v>
          </cell>
        </row>
        <row r="38">
          <cell r="B38" t="str">
            <v>Huntington 1</v>
          </cell>
          <cell r="C38">
            <v>2020</v>
          </cell>
        </row>
        <row r="39">
          <cell r="B39" t="str">
            <v>Huntington 2</v>
          </cell>
          <cell r="C39">
            <v>2020</v>
          </cell>
        </row>
        <row r="40">
          <cell r="B40" t="str">
            <v>Huntington Plant</v>
          </cell>
          <cell r="C40">
            <v>2020</v>
          </cell>
        </row>
        <row r="41">
          <cell r="B41" t="str">
            <v xml:space="preserve">James River </v>
          </cell>
          <cell r="C41">
            <v>2017</v>
          </cell>
        </row>
        <row r="42">
          <cell r="B42" t="str">
            <v>Jim Bridger 1</v>
          </cell>
          <cell r="C42">
            <v>2021</v>
          </cell>
        </row>
        <row r="43">
          <cell r="B43" t="str">
            <v>Jim Bridger 2</v>
          </cell>
          <cell r="C43">
            <v>2021</v>
          </cell>
        </row>
        <row r="44">
          <cell r="B44" t="str">
            <v>Jim Bridger 3</v>
          </cell>
          <cell r="C44">
            <v>2021</v>
          </cell>
        </row>
        <row r="45">
          <cell r="B45" t="str">
            <v>Jim Bridger 4</v>
          </cell>
          <cell r="C45">
            <v>2021</v>
          </cell>
        </row>
        <row r="46">
          <cell r="B46" t="str">
            <v>Jim Bridger Plant</v>
          </cell>
          <cell r="C46">
            <v>2021</v>
          </cell>
        </row>
        <row r="47">
          <cell r="B47" t="str">
            <v>Little Mountain</v>
          </cell>
          <cell r="C47">
            <v>2007</v>
          </cell>
        </row>
        <row r="48">
          <cell r="B48" t="str">
            <v>Naughton 1</v>
          </cell>
          <cell r="C48">
            <v>2023</v>
          </cell>
        </row>
        <row r="49">
          <cell r="B49" t="str">
            <v>Naughton 2</v>
          </cell>
          <cell r="C49">
            <v>2023</v>
          </cell>
        </row>
        <row r="50">
          <cell r="B50" t="str">
            <v>Naughton 3</v>
          </cell>
          <cell r="C50">
            <v>2023</v>
          </cell>
        </row>
        <row r="51">
          <cell r="B51" t="str">
            <v>Naughton Plant</v>
          </cell>
          <cell r="C51">
            <v>2013</v>
          </cell>
        </row>
        <row r="52">
          <cell r="B52" t="str">
            <v>Wyodak</v>
          </cell>
          <cell r="C52">
            <v>2023</v>
          </cell>
        </row>
        <row r="53">
          <cell r="B53" t="str">
            <v>West Valley 1</v>
          </cell>
          <cell r="C53">
            <v>2028</v>
          </cell>
        </row>
        <row r="54">
          <cell r="B54" t="str">
            <v>West Valley 2</v>
          </cell>
          <cell r="C54">
            <v>2028</v>
          </cell>
        </row>
        <row r="55">
          <cell r="B55" t="str">
            <v>West Valley 3</v>
          </cell>
          <cell r="C55">
            <v>2028</v>
          </cell>
        </row>
        <row r="56">
          <cell r="B56" t="str">
            <v>West Valley 4</v>
          </cell>
          <cell r="C56">
            <v>2028</v>
          </cell>
        </row>
        <row r="57">
          <cell r="B57" t="str">
            <v>West Valley 5</v>
          </cell>
          <cell r="C57">
            <v>2028</v>
          </cell>
        </row>
        <row r="58">
          <cell r="B58" t="str">
            <v>Currant Creek 1</v>
          </cell>
          <cell r="C58">
            <v>2040</v>
          </cell>
        </row>
        <row r="59">
          <cell r="B59" t="str">
            <v>Lake Side 1</v>
          </cell>
          <cell r="C59">
            <v>2042</v>
          </cell>
        </row>
        <row r="60">
          <cell r="B60" t="str">
            <v>Hydro Rogue</v>
          </cell>
          <cell r="C60">
            <v>2032</v>
          </cell>
        </row>
        <row r="61">
          <cell r="B61" t="str">
            <v>Hydro Bear</v>
          </cell>
          <cell r="C61">
            <v>2032</v>
          </cell>
        </row>
        <row r="62">
          <cell r="B62" t="str">
            <v>Hydro East</v>
          </cell>
          <cell r="C62">
            <v>2032</v>
          </cell>
        </row>
        <row r="63">
          <cell r="B63" t="str">
            <v>Other</v>
          </cell>
          <cell r="C63">
            <v>2032</v>
          </cell>
        </row>
        <row r="64">
          <cell r="B64" t="str">
            <v>Other</v>
          </cell>
          <cell r="C64">
            <v>2032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Flow"/>
      <sheetName val="$Ton(lb)"/>
      <sheetName val="Levelized"/>
      <sheetName val="RevRqt Chart"/>
      <sheetName val="RevRqt"/>
      <sheetName val="$-Rev Req"/>
      <sheetName val="$MWh Reg."/>
      <sheetName val="Assumps"/>
      <sheetName val="SO2Inputs"/>
      <sheetName val="NOXInputs"/>
      <sheetName val="PMInputs"/>
      <sheetName val="SeriesSO2"/>
      <sheetName val="SeriesNOx"/>
      <sheetName val="SeriesPM"/>
      <sheetName val="ModelSO2"/>
      <sheetName val="ModelNOx"/>
      <sheetName val="Model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5">
          <cell r="S75">
            <v>67</v>
          </cell>
        </row>
        <row r="76">
          <cell r="S76">
            <v>100</v>
          </cell>
        </row>
        <row r="77">
          <cell r="S77">
            <v>106</v>
          </cell>
        </row>
        <row r="78">
          <cell r="S78">
            <v>106</v>
          </cell>
        </row>
        <row r="79">
          <cell r="S79">
            <v>220</v>
          </cell>
        </row>
        <row r="80">
          <cell r="S80">
            <v>330</v>
          </cell>
        </row>
        <row r="81">
          <cell r="S81">
            <v>430</v>
          </cell>
        </row>
        <row r="82">
          <cell r="S82">
            <v>430</v>
          </cell>
        </row>
        <row r="83">
          <cell r="S83">
            <v>460</v>
          </cell>
        </row>
        <row r="84">
          <cell r="S84">
            <v>440</v>
          </cell>
        </row>
        <row r="85">
          <cell r="S85">
            <v>455</v>
          </cell>
        </row>
        <row r="86">
          <cell r="S86">
            <v>530</v>
          </cell>
        </row>
        <row r="87">
          <cell r="S87">
            <v>530</v>
          </cell>
        </row>
        <row r="88">
          <cell r="S88">
            <v>530</v>
          </cell>
        </row>
        <row r="89">
          <cell r="S89">
            <v>530</v>
          </cell>
        </row>
        <row r="90">
          <cell r="S90">
            <v>160</v>
          </cell>
        </row>
        <row r="91">
          <cell r="S91">
            <v>210</v>
          </cell>
        </row>
        <row r="92">
          <cell r="S92">
            <v>330</v>
          </cell>
        </row>
        <row r="93">
          <cell r="S93">
            <v>335</v>
          </cell>
        </row>
        <row r="94">
          <cell r="S94">
            <v>380</v>
          </cell>
        </row>
        <row r="95">
          <cell r="S95">
            <v>72</v>
          </cell>
        </row>
        <row r="96">
          <cell r="S96">
            <v>72</v>
          </cell>
        </row>
        <row r="97">
          <cell r="S97">
            <v>82.5</v>
          </cell>
        </row>
        <row r="98">
          <cell r="S98">
            <v>82.5</v>
          </cell>
        </row>
        <row r="99">
          <cell r="S99">
            <v>45</v>
          </cell>
        </row>
        <row r="100">
          <cell r="S100">
            <v>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s"/>
      <sheetName val="CFlow"/>
      <sheetName val="$Ton(lb)"/>
      <sheetName val="Levelized"/>
      <sheetName val="RevRqt Chart"/>
      <sheetName val="RevRqt"/>
      <sheetName val="$-Rev Req"/>
      <sheetName val="$MWh Reg."/>
      <sheetName val="Assumps"/>
      <sheetName val="SO2Inputs"/>
      <sheetName val="NOXInputs"/>
      <sheetName val="PMInputs"/>
      <sheetName val="SeriesSO2"/>
      <sheetName val="SeriesNOx"/>
      <sheetName val="SeriesPM"/>
      <sheetName val="ModelSO2"/>
      <sheetName val="ModelNOx"/>
      <sheetName val="ModelP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5">
          <cell r="C75">
            <v>70</v>
          </cell>
        </row>
        <row r="76">
          <cell r="C76">
            <v>105</v>
          </cell>
        </row>
        <row r="77">
          <cell r="C77">
            <v>106</v>
          </cell>
        </row>
        <row r="78">
          <cell r="C78">
            <v>106</v>
          </cell>
        </row>
        <row r="79">
          <cell r="C79">
            <v>220</v>
          </cell>
        </row>
        <row r="80">
          <cell r="C80">
            <v>330</v>
          </cell>
        </row>
        <row r="81">
          <cell r="C81">
            <v>403.1</v>
          </cell>
        </row>
        <row r="82">
          <cell r="C82">
            <v>259.3</v>
          </cell>
        </row>
        <row r="83">
          <cell r="C83">
            <v>460</v>
          </cell>
        </row>
        <row r="84">
          <cell r="C84">
            <v>440</v>
          </cell>
        </row>
        <row r="85">
          <cell r="C85">
            <v>455</v>
          </cell>
        </row>
        <row r="86">
          <cell r="C86">
            <v>353.3</v>
          </cell>
        </row>
        <row r="87">
          <cell r="C87">
            <v>353.3</v>
          </cell>
        </row>
        <row r="88">
          <cell r="C88">
            <v>353.3</v>
          </cell>
        </row>
        <row r="89">
          <cell r="C89">
            <v>353.3</v>
          </cell>
        </row>
        <row r="90">
          <cell r="C90">
            <v>160</v>
          </cell>
        </row>
        <row r="91">
          <cell r="C91">
            <v>210</v>
          </cell>
        </row>
        <row r="92">
          <cell r="C92">
            <v>330</v>
          </cell>
        </row>
        <row r="93">
          <cell r="C93">
            <v>268</v>
          </cell>
        </row>
        <row r="94">
          <cell r="C94">
            <v>380</v>
          </cell>
        </row>
        <row r="95">
          <cell r="C95">
            <v>72</v>
          </cell>
        </row>
        <row r="96">
          <cell r="C96">
            <v>72</v>
          </cell>
        </row>
        <row r="97">
          <cell r="C97">
            <v>82.5</v>
          </cell>
        </row>
        <row r="98">
          <cell r="C98">
            <v>82.5</v>
          </cell>
        </row>
        <row r="99">
          <cell r="C99">
            <v>45</v>
          </cell>
        </row>
        <row r="100">
          <cell r="C100">
            <v>33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Summary"/>
      <sheetName val="BOQ"/>
      <sheetName val="Field Staff"/>
      <sheetName val="Const Ind &amp; Serv"/>
      <sheetName val="Construction Eq"/>
      <sheetName val="Construct Management"/>
      <sheetName val="Wage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51">
          <cell r="I51">
            <v>33.897180999999996</v>
          </cell>
        </row>
        <row r="53">
          <cell r="I53">
            <v>39.240663294117638</v>
          </cell>
        </row>
        <row r="61">
          <cell r="I61">
            <v>47.082059999999998</v>
          </cell>
        </row>
        <row r="63">
          <cell r="I63">
            <v>46.482060000000004</v>
          </cell>
        </row>
        <row r="65">
          <cell r="I65">
            <v>37.449621647058819</v>
          </cell>
        </row>
        <row r="67">
          <cell r="I67">
            <v>41.171142000000003</v>
          </cell>
        </row>
        <row r="69">
          <cell r="I69">
            <v>38.582237882352942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Page"/>
      <sheetName val="OTC Gas Quotes"/>
      <sheetName val="Futures"/>
      <sheetName val="MarketData"/>
      <sheetName val="GasCurveSummary"/>
      <sheetName val="GasVolsSummary"/>
      <sheetName val="YieldCurveSummary"/>
      <sheetName val="GAS CURVE Engine"/>
      <sheetName val="Options"/>
      <sheetName val="Calcoutput (futures)"/>
      <sheetName val="Shaped Gas Quotes"/>
      <sheetName val="Henry Contract Specifications"/>
    </sheetNames>
    <sheetDataSet>
      <sheetData sheetId="0" refreshError="1"/>
      <sheetData sheetId="1" refreshError="1">
        <row r="2">
          <cell r="M2">
            <v>1</v>
          </cell>
        </row>
        <row r="5">
          <cell r="E5" t="str">
            <v>AECO $US/mmBTU</v>
          </cell>
          <cell r="F5" t="str">
            <v>Malin</v>
          </cell>
          <cell r="G5" t="str">
            <v>Sumas</v>
          </cell>
          <cell r="H5" t="str">
            <v>Rockies/Opal</v>
          </cell>
          <cell r="I5" t="str">
            <v>Stanfield</v>
          </cell>
          <cell r="J5" t="str">
            <v>SO CAL Bdr</v>
          </cell>
          <cell r="K5" t="str">
            <v>San Juan</v>
          </cell>
        </row>
        <row r="6">
          <cell r="L6">
            <v>1</v>
          </cell>
        </row>
        <row r="7">
          <cell r="L7">
            <v>2</v>
          </cell>
        </row>
        <row r="8">
          <cell r="L8">
            <v>3</v>
          </cell>
        </row>
        <row r="9">
          <cell r="L9">
            <v>1</v>
          </cell>
        </row>
        <row r="10">
          <cell r="L10">
            <v>4</v>
          </cell>
        </row>
        <row r="11">
          <cell r="L11">
            <v>11</v>
          </cell>
        </row>
        <row r="12">
          <cell r="L12">
            <v>16</v>
          </cell>
        </row>
        <row r="13">
          <cell r="L13">
            <v>1</v>
          </cell>
        </row>
        <row r="14">
          <cell r="L14">
            <v>13</v>
          </cell>
        </row>
        <row r="15">
          <cell r="L15">
            <v>25</v>
          </cell>
        </row>
      </sheetData>
      <sheetData sheetId="2" refreshError="1">
        <row r="2">
          <cell r="A2" t="str">
            <v>CL112</v>
          </cell>
          <cell r="B2" t="str">
            <v>CL</v>
          </cell>
          <cell r="C2">
            <v>1</v>
          </cell>
          <cell r="D2">
            <v>3</v>
          </cell>
          <cell r="E2">
            <v>37609</v>
          </cell>
          <cell r="F2">
            <v>27.29</v>
          </cell>
          <cell r="G2">
            <v>26.71</v>
          </cell>
          <cell r="H2">
            <v>68103</v>
          </cell>
          <cell r="I2">
            <v>27.45</v>
          </cell>
          <cell r="J2">
            <v>26.71</v>
          </cell>
        </row>
        <row r="3">
          <cell r="A3" t="str">
            <v>CL122</v>
          </cell>
          <cell r="B3" t="str">
            <v>CL</v>
          </cell>
          <cell r="C3">
            <v>2</v>
          </cell>
          <cell r="D3">
            <v>3</v>
          </cell>
          <cell r="E3">
            <v>37642</v>
          </cell>
          <cell r="F3">
            <v>27.17</v>
          </cell>
          <cell r="G3">
            <v>26.59</v>
          </cell>
          <cell r="H3">
            <v>38783</v>
          </cell>
          <cell r="I3">
            <v>27.32</v>
          </cell>
          <cell r="J3">
            <v>26.63</v>
          </cell>
        </row>
        <row r="4">
          <cell r="A4" t="str">
            <v>CL13</v>
          </cell>
          <cell r="B4" t="str">
            <v>CL</v>
          </cell>
          <cell r="C4">
            <v>3</v>
          </cell>
          <cell r="D4">
            <v>3</v>
          </cell>
          <cell r="E4">
            <v>37672</v>
          </cell>
          <cell r="F4">
            <v>26.8</v>
          </cell>
          <cell r="G4">
            <v>26.28</v>
          </cell>
          <cell r="H4">
            <v>21182</v>
          </cell>
          <cell r="I4">
            <v>26.95</v>
          </cell>
          <cell r="J4">
            <v>26.37</v>
          </cell>
        </row>
        <row r="5">
          <cell r="A5" t="str">
            <v>CL23</v>
          </cell>
          <cell r="B5" t="str">
            <v>CL</v>
          </cell>
          <cell r="C5">
            <v>4</v>
          </cell>
          <cell r="D5">
            <v>3</v>
          </cell>
          <cell r="E5">
            <v>37700</v>
          </cell>
          <cell r="F5">
            <v>26.47</v>
          </cell>
          <cell r="G5">
            <v>25.95</v>
          </cell>
          <cell r="H5">
            <v>7944</v>
          </cell>
          <cell r="I5">
            <v>26.55</v>
          </cell>
          <cell r="J5">
            <v>26.12</v>
          </cell>
        </row>
        <row r="6">
          <cell r="A6" t="str">
            <v>CL33</v>
          </cell>
          <cell r="B6" t="str">
            <v>CL</v>
          </cell>
          <cell r="C6">
            <v>5</v>
          </cell>
          <cell r="D6">
            <v>3</v>
          </cell>
          <cell r="E6">
            <v>37733</v>
          </cell>
          <cell r="F6">
            <v>26.14</v>
          </cell>
          <cell r="G6">
            <v>25.63</v>
          </cell>
          <cell r="H6">
            <v>1719</v>
          </cell>
          <cell r="I6">
            <v>26.2</v>
          </cell>
          <cell r="J6">
            <v>25.79</v>
          </cell>
        </row>
        <row r="7">
          <cell r="A7" t="str">
            <v>CL43</v>
          </cell>
          <cell r="B7" t="str">
            <v>CL</v>
          </cell>
          <cell r="C7">
            <v>6</v>
          </cell>
          <cell r="D7">
            <v>3</v>
          </cell>
          <cell r="E7">
            <v>37761</v>
          </cell>
          <cell r="F7">
            <v>25.81</v>
          </cell>
          <cell r="G7">
            <v>25.31</v>
          </cell>
          <cell r="H7">
            <v>2664</v>
          </cell>
          <cell r="I7">
            <v>25.84</v>
          </cell>
          <cell r="J7">
            <v>25.45</v>
          </cell>
        </row>
        <row r="8">
          <cell r="A8" t="str">
            <v>CL53</v>
          </cell>
          <cell r="B8" t="str">
            <v>CL</v>
          </cell>
          <cell r="C8">
            <v>7</v>
          </cell>
          <cell r="D8">
            <v>3</v>
          </cell>
          <cell r="E8">
            <v>37792</v>
          </cell>
          <cell r="F8">
            <v>25.48</v>
          </cell>
          <cell r="G8">
            <v>25</v>
          </cell>
          <cell r="H8">
            <v>870</v>
          </cell>
          <cell r="I8">
            <v>25.47</v>
          </cell>
          <cell r="J8">
            <v>25.11</v>
          </cell>
        </row>
        <row r="9">
          <cell r="A9" t="str">
            <v>CL63</v>
          </cell>
          <cell r="B9" t="str">
            <v>CL</v>
          </cell>
          <cell r="C9">
            <v>8</v>
          </cell>
          <cell r="D9">
            <v>3</v>
          </cell>
          <cell r="E9">
            <v>37824</v>
          </cell>
          <cell r="F9">
            <v>25.18</v>
          </cell>
          <cell r="G9">
            <v>24.72</v>
          </cell>
          <cell r="H9">
            <v>1451</v>
          </cell>
          <cell r="I9">
            <v>25.1</v>
          </cell>
          <cell r="J9">
            <v>25</v>
          </cell>
        </row>
        <row r="10">
          <cell r="A10" t="str">
            <v>CL73</v>
          </cell>
          <cell r="B10" t="str">
            <v>CL</v>
          </cell>
          <cell r="C10">
            <v>9</v>
          </cell>
          <cell r="D10">
            <v>3</v>
          </cell>
          <cell r="E10">
            <v>37853</v>
          </cell>
          <cell r="F10">
            <v>24.92</v>
          </cell>
          <cell r="G10">
            <v>24.48</v>
          </cell>
          <cell r="H10">
            <v>1428</v>
          </cell>
          <cell r="I10">
            <v>24.84</v>
          </cell>
          <cell r="J10">
            <v>24.68</v>
          </cell>
        </row>
        <row r="11">
          <cell r="A11" t="str">
            <v>CL83</v>
          </cell>
          <cell r="B11" t="str">
            <v>CL</v>
          </cell>
          <cell r="C11">
            <v>10</v>
          </cell>
          <cell r="D11">
            <v>3</v>
          </cell>
          <cell r="E11">
            <v>37886</v>
          </cell>
          <cell r="F11">
            <v>24.68</v>
          </cell>
          <cell r="G11">
            <v>24.25</v>
          </cell>
          <cell r="H11">
            <v>18</v>
          </cell>
          <cell r="I11">
            <v>0</v>
          </cell>
          <cell r="J11">
            <v>0</v>
          </cell>
        </row>
        <row r="12">
          <cell r="A12" t="str">
            <v>CL93</v>
          </cell>
          <cell r="B12" t="str">
            <v>CL</v>
          </cell>
          <cell r="C12">
            <v>11</v>
          </cell>
          <cell r="D12">
            <v>3</v>
          </cell>
          <cell r="E12">
            <v>37915</v>
          </cell>
          <cell r="F12">
            <v>24.5</v>
          </cell>
          <cell r="G12">
            <v>24.07</v>
          </cell>
          <cell r="H12">
            <v>495</v>
          </cell>
          <cell r="I12">
            <v>24.45</v>
          </cell>
          <cell r="J12">
            <v>24.35</v>
          </cell>
        </row>
        <row r="13">
          <cell r="A13" t="str">
            <v>CL103</v>
          </cell>
          <cell r="B13" t="str">
            <v>CL</v>
          </cell>
          <cell r="C13">
            <v>12</v>
          </cell>
          <cell r="D13">
            <v>3</v>
          </cell>
          <cell r="E13">
            <v>37945</v>
          </cell>
          <cell r="F13">
            <v>24.34</v>
          </cell>
          <cell r="G13">
            <v>23.92</v>
          </cell>
          <cell r="H13">
            <v>2389</v>
          </cell>
          <cell r="I13">
            <v>24.35</v>
          </cell>
          <cell r="J13">
            <v>24.05</v>
          </cell>
        </row>
        <row r="14">
          <cell r="A14" t="str">
            <v>CL113</v>
          </cell>
          <cell r="B14" t="str">
            <v>CL</v>
          </cell>
          <cell r="C14">
            <v>1</v>
          </cell>
          <cell r="D14">
            <v>4</v>
          </cell>
          <cell r="E14">
            <v>37974</v>
          </cell>
          <cell r="F14">
            <v>24.19</v>
          </cell>
          <cell r="G14">
            <v>23.77</v>
          </cell>
          <cell r="H14">
            <v>50</v>
          </cell>
          <cell r="I14">
            <v>0</v>
          </cell>
          <cell r="J14">
            <v>0</v>
          </cell>
        </row>
        <row r="15">
          <cell r="A15" t="str">
            <v>CL123</v>
          </cell>
          <cell r="B15" t="str">
            <v>CL</v>
          </cell>
          <cell r="C15">
            <v>2</v>
          </cell>
          <cell r="D15">
            <v>4</v>
          </cell>
          <cell r="E15">
            <v>38006</v>
          </cell>
          <cell r="F15">
            <v>24.06</v>
          </cell>
          <cell r="G15">
            <v>23.64</v>
          </cell>
          <cell r="H15">
            <v>0</v>
          </cell>
          <cell r="I15">
            <v>0</v>
          </cell>
          <cell r="J15">
            <v>0</v>
          </cell>
        </row>
        <row r="16">
          <cell r="A16" t="str">
            <v>CL14</v>
          </cell>
          <cell r="B16" t="str">
            <v>CL</v>
          </cell>
          <cell r="C16">
            <v>3</v>
          </cell>
          <cell r="D16">
            <v>4</v>
          </cell>
          <cell r="E16">
            <v>38037</v>
          </cell>
          <cell r="F16">
            <v>23.93</v>
          </cell>
          <cell r="G16">
            <v>23.51</v>
          </cell>
          <cell r="H16">
            <v>0</v>
          </cell>
          <cell r="I16">
            <v>0</v>
          </cell>
          <cell r="J16">
            <v>0</v>
          </cell>
        </row>
        <row r="17">
          <cell r="A17" t="str">
            <v>CL24</v>
          </cell>
          <cell r="B17" t="str">
            <v>CL</v>
          </cell>
          <cell r="C17">
            <v>4</v>
          </cell>
          <cell r="D17">
            <v>4</v>
          </cell>
          <cell r="E17">
            <v>38068</v>
          </cell>
          <cell r="F17">
            <v>23.8</v>
          </cell>
          <cell r="G17">
            <v>23.38</v>
          </cell>
          <cell r="H17">
            <v>360</v>
          </cell>
          <cell r="I17">
            <v>0</v>
          </cell>
          <cell r="J17">
            <v>0</v>
          </cell>
        </row>
        <row r="18">
          <cell r="A18" t="str">
            <v>CL34</v>
          </cell>
          <cell r="B18" t="str">
            <v>CL</v>
          </cell>
          <cell r="C18">
            <v>5</v>
          </cell>
          <cell r="D18">
            <v>4</v>
          </cell>
          <cell r="E18">
            <v>38097</v>
          </cell>
          <cell r="F18">
            <v>23.68</v>
          </cell>
          <cell r="G18">
            <v>23.26</v>
          </cell>
          <cell r="H18">
            <v>0</v>
          </cell>
          <cell r="I18">
            <v>0</v>
          </cell>
          <cell r="J18">
            <v>0</v>
          </cell>
        </row>
        <row r="19">
          <cell r="A19" t="str">
            <v>CL44</v>
          </cell>
          <cell r="B19" t="str">
            <v>CL</v>
          </cell>
          <cell r="C19">
            <v>6</v>
          </cell>
          <cell r="D19">
            <v>4</v>
          </cell>
          <cell r="E19">
            <v>38127</v>
          </cell>
          <cell r="F19">
            <v>23.59</v>
          </cell>
          <cell r="G19">
            <v>23.17</v>
          </cell>
          <cell r="H19">
            <v>483</v>
          </cell>
          <cell r="I19">
            <v>23.5</v>
          </cell>
          <cell r="J19">
            <v>23.5</v>
          </cell>
        </row>
        <row r="20">
          <cell r="A20" t="str">
            <v>CL54</v>
          </cell>
          <cell r="B20" t="str">
            <v>CL</v>
          </cell>
          <cell r="C20">
            <v>7</v>
          </cell>
          <cell r="D20">
            <v>4</v>
          </cell>
          <cell r="E20">
            <v>38160</v>
          </cell>
          <cell r="F20">
            <v>23.54</v>
          </cell>
          <cell r="G20">
            <v>23.12</v>
          </cell>
          <cell r="H20">
            <v>0</v>
          </cell>
          <cell r="I20">
            <v>0</v>
          </cell>
          <cell r="J20">
            <v>0</v>
          </cell>
        </row>
        <row r="21">
          <cell r="A21" t="str">
            <v>CL64</v>
          </cell>
          <cell r="B21" t="str">
            <v>CL</v>
          </cell>
          <cell r="C21">
            <v>8</v>
          </cell>
          <cell r="D21">
            <v>4</v>
          </cell>
          <cell r="E21">
            <v>38188</v>
          </cell>
          <cell r="F21">
            <v>23.5</v>
          </cell>
          <cell r="G21">
            <v>23.08</v>
          </cell>
          <cell r="H21">
            <v>0</v>
          </cell>
          <cell r="I21">
            <v>0</v>
          </cell>
          <cell r="J21">
            <v>0</v>
          </cell>
        </row>
        <row r="22">
          <cell r="A22" t="str">
            <v>CL74</v>
          </cell>
          <cell r="B22" t="str">
            <v>CL</v>
          </cell>
          <cell r="C22">
            <v>9</v>
          </cell>
          <cell r="D22">
            <v>4</v>
          </cell>
          <cell r="E22">
            <v>38219</v>
          </cell>
          <cell r="F22">
            <v>23.47</v>
          </cell>
          <cell r="G22">
            <v>23.05</v>
          </cell>
          <cell r="H22">
            <v>0</v>
          </cell>
          <cell r="I22">
            <v>0</v>
          </cell>
          <cell r="J22">
            <v>0</v>
          </cell>
        </row>
        <row r="23">
          <cell r="A23" t="str">
            <v>CL84</v>
          </cell>
          <cell r="B23" t="str">
            <v>CL</v>
          </cell>
          <cell r="C23">
            <v>10</v>
          </cell>
          <cell r="D23">
            <v>4</v>
          </cell>
          <cell r="E23">
            <v>38251</v>
          </cell>
          <cell r="F23">
            <v>23.44</v>
          </cell>
          <cell r="G23">
            <v>23.02</v>
          </cell>
          <cell r="H23">
            <v>0</v>
          </cell>
          <cell r="I23">
            <v>0</v>
          </cell>
          <cell r="J23">
            <v>0</v>
          </cell>
        </row>
        <row r="24">
          <cell r="A24" t="str">
            <v>CL94</v>
          </cell>
          <cell r="B24" t="str">
            <v>CL</v>
          </cell>
          <cell r="C24">
            <v>11</v>
          </cell>
          <cell r="D24">
            <v>4</v>
          </cell>
          <cell r="E24">
            <v>38280</v>
          </cell>
          <cell r="F24">
            <v>23.41</v>
          </cell>
          <cell r="G24">
            <v>22.99</v>
          </cell>
          <cell r="H24">
            <v>0</v>
          </cell>
          <cell r="I24">
            <v>0</v>
          </cell>
          <cell r="J24">
            <v>0</v>
          </cell>
        </row>
        <row r="25">
          <cell r="A25" t="str">
            <v>CL104</v>
          </cell>
          <cell r="B25" t="str">
            <v>CL</v>
          </cell>
          <cell r="C25">
            <v>12</v>
          </cell>
          <cell r="D25">
            <v>4</v>
          </cell>
          <cell r="E25">
            <v>38310</v>
          </cell>
          <cell r="F25">
            <v>23.38</v>
          </cell>
          <cell r="G25">
            <v>22.97</v>
          </cell>
          <cell r="H25">
            <v>1092</v>
          </cell>
          <cell r="I25">
            <v>23.19</v>
          </cell>
          <cell r="J25">
            <v>23.15</v>
          </cell>
        </row>
        <row r="26">
          <cell r="A26" t="str">
            <v>CL114</v>
          </cell>
          <cell r="B26" t="str">
            <v>CL</v>
          </cell>
          <cell r="C26">
            <v>1</v>
          </cell>
          <cell r="D26">
            <v>5</v>
          </cell>
          <cell r="E26">
            <v>38341</v>
          </cell>
          <cell r="F26">
            <v>23.35</v>
          </cell>
          <cell r="G26">
            <v>22.95</v>
          </cell>
          <cell r="H26">
            <v>1</v>
          </cell>
          <cell r="I26">
            <v>0</v>
          </cell>
          <cell r="J26">
            <v>0</v>
          </cell>
        </row>
        <row r="27">
          <cell r="A27" t="str">
            <v>CL124</v>
          </cell>
          <cell r="B27" t="str">
            <v>CL</v>
          </cell>
          <cell r="C27">
            <v>2</v>
          </cell>
          <cell r="D27">
            <v>5</v>
          </cell>
          <cell r="E27">
            <v>38372</v>
          </cell>
          <cell r="F27">
            <v>23.32</v>
          </cell>
          <cell r="G27">
            <v>22.93</v>
          </cell>
          <cell r="H27">
            <v>0</v>
          </cell>
          <cell r="I27">
            <v>0</v>
          </cell>
          <cell r="J27">
            <v>0</v>
          </cell>
        </row>
        <row r="28">
          <cell r="A28" t="str">
            <v>CL15</v>
          </cell>
          <cell r="B28" t="str">
            <v>CL</v>
          </cell>
          <cell r="C28">
            <v>3</v>
          </cell>
          <cell r="D28">
            <v>5</v>
          </cell>
          <cell r="E28">
            <v>38405</v>
          </cell>
          <cell r="F28">
            <v>23.3</v>
          </cell>
          <cell r="G28">
            <v>22.91</v>
          </cell>
          <cell r="H28">
            <v>0</v>
          </cell>
          <cell r="I28">
            <v>0</v>
          </cell>
          <cell r="J28">
            <v>0</v>
          </cell>
        </row>
        <row r="29">
          <cell r="A29" t="str">
            <v>CL25</v>
          </cell>
          <cell r="B29" t="str">
            <v>CL</v>
          </cell>
          <cell r="C29">
            <v>4</v>
          </cell>
          <cell r="D29">
            <v>5</v>
          </cell>
          <cell r="E29">
            <v>38432</v>
          </cell>
          <cell r="F29">
            <v>23.28</v>
          </cell>
          <cell r="G29">
            <v>22.89</v>
          </cell>
          <cell r="H29">
            <v>0</v>
          </cell>
          <cell r="I29">
            <v>0</v>
          </cell>
          <cell r="J29">
            <v>0</v>
          </cell>
        </row>
        <row r="30">
          <cell r="A30" t="str">
            <v>CL35</v>
          </cell>
          <cell r="B30" t="str">
            <v>CL</v>
          </cell>
          <cell r="C30">
            <v>5</v>
          </cell>
          <cell r="D30">
            <v>5</v>
          </cell>
          <cell r="E30">
            <v>38462</v>
          </cell>
          <cell r="F30">
            <v>23.26</v>
          </cell>
          <cell r="G30">
            <v>22.87</v>
          </cell>
          <cell r="H30">
            <v>0</v>
          </cell>
          <cell r="I30">
            <v>0</v>
          </cell>
          <cell r="J30">
            <v>0</v>
          </cell>
        </row>
        <row r="31">
          <cell r="A31" t="str">
            <v>CL65</v>
          </cell>
          <cell r="B31" t="str">
            <v>CL</v>
          </cell>
          <cell r="C31">
            <v>6</v>
          </cell>
          <cell r="D31">
            <v>5</v>
          </cell>
          <cell r="E31">
            <v>38492</v>
          </cell>
          <cell r="F31">
            <v>23.23</v>
          </cell>
          <cell r="G31">
            <v>22.84</v>
          </cell>
          <cell r="H31">
            <v>90</v>
          </cell>
          <cell r="I31">
            <v>0</v>
          </cell>
          <cell r="J31">
            <v>0</v>
          </cell>
        </row>
        <row r="32">
          <cell r="A32" t="str">
            <v>CL125</v>
          </cell>
          <cell r="B32" t="str">
            <v>CL</v>
          </cell>
          <cell r="C32">
            <v>12</v>
          </cell>
          <cell r="D32">
            <v>5</v>
          </cell>
          <cell r="E32">
            <v>38674</v>
          </cell>
          <cell r="F32">
            <v>23.14</v>
          </cell>
          <cell r="G32">
            <v>22.75</v>
          </cell>
          <cell r="H32">
            <v>536</v>
          </cell>
          <cell r="I32">
            <v>23.05</v>
          </cell>
          <cell r="J32">
            <v>23.05</v>
          </cell>
        </row>
        <row r="33">
          <cell r="A33" t="str">
            <v>CL126</v>
          </cell>
          <cell r="B33" t="str">
            <v>CL</v>
          </cell>
          <cell r="C33">
            <v>12</v>
          </cell>
          <cell r="D33">
            <v>6</v>
          </cell>
          <cell r="E33">
            <v>39038</v>
          </cell>
          <cell r="F33">
            <v>23.04</v>
          </cell>
          <cell r="G33">
            <v>22.65</v>
          </cell>
          <cell r="H33">
            <v>0</v>
          </cell>
          <cell r="I33">
            <v>0</v>
          </cell>
          <cell r="J33">
            <v>0</v>
          </cell>
        </row>
        <row r="34">
          <cell r="A34" t="str">
            <v>CL127</v>
          </cell>
          <cell r="B34" t="str">
            <v>CL</v>
          </cell>
          <cell r="C34">
            <v>12</v>
          </cell>
          <cell r="D34">
            <v>7</v>
          </cell>
          <cell r="E34">
            <v>39402</v>
          </cell>
          <cell r="F34">
            <v>22.94</v>
          </cell>
          <cell r="G34">
            <v>22.55</v>
          </cell>
          <cell r="H34">
            <v>1</v>
          </cell>
          <cell r="I34">
            <v>0</v>
          </cell>
          <cell r="J34">
            <v>0</v>
          </cell>
        </row>
        <row r="35">
          <cell r="A35" t="str">
            <v>CL128</v>
          </cell>
          <cell r="B35" t="str">
            <v>CL</v>
          </cell>
          <cell r="C35">
            <v>12</v>
          </cell>
          <cell r="D35">
            <v>8</v>
          </cell>
          <cell r="E35">
            <v>39772</v>
          </cell>
          <cell r="F35">
            <v>22.88</v>
          </cell>
          <cell r="G35">
            <v>22.49</v>
          </cell>
          <cell r="H35">
            <v>1</v>
          </cell>
          <cell r="I35">
            <v>0</v>
          </cell>
          <cell r="J35">
            <v>0</v>
          </cell>
        </row>
        <row r="36">
          <cell r="A36" t="str">
            <v>HO112</v>
          </cell>
          <cell r="B36" t="str">
            <v>CL</v>
          </cell>
          <cell r="C36">
            <v>12</v>
          </cell>
          <cell r="D36">
            <v>9</v>
          </cell>
          <cell r="E36">
            <v>40137</v>
          </cell>
          <cell r="F36">
            <v>22.82</v>
          </cell>
          <cell r="G36">
            <v>22.43</v>
          </cell>
          <cell r="H36">
            <v>0</v>
          </cell>
          <cell r="I36">
            <v>0</v>
          </cell>
          <cell r="J36">
            <v>0</v>
          </cell>
        </row>
        <row r="37">
          <cell r="A37" t="str">
            <v>HO122</v>
          </cell>
          <cell r="B37" t="str">
            <v>HO</v>
          </cell>
          <cell r="C37">
            <v>1</v>
          </cell>
          <cell r="D37">
            <v>3</v>
          </cell>
          <cell r="E37">
            <v>37621</v>
          </cell>
          <cell r="F37">
            <v>0.75619999999999998</v>
          </cell>
          <cell r="G37">
            <v>0.74539999999999995</v>
          </cell>
          <cell r="H37">
            <v>23589</v>
          </cell>
          <cell r="I37">
            <v>0.76400000000000001</v>
          </cell>
          <cell r="J37">
            <v>0.74550000000000005</v>
          </cell>
        </row>
        <row r="38">
          <cell r="A38" t="str">
            <v>HO13</v>
          </cell>
          <cell r="B38" t="str">
            <v>HO</v>
          </cell>
          <cell r="C38">
            <v>2</v>
          </cell>
          <cell r="D38">
            <v>3</v>
          </cell>
          <cell r="E38">
            <v>37652</v>
          </cell>
          <cell r="F38">
            <v>0.75190000000000001</v>
          </cell>
          <cell r="G38">
            <v>0.73970000000000002</v>
          </cell>
          <cell r="H38">
            <v>13901</v>
          </cell>
          <cell r="I38">
            <v>0.75900000000000001</v>
          </cell>
          <cell r="J38">
            <v>0.74199999999999999</v>
          </cell>
        </row>
        <row r="39">
          <cell r="A39" t="str">
            <v>HO23</v>
          </cell>
          <cell r="B39" t="str">
            <v>HO</v>
          </cell>
          <cell r="C39">
            <v>3</v>
          </cell>
          <cell r="D39">
            <v>3</v>
          </cell>
          <cell r="E39">
            <v>37680</v>
          </cell>
          <cell r="F39">
            <v>0.72840000000000005</v>
          </cell>
          <cell r="G39">
            <v>0.71619999999999995</v>
          </cell>
          <cell r="H39">
            <v>5228</v>
          </cell>
          <cell r="I39">
            <v>0.73399999999999999</v>
          </cell>
          <cell r="J39">
            <v>0.72070000000000001</v>
          </cell>
        </row>
        <row r="40">
          <cell r="A40" t="str">
            <v>HO33</v>
          </cell>
          <cell r="B40" t="str">
            <v>HO</v>
          </cell>
          <cell r="C40">
            <v>4</v>
          </cell>
          <cell r="D40">
            <v>3</v>
          </cell>
          <cell r="E40">
            <v>37711</v>
          </cell>
          <cell r="F40">
            <v>0.70589999999999997</v>
          </cell>
          <cell r="G40">
            <v>0.69269999999999998</v>
          </cell>
          <cell r="H40">
            <v>2873</v>
          </cell>
          <cell r="I40">
            <v>0.71199999999999997</v>
          </cell>
          <cell r="J40">
            <v>0.69750000000000001</v>
          </cell>
        </row>
        <row r="41">
          <cell r="A41" t="str">
            <v>HO43</v>
          </cell>
          <cell r="B41" t="str">
            <v>HO</v>
          </cell>
          <cell r="C41">
            <v>5</v>
          </cell>
          <cell r="D41">
            <v>3</v>
          </cell>
          <cell r="E41">
            <v>37741</v>
          </cell>
          <cell r="F41">
            <v>0.68540000000000001</v>
          </cell>
          <cell r="G41">
            <v>0.67220000000000002</v>
          </cell>
          <cell r="H41">
            <v>813</v>
          </cell>
          <cell r="I41">
            <v>0.69099999999999995</v>
          </cell>
          <cell r="J41">
            <v>0.68200000000000005</v>
          </cell>
        </row>
        <row r="42">
          <cell r="A42" t="str">
            <v>HO53</v>
          </cell>
          <cell r="B42" t="str">
            <v>HO</v>
          </cell>
          <cell r="C42">
            <v>6</v>
          </cell>
          <cell r="D42">
            <v>3</v>
          </cell>
          <cell r="E42">
            <v>37771</v>
          </cell>
          <cell r="F42">
            <v>0.6764</v>
          </cell>
          <cell r="G42">
            <v>0.66320000000000001</v>
          </cell>
          <cell r="H42">
            <v>321</v>
          </cell>
          <cell r="I42">
            <v>0.67900000000000005</v>
          </cell>
          <cell r="J42">
            <v>0.67700000000000005</v>
          </cell>
        </row>
        <row r="43">
          <cell r="A43" t="str">
            <v>HO63</v>
          </cell>
          <cell r="B43" t="str">
            <v>HO</v>
          </cell>
          <cell r="C43">
            <v>7</v>
          </cell>
          <cell r="D43">
            <v>3</v>
          </cell>
          <cell r="E43">
            <v>37802</v>
          </cell>
          <cell r="F43">
            <v>0.67390000000000005</v>
          </cell>
          <cell r="G43">
            <v>0.66069999999999995</v>
          </cell>
          <cell r="H43">
            <v>133</v>
          </cell>
          <cell r="I43">
            <v>0</v>
          </cell>
          <cell r="J43">
            <v>0</v>
          </cell>
        </row>
        <row r="44">
          <cell r="A44" t="str">
            <v>HO73</v>
          </cell>
          <cell r="B44" t="str">
            <v>HO</v>
          </cell>
          <cell r="C44">
            <v>8</v>
          </cell>
          <cell r="D44">
            <v>3</v>
          </cell>
          <cell r="E44">
            <v>37833</v>
          </cell>
          <cell r="F44">
            <v>0.67390000000000005</v>
          </cell>
          <cell r="G44">
            <v>0.66069999999999995</v>
          </cell>
          <cell r="H44">
            <v>10</v>
          </cell>
          <cell r="I44">
            <v>0.67500000000000004</v>
          </cell>
          <cell r="J44">
            <v>0.67149999999999999</v>
          </cell>
        </row>
        <row r="45">
          <cell r="A45" t="str">
            <v>HO83</v>
          </cell>
          <cell r="B45" t="str">
            <v>HO</v>
          </cell>
          <cell r="C45">
            <v>9</v>
          </cell>
          <cell r="D45">
            <v>3</v>
          </cell>
          <cell r="E45">
            <v>37862</v>
          </cell>
          <cell r="F45">
            <v>0.67789999999999995</v>
          </cell>
          <cell r="G45">
            <v>0.66469999999999996</v>
          </cell>
          <cell r="H45">
            <v>37</v>
          </cell>
          <cell r="I45">
            <v>0.67369999999999997</v>
          </cell>
          <cell r="J45">
            <v>0.67369999999999997</v>
          </cell>
        </row>
        <row r="46">
          <cell r="A46" t="str">
            <v>HO93</v>
          </cell>
          <cell r="B46" t="str">
            <v>HO</v>
          </cell>
          <cell r="C46">
            <v>10</v>
          </cell>
          <cell r="D46">
            <v>3</v>
          </cell>
          <cell r="E46">
            <v>37894</v>
          </cell>
          <cell r="F46">
            <v>0.68240000000000001</v>
          </cell>
          <cell r="G46">
            <v>0.66920000000000002</v>
          </cell>
          <cell r="H46">
            <v>6</v>
          </cell>
          <cell r="I46">
            <v>0.6825</v>
          </cell>
          <cell r="J46">
            <v>0.6825</v>
          </cell>
        </row>
        <row r="47">
          <cell r="A47" t="str">
            <v>HO103</v>
          </cell>
          <cell r="B47" t="str">
            <v>HO</v>
          </cell>
          <cell r="C47">
            <v>11</v>
          </cell>
          <cell r="D47">
            <v>3</v>
          </cell>
          <cell r="E47">
            <v>37925</v>
          </cell>
          <cell r="F47">
            <v>0.68689999999999996</v>
          </cell>
          <cell r="G47">
            <v>0.67369999999999997</v>
          </cell>
          <cell r="H47">
            <v>2</v>
          </cell>
          <cell r="I47">
            <v>0.68269999999999997</v>
          </cell>
          <cell r="J47">
            <v>0.68269999999999997</v>
          </cell>
        </row>
        <row r="48">
          <cell r="A48" t="str">
            <v>HO113</v>
          </cell>
          <cell r="B48" t="str">
            <v>HO</v>
          </cell>
          <cell r="C48">
            <v>12</v>
          </cell>
          <cell r="D48">
            <v>3</v>
          </cell>
          <cell r="E48">
            <v>37951</v>
          </cell>
          <cell r="F48">
            <v>0.69089999999999996</v>
          </cell>
          <cell r="G48">
            <v>0.67769999999999997</v>
          </cell>
          <cell r="H48">
            <v>26</v>
          </cell>
          <cell r="I48">
            <v>0</v>
          </cell>
          <cell r="J48">
            <v>0</v>
          </cell>
        </row>
        <row r="49">
          <cell r="A49" t="str">
            <v>HO123</v>
          </cell>
          <cell r="B49" t="str">
            <v>HO</v>
          </cell>
          <cell r="C49">
            <v>1</v>
          </cell>
          <cell r="D49">
            <v>4</v>
          </cell>
          <cell r="E49">
            <v>37986</v>
          </cell>
          <cell r="F49">
            <v>0.69240000000000002</v>
          </cell>
          <cell r="G49">
            <v>0.67920000000000003</v>
          </cell>
          <cell r="H49">
            <v>2</v>
          </cell>
          <cell r="I49">
            <v>0.68820000000000003</v>
          </cell>
          <cell r="J49">
            <v>0.68820000000000003</v>
          </cell>
        </row>
        <row r="50">
          <cell r="A50" t="str">
            <v>HO14</v>
          </cell>
          <cell r="B50" t="str">
            <v>HO</v>
          </cell>
          <cell r="C50">
            <v>2</v>
          </cell>
          <cell r="D50">
            <v>4</v>
          </cell>
          <cell r="E50">
            <v>38016</v>
          </cell>
          <cell r="F50">
            <v>0.68740000000000001</v>
          </cell>
          <cell r="G50">
            <v>0.67420000000000002</v>
          </cell>
          <cell r="H50">
            <v>0</v>
          </cell>
          <cell r="I50">
            <v>0</v>
          </cell>
          <cell r="J50">
            <v>0</v>
          </cell>
        </row>
        <row r="51">
          <cell r="A51" t="str">
            <v>HO24</v>
          </cell>
          <cell r="B51" t="str">
            <v>HO</v>
          </cell>
          <cell r="C51">
            <v>3</v>
          </cell>
          <cell r="D51">
            <v>4</v>
          </cell>
          <cell r="E51">
            <v>38044</v>
          </cell>
          <cell r="F51">
            <v>0.6724</v>
          </cell>
          <cell r="G51">
            <v>0.65920000000000001</v>
          </cell>
          <cell r="H51">
            <v>1</v>
          </cell>
          <cell r="I51">
            <v>0.66820000000000002</v>
          </cell>
          <cell r="J51">
            <v>0.66820000000000002</v>
          </cell>
        </row>
        <row r="52">
          <cell r="A52" t="str">
            <v>HO34</v>
          </cell>
          <cell r="B52" t="str">
            <v>HO</v>
          </cell>
          <cell r="C52">
            <v>4</v>
          </cell>
          <cell r="D52">
            <v>4</v>
          </cell>
          <cell r="E52">
            <v>38077</v>
          </cell>
          <cell r="F52">
            <v>0.65739999999999998</v>
          </cell>
          <cell r="G52">
            <v>0.64419999999999999</v>
          </cell>
          <cell r="H52">
            <v>18</v>
          </cell>
          <cell r="I52">
            <v>0</v>
          </cell>
          <cell r="J52">
            <v>0</v>
          </cell>
        </row>
        <row r="53">
          <cell r="A53" t="str">
            <v>HO44</v>
          </cell>
          <cell r="B53" t="str">
            <v>HO</v>
          </cell>
          <cell r="C53">
            <v>5</v>
          </cell>
          <cell r="D53">
            <v>4</v>
          </cell>
          <cell r="E53">
            <v>38107</v>
          </cell>
          <cell r="F53">
            <v>0.64190000000000003</v>
          </cell>
          <cell r="G53">
            <v>0.62870000000000004</v>
          </cell>
          <cell r="H53">
            <v>0</v>
          </cell>
          <cell r="I53">
            <v>0</v>
          </cell>
          <cell r="J53">
            <v>0</v>
          </cell>
        </row>
        <row r="54">
          <cell r="A54" t="str">
            <v>HU112</v>
          </cell>
          <cell r="B54" t="str">
            <v>HO</v>
          </cell>
          <cell r="C54">
            <v>6</v>
          </cell>
          <cell r="D54">
            <v>4</v>
          </cell>
          <cell r="E54">
            <v>38135</v>
          </cell>
          <cell r="F54">
            <v>0.63839999999999997</v>
          </cell>
          <cell r="G54">
            <v>0.62519999999999998</v>
          </cell>
          <cell r="H54">
            <v>0</v>
          </cell>
          <cell r="I54">
            <v>0</v>
          </cell>
          <cell r="J54">
            <v>0</v>
          </cell>
        </row>
        <row r="55">
          <cell r="A55" t="str">
            <v>HU122</v>
          </cell>
          <cell r="B55" t="str">
            <v>HU</v>
          </cell>
          <cell r="C55">
            <v>1</v>
          </cell>
          <cell r="D55">
            <v>3</v>
          </cell>
          <cell r="E55">
            <v>37621</v>
          </cell>
          <cell r="F55">
            <v>0.75270000000000004</v>
          </cell>
          <cell r="G55">
            <v>0.72929999999999995</v>
          </cell>
          <cell r="H55">
            <v>21070</v>
          </cell>
          <cell r="I55">
            <v>0.75700000000000001</v>
          </cell>
          <cell r="J55">
            <v>0.73129999999999995</v>
          </cell>
        </row>
        <row r="56">
          <cell r="A56" t="str">
            <v>HU13</v>
          </cell>
          <cell r="B56" t="str">
            <v>HU</v>
          </cell>
          <cell r="C56">
            <v>2</v>
          </cell>
          <cell r="D56">
            <v>3</v>
          </cell>
          <cell r="E56">
            <v>37652</v>
          </cell>
          <cell r="F56">
            <v>0.75039999999999996</v>
          </cell>
          <cell r="G56">
            <v>0.73080000000000001</v>
          </cell>
          <cell r="H56">
            <v>10942</v>
          </cell>
          <cell r="I56">
            <v>0.75649999999999995</v>
          </cell>
          <cell r="J56">
            <v>0.73380000000000001</v>
          </cell>
        </row>
        <row r="57">
          <cell r="A57" t="str">
            <v>HU23</v>
          </cell>
          <cell r="B57" t="str">
            <v>HU</v>
          </cell>
          <cell r="C57">
            <v>3</v>
          </cell>
          <cell r="D57">
            <v>3</v>
          </cell>
          <cell r="E57">
            <v>37680</v>
          </cell>
          <cell r="F57">
            <v>0.75290000000000001</v>
          </cell>
          <cell r="G57">
            <v>0.73480000000000001</v>
          </cell>
          <cell r="H57">
            <v>2613</v>
          </cell>
          <cell r="I57">
            <v>0.75749999999999995</v>
          </cell>
          <cell r="J57">
            <v>0.74</v>
          </cell>
        </row>
        <row r="58">
          <cell r="A58" t="str">
            <v>HU33</v>
          </cell>
          <cell r="B58" t="str">
            <v>HU</v>
          </cell>
          <cell r="C58">
            <v>4</v>
          </cell>
          <cell r="D58">
            <v>3</v>
          </cell>
          <cell r="E58">
            <v>37711</v>
          </cell>
          <cell r="F58">
            <v>0.81689999999999996</v>
          </cell>
          <cell r="G58">
            <v>0.80010000000000003</v>
          </cell>
          <cell r="H58">
            <v>922</v>
          </cell>
          <cell r="I58">
            <v>0.81499999999999995</v>
          </cell>
          <cell r="J58">
            <v>0.81499999999999995</v>
          </cell>
        </row>
        <row r="59">
          <cell r="A59" t="str">
            <v>HU43</v>
          </cell>
          <cell r="B59" t="str">
            <v>HU</v>
          </cell>
          <cell r="C59">
            <v>5</v>
          </cell>
          <cell r="D59">
            <v>3</v>
          </cell>
          <cell r="E59">
            <v>37741</v>
          </cell>
          <cell r="F59">
            <v>0.81389999999999996</v>
          </cell>
          <cell r="G59">
            <v>0.79759999999999998</v>
          </cell>
          <cell r="H59">
            <v>210</v>
          </cell>
          <cell r="I59">
            <v>0.81499999999999995</v>
          </cell>
          <cell r="J59">
            <v>0.81499999999999995</v>
          </cell>
        </row>
        <row r="60">
          <cell r="A60" t="str">
            <v>HU53</v>
          </cell>
          <cell r="B60" t="str">
            <v>HU</v>
          </cell>
          <cell r="C60">
            <v>6</v>
          </cell>
          <cell r="D60">
            <v>3</v>
          </cell>
          <cell r="E60">
            <v>37771</v>
          </cell>
          <cell r="F60">
            <v>0.80369999999999997</v>
          </cell>
          <cell r="G60">
            <v>0.78790000000000004</v>
          </cell>
          <cell r="H60">
            <v>363</v>
          </cell>
          <cell r="I60">
            <v>0.80800000000000005</v>
          </cell>
          <cell r="J60">
            <v>0.80800000000000005</v>
          </cell>
        </row>
        <row r="61">
          <cell r="A61" t="str">
            <v>HU63</v>
          </cell>
          <cell r="B61" t="str">
            <v>HU</v>
          </cell>
          <cell r="C61">
            <v>7</v>
          </cell>
          <cell r="D61">
            <v>3</v>
          </cell>
          <cell r="E61">
            <v>37802</v>
          </cell>
          <cell r="F61">
            <v>0.78769999999999996</v>
          </cell>
          <cell r="G61">
            <v>0.77239999999999998</v>
          </cell>
          <cell r="H61">
            <v>150</v>
          </cell>
          <cell r="I61">
            <v>0</v>
          </cell>
          <cell r="J61">
            <v>0</v>
          </cell>
        </row>
        <row r="62">
          <cell r="A62" t="str">
            <v>HU73</v>
          </cell>
          <cell r="B62" t="str">
            <v>HU</v>
          </cell>
          <cell r="C62">
            <v>8</v>
          </cell>
          <cell r="D62">
            <v>3</v>
          </cell>
          <cell r="E62">
            <v>37833</v>
          </cell>
          <cell r="F62">
            <v>0.76670000000000005</v>
          </cell>
          <cell r="G62">
            <v>0.75190000000000001</v>
          </cell>
          <cell r="H62">
            <v>50</v>
          </cell>
          <cell r="I62">
            <v>0</v>
          </cell>
          <cell r="J62">
            <v>0</v>
          </cell>
        </row>
        <row r="63">
          <cell r="A63" t="str">
            <v>HU83</v>
          </cell>
          <cell r="B63" t="str">
            <v>HU</v>
          </cell>
          <cell r="C63">
            <v>9</v>
          </cell>
          <cell r="D63">
            <v>3</v>
          </cell>
          <cell r="E63">
            <v>37862</v>
          </cell>
          <cell r="F63">
            <v>0.74</v>
          </cell>
          <cell r="G63">
            <v>0.72540000000000004</v>
          </cell>
          <cell r="H63">
            <v>170</v>
          </cell>
          <cell r="I63">
            <v>0</v>
          </cell>
          <cell r="J63">
            <v>0</v>
          </cell>
        </row>
        <row r="64">
          <cell r="A64" t="str">
            <v>HU93</v>
          </cell>
          <cell r="B64" t="str">
            <v>HU</v>
          </cell>
          <cell r="C64">
            <v>10</v>
          </cell>
          <cell r="D64">
            <v>3</v>
          </cell>
          <cell r="E64">
            <v>37894</v>
          </cell>
          <cell r="F64">
            <v>0.70399999999999996</v>
          </cell>
          <cell r="G64">
            <v>0.68989999999999996</v>
          </cell>
          <cell r="H64">
            <v>0</v>
          </cell>
          <cell r="I64">
            <v>0</v>
          </cell>
          <cell r="J64">
            <v>0</v>
          </cell>
        </row>
        <row r="65">
          <cell r="A65" t="str">
            <v>HU103</v>
          </cell>
          <cell r="B65" t="str">
            <v>HU</v>
          </cell>
          <cell r="C65">
            <v>11</v>
          </cell>
          <cell r="D65">
            <v>3</v>
          </cell>
          <cell r="E65">
            <v>37925</v>
          </cell>
          <cell r="F65">
            <v>0.6895</v>
          </cell>
          <cell r="G65">
            <v>0.6754</v>
          </cell>
          <cell r="H65">
            <v>0</v>
          </cell>
          <cell r="I65">
            <v>0</v>
          </cell>
          <cell r="J65">
            <v>0</v>
          </cell>
        </row>
        <row r="66">
          <cell r="A66" t="str">
            <v>NG112</v>
          </cell>
          <cell r="B66" t="str">
            <v>HU</v>
          </cell>
          <cell r="C66">
            <v>12</v>
          </cell>
          <cell r="D66">
            <v>3</v>
          </cell>
          <cell r="E66">
            <v>37951</v>
          </cell>
          <cell r="F66">
            <v>0.6835</v>
          </cell>
          <cell r="G66">
            <v>0.6694</v>
          </cell>
          <cell r="H66">
            <v>0</v>
          </cell>
          <cell r="I66">
            <v>0</v>
          </cell>
          <cell r="J66">
            <v>0</v>
          </cell>
        </row>
        <row r="67">
          <cell r="A67" t="str">
            <v>NG122</v>
          </cell>
          <cell r="B67" t="str">
            <v>KA</v>
          </cell>
          <cell r="C67">
            <v>1</v>
          </cell>
          <cell r="D67">
            <v>3</v>
          </cell>
          <cell r="E67">
            <v>37621</v>
          </cell>
          <cell r="F67">
            <v>41.87</v>
          </cell>
          <cell r="G67">
            <v>41.38</v>
          </cell>
          <cell r="H67">
            <v>0</v>
          </cell>
          <cell r="I67">
            <v>0</v>
          </cell>
          <cell r="J67">
            <v>0</v>
          </cell>
        </row>
        <row r="68">
          <cell r="A68" t="str">
            <v>NG13</v>
          </cell>
          <cell r="B68" t="str">
            <v>KA</v>
          </cell>
          <cell r="C68">
            <v>2</v>
          </cell>
          <cell r="D68">
            <v>3</v>
          </cell>
          <cell r="E68">
            <v>37652</v>
          </cell>
          <cell r="F68">
            <v>41.87</v>
          </cell>
          <cell r="G68">
            <v>41.44</v>
          </cell>
          <cell r="H68">
            <v>0</v>
          </cell>
          <cell r="I68">
            <v>0</v>
          </cell>
          <cell r="J68">
            <v>0</v>
          </cell>
        </row>
        <row r="69">
          <cell r="A69" t="str">
            <v>NG23</v>
          </cell>
          <cell r="B69" t="str">
            <v>KA</v>
          </cell>
          <cell r="C69">
            <v>5</v>
          </cell>
          <cell r="D69">
            <v>3</v>
          </cell>
          <cell r="E69">
            <v>37741</v>
          </cell>
          <cell r="F69">
            <v>40.26</v>
          </cell>
          <cell r="G69">
            <v>39.75</v>
          </cell>
          <cell r="H69">
            <v>0</v>
          </cell>
          <cell r="I69">
            <v>0</v>
          </cell>
          <cell r="J69">
            <v>0</v>
          </cell>
        </row>
        <row r="70">
          <cell r="A70" t="str">
            <v>NG33</v>
          </cell>
          <cell r="B70" t="str">
            <v>KA</v>
          </cell>
          <cell r="C70">
            <v>6</v>
          </cell>
          <cell r="D70">
            <v>3</v>
          </cell>
          <cell r="E70">
            <v>37771</v>
          </cell>
          <cell r="F70">
            <v>46</v>
          </cell>
          <cell r="G70">
            <v>45.63</v>
          </cell>
          <cell r="H70">
            <v>0</v>
          </cell>
          <cell r="I70">
            <v>0</v>
          </cell>
          <cell r="J70">
            <v>0</v>
          </cell>
        </row>
        <row r="71">
          <cell r="A71" t="str">
            <v>NG43</v>
          </cell>
          <cell r="B71" t="str">
            <v>KA</v>
          </cell>
          <cell r="C71">
            <v>7</v>
          </cell>
          <cell r="D71">
            <v>3</v>
          </cell>
          <cell r="E71">
            <v>37802</v>
          </cell>
          <cell r="F71">
            <v>59.02</v>
          </cell>
          <cell r="G71">
            <v>58.69</v>
          </cell>
          <cell r="H71">
            <v>0</v>
          </cell>
          <cell r="I71">
            <v>0</v>
          </cell>
          <cell r="J71">
            <v>0</v>
          </cell>
        </row>
        <row r="72">
          <cell r="A72" t="str">
            <v>NG53</v>
          </cell>
          <cell r="B72" t="str">
            <v>KA</v>
          </cell>
          <cell r="C72">
            <v>8</v>
          </cell>
          <cell r="D72">
            <v>3</v>
          </cell>
          <cell r="E72">
            <v>37833</v>
          </cell>
          <cell r="F72">
            <v>59.02</v>
          </cell>
          <cell r="G72">
            <v>58.69</v>
          </cell>
          <cell r="H72">
            <v>0</v>
          </cell>
          <cell r="I72">
            <v>0</v>
          </cell>
          <cell r="J72">
            <v>0</v>
          </cell>
        </row>
        <row r="73">
          <cell r="A73" t="str">
            <v>NG63</v>
          </cell>
          <cell r="B73" t="str">
            <v>KA</v>
          </cell>
          <cell r="C73">
            <v>10</v>
          </cell>
          <cell r="D73">
            <v>3</v>
          </cell>
          <cell r="E73">
            <v>37894</v>
          </cell>
          <cell r="F73">
            <v>38.49</v>
          </cell>
          <cell r="G73">
            <v>37.75</v>
          </cell>
          <cell r="H73">
            <v>0</v>
          </cell>
          <cell r="I73">
            <v>0</v>
          </cell>
          <cell r="J73">
            <v>0</v>
          </cell>
        </row>
        <row r="74">
          <cell r="A74" t="str">
            <v>NG73</v>
          </cell>
          <cell r="B74" t="str">
            <v>KA</v>
          </cell>
          <cell r="C74">
            <v>11</v>
          </cell>
          <cell r="D74">
            <v>3</v>
          </cell>
          <cell r="E74">
            <v>37925</v>
          </cell>
          <cell r="F74">
            <v>38.49</v>
          </cell>
          <cell r="G74">
            <v>37.75</v>
          </cell>
          <cell r="H74">
            <v>0</v>
          </cell>
          <cell r="I74">
            <v>0</v>
          </cell>
          <cell r="J74">
            <v>0</v>
          </cell>
        </row>
        <row r="75">
          <cell r="A75" t="str">
            <v>NG83</v>
          </cell>
          <cell r="B75" t="str">
            <v>KA</v>
          </cell>
          <cell r="C75">
            <v>12</v>
          </cell>
          <cell r="D75">
            <v>3</v>
          </cell>
          <cell r="E75">
            <v>37951</v>
          </cell>
          <cell r="F75">
            <v>38.49</v>
          </cell>
          <cell r="G75">
            <v>37.75</v>
          </cell>
          <cell r="H75">
            <v>0</v>
          </cell>
          <cell r="I75">
            <v>0</v>
          </cell>
          <cell r="J75">
            <v>0</v>
          </cell>
        </row>
        <row r="76">
          <cell r="A76" t="str">
            <v>NG93</v>
          </cell>
          <cell r="B76" t="str">
            <v>KG</v>
          </cell>
          <cell r="C76">
            <v>1</v>
          </cell>
          <cell r="D76">
            <v>3</v>
          </cell>
          <cell r="E76">
            <v>37621</v>
          </cell>
          <cell r="F76">
            <v>50.75</v>
          </cell>
          <cell r="G76">
            <v>49.96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>NG103</v>
          </cell>
          <cell r="B77" t="str">
            <v>KG</v>
          </cell>
          <cell r="C77">
            <v>2</v>
          </cell>
          <cell r="D77">
            <v>3</v>
          </cell>
          <cell r="E77">
            <v>37652</v>
          </cell>
          <cell r="F77">
            <v>50.75</v>
          </cell>
          <cell r="G77">
            <v>49.96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>NG113</v>
          </cell>
          <cell r="B78" t="str">
            <v>KG</v>
          </cell>
          <cell r="C78">
            <v>3</v>
          </cell>
          <cell r="D78">
            <v>3</v>
          </cell>
          <cell r="E78">
            <v>37680</v>
          </cell>
          <cell r="F78">
            <v>47</v>
          </cell>
          <cell r="G78">
            <v>46.07</v>
          </cell>
          <cell r="H78">
            <v>0</v>
          </cell>
          <cell r="I78">
            <v>0</v>
          </cell>
          <cell r="J78">
            <v>0</v>
          </cell>
        </row>
        <row r="79">
          <cell r="A79" t="str">
            <v>NG123</v>
          </cell>
          <cell r="B79" t="str">
            <v>KG</v>
          </cell>
          <cell r="C79">
            <v>4</v>
          </cell>
          <cell r="D79">
            <v>3</v>
          </cell>
          <cell r="E79">
            <v>37711</v>
          </cell>
          <cell r="F79">
            <v>47</v>
          </cell>
          <cell r="G79">
            <v>46.07</v>
          </cell>
          <cell r="H79">
            <v>0</v>
          </cell>
          <cell r="I79">
            <v>0</v>
          </cell>
          <cell r="J79">
            <v>0</v>
          </cell>
        </row>
        <row r="80">
          <cell r="A80" t="str">
            <v>NG14</v>
          </cell>
          <cell r="B80" t="str">
            <v>KG</v>
          </cell>
          <cell r="C80">
            <v>5</v>
          </cell>
          <cell r="D80">
            <v>3</v>
          </cell>
          <cell r="E80">
            <v>37741</v>
          </cell>
          <cell r="F80">
            <v>49.15</v>
          </cell>
          <cell r="G80">
            <v>48.38</v>
          </cell>
          <cell r="H80">
            <v>0</v>
          </cell>
          <cell r="I80">
            <v>0</v>
          </cell>
          <cell r="J80">
            <v>0</v>
          </cell>
        </row>
        <row r="81">
          <cell r="A81" t="str">
            <v>NG24</v>
          </cell>
          <cell r="B81" t="str">
            <v>KG</v>
          </cell>
          <cell r="C81">
            <v>6</v>
          </cell>
          <cell r="D81">
            <v>3</v>
          </cell>
          <cell r="E81">
            <v>37771</v>
          </cell>
          <cell r="F81">
            <v>55</v>
          </cell>
          <cell r="G81">
            <v>54.38</v>
          </cell>
          <cell r="H81">
            <v>0</v>
          </cell>
          <cell r="I81">
            <v>0</v>
          </cell>
          <cell r="J81">
            <v>0</v>
          </cell>
        </row>
        <row r="82">
          <cell r="A82" t="str">
            <v>NG34</v>
          </cell>
          <cell r="B82" t="str">
            <v>KG</v>
          </cell>
          <cell r="C82">
            <v>7</v>
          </cell>
          <cell r="D82">
            <v>3</v>
          </cell>
          <cell r="E82">
            <v>37802</v>
          </cell>
          <cell r="F82">
            <v>69.349999999999994</v>
          </cell>
          <cell r="G82">
            <v>69.25</v>
          </cell>
          <cell r="H82">
            <v>0</v>
          </cell>
          <cell r="I82">
            <v>0</v>
          </cell>
          <cell r="J82">
            <v>0</v>
          </cell>
        </row>
        <row r="83">
          <cell r="A83" t="str">
            <v>NG44</v>
          </cell>
          <cell r="B83" t="str">
            <v>KG</v>
          </cell>
          <cell r="C83">
            <v>8</v>
          </cell>
          <cell r="D83">
            <v>3</v>
          </cell>
          <cell r="E83">
            <v>37833</v>
          </cell>
          <cell r="F83">
            <v>69.349999999999994</v>
          </cell>
          <cell r="G83">
            <v>69.25</v>
          </cell>
          <cell r="H83">
            <v>0</v>
          </cell>
          <cell r="I83">
            <v>0</v>
          </cell>
          <cell r="J83">
            <v>0</v>
          </cell>
        </row>
        <row r="84">
          <cell r="A84" t="str">
            <v>NG54</v>
          </cell>
          <cell r="B84" t="str">
            <v>KG</v>
          </cell>
          <cell r="C84">
            <v>9</v>
          </cell>
          <cell r="D84">
            <v>3</v>
          </cell>
          <cell r="E84">
            <v>37862</v>
          </cell>
          <cell r="F84">
            <v>48.93</v>
          </cell>
          <cell r="G84">
            <v>48.75</v>
          </cell>
          <cell r="H84">
            <v>0</v>
          </cell>
          <cell r="I84">
            <v>0</v>
          </cell>
          <cell r="J84">
            <v>0</v>
          </cell>
        </row>
        <row r="85">
          <cell r="A85" t="str">
            <v>NG64</v>
          </cell>
          <cell r="B85" t="str">
            <v>KG</v>
          </cell>
          <cell r="C85">
            <v>10</v>
          </cell>
          <cell r="D85">
            <v>3</v>
          </cell>
          <cell r="E85">
            <v>37894</v>
          </cell>
          <cell r="F85">
            <v>45.5</v>
          </cell>
          <cell r="G85">
            <v>45.13</v>
          </cell>
          <cell r="H85">
            <v>0</v>
          </cell>
          <cell r="I85">
            <v>0</v>
          </cell>
          <cell r="J85">
            <v>0</v>
          </cell>
        </row>
        <row r="86">
          <cell r="A86" t="str">
            <v>NG74</v>
          </cell>
          <cell r="B86" t="str">
            <v>KG</v>
          </cell>
          <cell r="C86">
            <v>11</v>
          </cell>
          <cell r="D86">
            <v>3</v>
          </cell>
          <cell r="E86">
            <v>37925</v>
          </cell>
          <cell r="F86">
            <v>45.5</v>
          </cell>
          <cell r="G86">
            <v>45.13</v>
          </cell>
          <cell r="H86">
            <v>0</v>
          </cell>
          <cell r="I86">
            <v>0</v>
          </cell>
          <cell r="J86">
            <v>0</v>
          </cell>
        </row>
        <row r="87">
          <cell r="A87" t="str">
            <v>NG84</v>
          </cell>
          <cell r="B87" t="str">
            <v>KG</v>
          </cell>
          <cell r="C87">
            <v>12</v>
          </cell>
          <cell r="D87">
            <v>3</v>
          </cell>
          <cell r="E87">
            <v>37951</v>
          </cell>
          <cell r="F87">
            <v>45.5</v>
          </cell>
          <cell r="G87">
            <v>45.13</v>
          </cell>
          <cell r="H87">
            <v>0</v>
          </cell>
          <cell r="I87">
            <v>0</v>
          </cell>
          <cell r="J87">
            <v>0</v>
          </cell>
        </row>
        <row r="88">
          <cell r="A88" t="str">
            <v>NG94</v>
          </cell>
          <cell r="B88" t="str">
            <v>KG</v>
          </cell>
          <cell r="C88">
            <v>1</v>
          </cell>
          <cell r="D88">
            <v>4</v>
          </cell>
          <cell r="E88">
            <v>37986</v>
          </cell>
          <cell r="F88">
            <v>51.5</v>
          </cell>
          <cell r="G88">
            <v>51.25</v>
          </cell>
          <cell r="H88">
            <v>0</v>
          </cell>
          <cell r="I88">
            <v>0</v>
          </cell>
          <cell r="J88">
            <v>0</v>
          </cell>
        </row>
        <row r="89">
          <cell r="A89" t="str">
            <v>NG104</v>
          </cell>
          <cell r="B89" t="str">
            <v>KG</v>
          </cell>
          <cell r="C89">
            <v>2</v>
          </cell>
          <cell r="D89">
            <v>4</v>
          </cell>
          <cell r="E89">
            <v>38016</v>
          </cell>
          <cell r="F89">
            <v>51.5</v>
          </cell>
          <cell r="G89">
            <v>51.25</v>
          </cell>
          <cell r="H89">
            <v>0</v>
          </cell>
          <cell r="I89">
            <v>0</v>
          </cell>
          <cell r="J89">
            <v>0</v>
          </cell>
        </row>
        <row r="90">
          <cell r="A90" t="str">
            <v>NG114</v>
          </cell>
          <cell r="B90" t="str">
            <v>KG</v>
          </cell>
          <cell r="C90">
            <v>3</v>
          </cell>
          <cell r="D90">
            <v>4</v>
          </cell>
          <cell r="E90">
            <v>38044</v>
          </cell>
          <cell r="F90">
            <v>51.5</v>
          </cell>
          <cell r="G90">
            <v>51.25</v>
          </cell>
          <cell r="H90">
            <v>0</v>
          </cell>
          <cell r="I90">
            <v>0</v>
          </cell>
          <cell r="J90">
            <v>0</v>
          </cell>
        </row>
        <row r="91">
          <cell r="A91" t="str">
            <v>NG124</v>
          </cell>
          <cell r="B91" t="str">
            <v>KG</v>
          </cell>
          <cell r="C91">
            <v>4</v>
          </cell>
          <cell r="D91">
            <v>4</v>
          </cell>
          <cell r="E91">
            <v>38077</v>
          </cell>
          <cell r="F91">
            <v>51.5</v>
          </cell>
          <cell r="G91">
            <v>51.25</v>
          </cell>
          <cell r="H91">
            <v>0</v>
          </cell>
          <cell r="I91">
            <v>0</v>
          </cell>
          <cell r="J91">
            <v>0</v>
          </cell>
        </row>
        <row r="92">
          <cell r="A92" t="str">
            <v>NG15</v>
          </cell>
          <cell r="B92" t="str">
            <v>KG</v>
          </cell>
          <cell r="C92">
            <v>5</v>
          </cell>
          <cell r="D92">
            <v>4</v>
          </cell>
          <cell r="E92">
            <v>38107</v>
          </cell>
          <cell r="F92">
            <v>51.5</v>
          </cell>
          <cell r="G92">
            <v>51.25</v>
          </cell>
          <cell r="H92">
            <v>0</v>
          </cell>
          <cell r="I92">
            <v>0</v>
          </cell>
          <cell r="J92">
            <v>0</v>
          </cell>
        </row>
        <row r="93">
          <cell r="A93" t="str">
            <v>NG25</v>
          </cell>
          <cell r="B93" t="str">
            <v>KG</v>
          </cell>
          <cell r="C93">
            <v>6</v>
          </cell>
          <cell r="D93">
            <v>4</v>
          </cell>
          <cell r="E93">
            <v>38135</v>
          </cell>
          <cell r="F93">
            <v>51.5</v>
          </cell>
          <cell r="G93">
            <v>51.25</v>
          </cell>
          <cell r="H93">
            <v>0</v>
          </cell>
          <cell r="I93">
            <v>0</v>
          </cell>
          <cell r="J93">
            <v>0</v>
          </cell>
        </row>
        <row r="94">
          <cell r="A94" t="str">
            <v>NG35</v>
          </cell>
          <cell r="B94" t="str">
            <v>KG</v>
          </cell>
          <cell r="C94">
            <v>7</v>
          </cell>
          <cell r="D94">
            <v>4</v>
          </cell>
          <cell r="E94">
            <v>38168</v>
          </cell>
          <cell r="F94">
            <v>51.5</v>
          </cell>
          <cell r="G94">
            <v>51.25</v>
          </cell>
          <cell r="H94">
            <v>0</v>
          </cell>
          <cell r="I94">
            <v>0</v>
          </cell>
          <cell r="J94">
            <v>0</v>
          </cell>
        </row>
        <row r="95">
          <cell r="A95" t="str">
            <v>NG45</v>
          </cell>
          <cell r="B95" t="str">
            <v>KG</v>
          </cell>
          <cell r="C95">
            <v>8</v>
          </cell>
          <cell r="D95">
            <v>4</v>
          </cell>
          <cell r="E95">
            <v>38198</v>
          </cell>
          <cell r="F95">
            <v>51.5</v>
          </cell>
          <cell r="G95">
            <v>51.25</v>
          </cell>
          <cell r="H95">
            <v>0</v>
          </cell>
          <cell r="I95">
            <v>0</v>
          </cell>
          <cell r="J95">
            <v>0</v>
          </cell>
        </row>
        <row r="96">
          <cell r="A96" t="str">
            <v>NG55</v>
          </cell>
          <cell r="B96" t="str">
            <v>KG</v>
          </cell>
          <cell r="C96">
            <v>9</v>
          </cell>
          <cell r="D96">
            <v>4</v>
          </cell>
          <cell r="E96">
            <v>38230</v>
          </cell>
          <cell r="F96">
            <v>51.5</v>
          </cell>
          <cell r="G96">
            <v>51.25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NG65</v>
          </cell>
          <cell r="B97" t="str">
            <v>KG</v>
          </cell>
          <cell r="C97">
            <v>10</v>
          </cell>
          <cell r="D97">
            <v>4</v>
          </cell>
          <cell r="E97">
            <v>38260</v>
          </cell>
          <cell r="F97">
            <v>51.5</v>
          </cell>
          <cell r="G97">
            <v>51.25</v>
          </cell>
          <cell r="H97">
            <v>0</v>
          </cell>
          <cell r="I97">
            <v>0</v>
          </cell>
          <cell r="J97">
            <v>0</v>
          </cell>
        </row>
        <row r="98">
          <cell r="A98" t="str">
            <v>NG75</v>
          </cell>
          <cell r="B98" t="str">
            <v>KG</v>
          </cell>
          <cell r="C98">
            <v>11</v>
          </cell>
          <cell r="D98">
            <v>4</v>
          </cell>
          <cell r="E98">
            <v>38289</v>
          </cell>
          <cell r="F98">
            <v>51.5</v>
          </cell>
          <cell r="G98">
            <v>51.25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NG85</v>
          </cell>
          <cell r="B99" t="str">
            <v>KG</v>
          </cell>
          <cell r="C99">
            <v>12</v>
          </cell>
          <cell r="D99">
            <v>4</v>
          </cell>
          <cell r="E99">
            <v>38321</v>
          </cell>
          <cell r="F99">
            <v>51.5</v>
          </cell>
          <cell r="G99">
            <v>51.25</v>
          </cell>
          <cell r="H99">
            <v>0</v>
          </cell>
          <cell r="I99">
            <v>0</v>
          </cell>
          <cell r="J99">
            <v>0</v>
          </cell>
        </row>
        <row r="100">
          <cell r="A100" t="str">
            <v>NG95</v>
          </cell>
          <cell r="B100" t="str">
            <v>KJ</v>
          </cell>
          <cell r="C100">
            <v>1</v>
          </cell>
          <cell r="D100">
            <v>3</v>
          </cell>
          <cell r="E100">
            <v>37621</v>
          </cell>
          <cell r="F100">
            <v>63.8</v>
          </cell>
          <cell r="G100">
            <v>63.15</v>
          </cell>
          <cell r="H100">
            <v>0</v>
          </cell>
          <cell r="I100">
            <v>0</v>
          </cell>
          <cell r="J100">
            <v>0</v>
          </cell>
        </row>
        <row r="101">
          <cell r="A101" t="str">
            <v>NG105</v>
          </cell>
          <cell r="B101" t="str">
            <v>KJ</v>
          </cell>
          <cell r="C101">
            <v>2</v>
          </cell>
          <cell r="D101">
            <v>3</v>
          </cell>
          <cell r="E101">
            <v>37652</v>
          </cell>
          <cell r="F101">
            <v>63.8</v>
          </cell>
          <cell r="G101">
            <v>63.15</v>
          </cell>
          <cell r="H101">
            <v>0</v>
          </cell>
          <cell r="I101">
            <v>0</v>
          </cell>
          <cell r="J101">
            <v>0</v>
          </cell>
        </row>
        <row r="102">
          <cell r="A102" t="str">
            <v>NG115</v>
          </cell>
          <cell r="B102" t="str">
            <v>KJ</v>
          </cell>
          <cell r="C102">
            <v>5</v>
          </cell>
          <cell r="D102">
            <v>3</v>
          </cell>
          <cell r="E102">
            <v>37741</v>
          </cell>
          <cell r="F102">
            <v>58.75</v>
          </cell>
          <cell r="G102">
            <v>57.87</v>
          </cell>
          <cell r="H102">
            <v>0</v>
          </cell>
          <cell r="I102">
            <v>0</v>
          </cell>
          <cell r="J102">
            <v>0</v>
          </cell>
        </row>
        <row r="103">
          <cell r="A103" t="str">
            <v>NG125</v>
          </cell>
          <cell r="B103" t="str">
            <v>KJ</v>
          </cell>
          <cell r="C103">
            <v>6</v>
          </cell>
          <cell r="D103">
            <v>3</v>
          </cell>
          <cell r="E103">
            <v>37771</v>
          </cell>
          <cell r="F103">
            <v>69.45</v>
          </cell>
          <cell r="G103">
            <v>68.63</v>
          </cell>
          <cell r="H103">
            <v>0</v>
          </cell>
          <cell r="I103">
            <v>0</v>
          </cell>
          <cell r="J103">
            <v>0</v>
          </cell>
        </row>
        <row r="104">
          <cell r="A104" t="str">
            <v>NG16</v>
          </cell>
          <cell r="B104" t="str">
            <v>NA</v>
          </cell>
          <cell r="C104">
            <v>4</v>
          </cell>
          <cell r="D104">
            <v>3</v>
          </cell>
          <cell r="E104">
            <v>37712</v>
          </cell>
          <cell r="F104">
            <v>-0.55500000000000005</v>
          </cell>
          <cell r="G104">
            <v>-0.5575</v>
          </cell>
          <cell r="H104">
            <v>120</v>
          </cell>
          <cell r="I104">
            <v>0</v>
          </cell>
          <cell r="J104">
            <v>0</v>
          </cell>
        </row>
        <row r="105">
          <cell r="A105" t="str">
            <v>NG26</v>
          </cell>
          <cell r="B105" t="str">
            <v>NA</v>
          </cell>
          <cell r="C105">
            <v>5</v>
          </cell>
          <cell r="D105">
            <v>3</v>
          </cell>
          <cell r="E105">
            <v>37742</v>
          </cell>
          <cell r="F105">
            <v>-0.55500000000000005</v>
          </cell>
          <cell r="G105">
            <v>-0.5575</v>
          </cell>
          <cell r="H105">
            <v>124</v>
          </cell>
          <cell r="I105">
            <v>0</v>
          </cell>
          <cell r="J105">
            <v>0</v>
          </cell>
        </row>
        <row r="106">
          <cell r="A106" t="str">
            <v>NG36</v>
          </cell>
          <cell r="B106" t="str">
            <v>NA</v>
          </cell>
          <cell r="C106">
            <v>6</v>
          </cell>
          <cell r="D106">
            <v>3</v>
          </cell>
          <cell r="E106">
            <v>37774</v>
          </cell>
          <cell r="F106">
            <v>-0.55500000000000005</v>
          </cell>
          <cell r="G106">
            <v>-0.5575</v>
          </cell>
          <cell r="H106">
            <v>120</v>
          </cell>
          <cell r="I106">
            <v>0</v>
          </cell>
          <cell r="J106">
            <v>0</v>
          </cell>
        </row>
        <row r="107">
          <cell r="A107" t="str">
            <v>NG46</v>
          </cell>
          <cell r="B107" t="str">
            <v>NA</v>
          </cell>
          <cell r="C107">
            <v>7</v>
          </cell>
          <cell r="D107">
            <v>3</v>
          </cell>
          <cell r="E107">
            <v>37803</v>
          </cell>
          <cell r="F107">
            <v>-0.55500000000000005</v>
          </cell>
          <cell r="G107">
            <v>-0.5575</v>
          </cell>
          <cell r="H107">
            <v>124</v>
          </cell>
          <cell r="I107">
            <v>0</v>
          </cell>
          <cell r="J107">
            <v>0</v>
          </cell>
        </row>
        <row r="108">
          <cell r="A108" t="str">
            <v>NG56</v>
          </cell>
          <cell r="B108" t="str">
            <v>NA</v>
          </cell>
          <cell r="C108">
            <v>8</v>
          </cell>
          <cell r="D108">
            <v>3</v>
          </cell>
          <cell r="E108">
            <v>37834</v>
          </cell>
          <cell r="F108">
            <v>-0.55500000000000005</v>
          </cell>
          <cell r="G108">
            <v>-0.5575</v>
          </cell>
          <cell r="H108">
            <v>124</v>
          </cell>
          <cell r="I108">
            <v>0</v>
          </cell>
          <cell r="J108">
            <v>0</v>
          </cell>
        </row>
        <row r="109">
          <cell r="A109" t="str">
            <v>NG66</v>
          </cell>
          <cell r="B109" t="str">
            <v>NA</v>
          </cell>
          <cell r="C109">
            <v>9</v>
          </cell>
          <cell r="D109">
            <v>3</v>
          </cell>
          <cell r="E109">
            <v>37866</v>
          </cell>
          <cell r="F109">
            <v>-0.55500000000000005</v>
          </cell>
          <cell r="G109">
            <v>-0.5575</v>
          </cell>
          <cell r="H109">
            <v>120</v>
          </cell>
          <cell r="I109">
            <v>0</v>
          </cell>
          <cell r="J109">
            <v>0</v>
          </cell>
        </row>
        <row r="110">
          <cell r="A110" t="str">
            <v>NG76</v>
          </cell>
          <cell r="B110" t="str">
            <v>NA</v>
          </cell>
          <cell r="C110">
            <v>10</v>
          </cell>
          <cell r="D110">
            <v>3</v>
          </cell>
          <cell r="E110">
            <v>37895</v>
          </cell>
          <cell r="F110">
            <v>-0.55500000000000005</v>
          </cell>
          <cell r="G110">
            <v>-0.5575</v>
          </cell>
          <cell r="H110">
            <v>124</v>
          </cell>
          <cell r="I110">
            <v>0</v>
          </cell>
          <cell r="J110">
            <v>0</v>
          </cell>
        </row>
        <row r="111">
          <cell r="A111" t="str">
            <v>NG86</v>
          </cell>
          <cell r="B111" t="str">
            <v>NA</v>
          </cell>
          <cell r="C111">
            <v>4</v>
          </cell>
          <cell r="D111">
            <v>4</v>
          </cell>
          <cell r="E111">
            <v>38078</v>
          </cell>
          <cell r="F111">
            <v>-0.5</v>
          </cell>
          <cell r="G111">
            <v>-0.495</v>
          </cell>
          <cell r="H111">
            <v>0</v>
          </cell>
          <cell r="I111">
            <v>0</v>
          </cell>
          <cell r="J111">
            <v>0</v>
          </cell>
        </row>
        <row r="112">
          <cell r="A112" t="str">
            <v>NG96</v>
          </cell>
          <cell r="B112" t="str">
            <v>NA</v>
          </cell>
          <cell r="C112">
            <v>5</v>
          </cell>
          <cell r="D112">
            <v>4</v>
          </cell>
          <cell r="E112">
            <v>38110</v>
          </cell>
          <cell r="F112">
            <v>-0.5</v>
          </cell>
          <cell r="G112">
            <v>-0.495</v>
          </cell>
          <cell r="H112">
            <v>0</v>
          </cell>
          <cell r="I112">
            <v>0</v>
          </cell>
          <cell r="J112">
            <v>0</v>
          </cell>
        </row>
        <row r="113">
          <cell r="A113" t="str">
            <v>NG106</v>
          </cell>
          <cell r="B113" t="str">
            <v>NA</v>
          </cell>
          <cell r="C113">
            <v>6</v>
          </cell>
          <cell r="D113">
            <v>4</v>
          </cell>
          <cell r="E113">
            <v>38139</v>
          </cell>
          <cell r="F113">
            <v>-0.5</v>
          </cell>
          <cell r="G113">
            <v>-0.495</v>
          </cell>
          <cell r="H113">
            <v>0</v>
          </cell>
          <cell r="I113">
            <v>0</v>
          </cell>
          <cell r="J113">
            <v>0</v>
          </cell>
        </row>
        <row r="114">
          <cell r="A114" t="str">
            <v>NG116</v>
          </cell>
          <cell r="B114" t="str">
            <v>NA</v>
          </cell>
          <cell r="C114">
            <v>7</v>
          </cell>
          <cell r="D114">
            <v>4</v>
          </cell>
          <cell r="E114">
            <v>38169</v>
          </cell>
          <cell r="F114">
            <v>-0.5</v>
          </cell>
          <cell r="G114">
            <v>-0.495</v>
          </cell>
          <cell r="H114">
            <v>0</v>
          </cell>
          <cell r="I114">
            <v>0</v>
          </cell>
          <cell r="J114">
            <v>0</v>
          </cell>
        </row>
        <row r="115">
          <cell r="A115" t="str">
            <v>NG126</v>
          </cell>
          <cell r="B115" t="str">
            <v>NA</v>
          </cell>
          <cell r="C115">
            <v>8</v>
          </cell>
          <cell r="D115">
            <v>4</v>
          </cell>
          <cell r="E115">
            <v>38201</v>
          </cell>
          <cell r="F115">
            <v>-0.5</v>
          </cell>
          <cell r="G115">
            <v>-0.495</v>
          </cell>
          <cell r="H115">
            <v>0</v>
          </cell>
          <cell r="I115">
            <v>0</v>
          </cell>
          <cell r="J115">
            <v>0</v>
          </cell>
        </row>
        <row r="116">
          <cell r="A116" t="str">
            <v>NG17</v>
          </cell>
          <cell r="B116" t="str">
            <v>NA</v>
          </cell>
          <cell r="C116">
            <v>9</v>
          </cell>
          <cell r="D116">
            <v>4</v>
          </cell>
          <cell r="E116">
            <v>38231</v>
          </cell>
          <cell r="F116">
            <v>-0.5</v>
          </cell>
          <cell r="G116">
            <v>-0.495</v>
          </cell>
          <cell r="H116">
            <v>0</v>
          </cell>
          <cell r="I116">
            <v>0</v>
          </cell>
          <cell r="J116">
            <v>0</v>
          </cell>
        </row>
        <row r="117">
          <cell r="A117" t="str">
            <v>NG27</v>
          </cell>
          <cell r="B117" t="str">
            <v>NA</v>
          </cell>
          <cell r="C117">
            <v>10</v>
          </cell>
          <cell r="D117">
            <v>4</v>
          </cell>
          <cell r="E117">
            <v>38261</v>
          </cell>
          <cell r="F117">
            <v>-0.5</v>
          </cell>
          <cell r="G117">
            <v>-0.495</v>
          </cell>
          <cell r="H117">
            <v>0</v>
          </cell>
          <cell r="I117">
            <v>0</v>
          </cell>
          <cell r="J117">
            <v>0</v>
          </cell>
        </row>
        <row r="118">
          <cell r="A118" t="str">
            <v>NG37</v>
          </cell>
          <cell r="B118" t="str">
            <v>NB</v>
          </cell>
          <cell r="C118">
            <v>1</v>
          </cell>
          <cell r="D118">
            <v>3</v>
          </cell>
          <cell r="E118">
            <v>37623</v>
          </cell>
          <cell r="F118">
            <v>8.5000000000000006E-2</v>
          </cell>
          <cell r="G118">
            <v>8.7499999999999994E-2</v>
          </cell>
          <cell r="H118">
            <v>62</v>
          </cell>
          <cell r="I118">
            <v>0</v>
          </cell>
          <cell r="J118">
            <v>0</v>
          </cell>
        </row>
        <row r="119">
          <cell r="A119" t="str">
            <v>NG47</v>
          </cell>
          <cell r="B119" t="str">
            <v>NB</v>
          </cell>
          <cell r="C119">
            <v>2</v>
          </cell>
          <cell r="D119">
            <v>3</v>
          </cell>
          <cell r="E119">
            <v>37655</v>
          </cell>
          <cell r="F119">
            <v>9.5000000000000001E-2</v>
          </cell>
          <cell r="G119">
            <v>9.7500000000000003E-2</v>
          </cell>
          <cell r="H119">
            <v>56</v>
          </cell>
          <cell r="I119">
            <v>0</v>
          </cell>
          <cell r="J119">
            <v>0</v>
          </cell>
        </row>
        <row r="120">
          <cell r="A120" t="str">
            <v>NG57</v>
          </cell>
          <cell r="B120" t="str">
            <v>NB</v>
          </cell>
          <cell r="C120">
            <v>3</v>
          </cell>
          <cell r="D120">
            <v>3</v>
          </cell>
          <cell r="E120">
            <v>37683</v>
          </cell>
          <cell r="F120">
            <v>9.2499999999999999E-2</v>
          </cell>
          <cell r="G120">
            <v>9.2499999999999999E-2</v>
          </cell>
          <cell r="H120">
            <v>62</v>
          </cell>
          <cell r="I120">
            <v>0</v>
          </cell>
          <cell r="J120">
            <v>0</v>
          </cell>
        </row>
        <row r="121">
          <cell r="A121" t="str">
            <v>NG67</v>
          </cell>
          <cell r="B121" t="str">
            <v>NB</v>
          </cell>
          <cell r="C121">
            <v>4</v>
          </cell>
          <cell r="D121">
            <v>3</v>
          </cell>
          <cell r="E121">
            <v>37712</v>
          </cell>
          <cell r="F121">
            <v>0.05</v>
          </cell>
          <cell r="G121">
            <v>4.7500000000000001E-2</v>
          </cell>
          <cell r="H121">
            <v>60</v>
          </cell>
          <cell r="I121">
            <v>0</v>
          </cell>
          <cell r="J121">
            <v>0</v>
          </cell>
        </row>
        <row r="122">
          <cell r="A122" t="str">
            <v>NG77</v>
          </cell>
          <cell r="B122" t="str">
            <v>NB</v>
          </cell>
          <cell r="C122">
            <v>5</v>
          </cell>
          <cell r="D122">
            <v>3</v>
          </cell>
          <cell r="E122">
            <v>37742</v>
          </cell>
          <cell r="F122">
            <v>0.05</v>
          </cell>
          <cell r="G122">
            <v>4.7500000000000001E-2</v>
          </cell>
          <cell r="H122">
            <v>62</v>
          </cell>
          <cell r="I122">
            <v>0</v>
          </cell>
          <cell r="J122">
            <v>0</v>
          </cell>
        </row>
        <row r="123">
          <cell r="A123" t="str">
            <v>NG87</v>
          </cell>
          <cell r="B123" t="str">
            <v>NB</v>
          </cell>
          <cell r="C123">
            <v>6</v>
          </cell>
          <cell r="D123">
            <v>3</v>
          </cell>
          <cell r="E123">
            <v>37774</v>
          </cell>
          <cell r="F123">
            <v>0.05</v>
          </cell>
          <cell r="G123">
            <v>4.7500000000000001E-2</v>
          </cell>
          <cell r="H123">
            <v>60</v>
          </cell>
          <cell r="I123">
            <v>0</v>
          </cell>
          <cell r="J123">
            <v>0</v>
          </cell>
        </row>
        <row r="124">
          <cell r="A124" t="str">
            <v>NG97</v>
          </cell>
          <cell r="B124" t="str">
            <v>NB</v>
          </cell>
          <cell r="C124">
            <v>7</v>
          </cell>
          <cell r="D124">
            <v>3</v>
          </cell>
          <cell r="E124">
            <v>37803</v>
          </cell>
          <cell r="F124">
            <v>0.05</v>
          </cell>
          <cell r="G124">
            <v>4.7500000000000001E-2</v>
          </cell>
          <cell r="H124">
            <v>62</v>
          </cell>
          <cell r="I124">
            <v>0</v>
          </cell>
          <cell r="J124">
            <v>0</v>
          </cell>
        </row>
        <row r="125">
          <cell r="A125" t="str">
            <v>NG107</v>
          </cell>
          <cell r="B125" t="str">
            <v>NB</v>
          </cell>
          <cell r="C125">
            <v>8</v>
          </cell>
          <cell r="D125">
            <v>3</v>
          </cell>
          <cell r="E125">
            <v>37834</v>
          </cell>
          <cell r="F125">
            <v>0.05</v>
          </cell>
          <cell r="G125">
            <v>4.7500000000000001E-2</v>
          </cell>
          <cell r="H125">
            <v>62</v>
          </cell>
          <cell r="I125">
            <v>0</v>
          </cell>
          <cell r="J125">
            <v>0</v>
          </cell>
        </row>
        <row r="126">
          <cell r="A126" t="str">
            <v>NG117</v>
          </cell>
          <cell r="B126" t="str">
            <v>NB</v>
          </cell>
          <cell r="C126">
            <v>9</v>
          </cell>
          <cell r="D126">
            <v>3</v>
          </cell>
          <cell r="E126">
            <v>37866</v>
          </cell>
          <cell r="F126">
            <v>0.05</v>
          </cell>
          <cell r="G126">
            <v>4.7500000000000001E-2</v>
          </cell>
          <cell r="H126">
            <v>60</v>
          </cell>
          <cell r="I126">
            <v>0</v>
          </cell>
          <cell r="J126">
            <v>0</v>
          </cell>
        </row>
        <row r="127">
          <cell r="A127" t="str">
            <v>NG127</v>
          </cell>
          <cell r="B127" t="str">
            <v>NB</v>
          </cell>
          <cell r="C127">
            <v>10</v>
          </cell>
          <cell r="D127">
            <v>3</v>
          </cell>
          <cell r="E127">
            <v>37895</v>
          </cell>
          <cell r="F127">
            <v>0.05</v>
          </cell>
          <cell r="G127">
            <v>4.7500000000000001E-2</v>
          </cell>
          <cell r="H127">
            <v>62</v>
          </cell>
          <cell r="I127">
            <v>0</v>
          </cell>
          <cell r="J127">
            <v>0</v>
          </cell>
        </row>
        <row r="128">
          <cell r="A128" t="str">
            <v>NG18</v>
          </cell>
          <cell r="B128" t="str">
            <v>NE</v>
          </cell>
          <cell r="C128">
            <v>4</v>
          </cell>
          <cell r="D128">
            <v>3</v>
          </cell>
          <cell r="E128">
            <v>37712</v>
          </cell>
          <cell r="F128">
            <v>-0.14499999999999999</v>
          </cell>
          <cell r="G128">
            <v>-0.14249999999999999</v>
          </cell>
          <cell r="H128">
            <v>0</v>
          </cell>
          <cell r="I128">
            <v>0</v>
          </cell>
          <cell r="J128">
            <v>0</v>
          </cell>
        </row>
        <row r="129">
          <cell r="A129" t="str">
            <v>NG28</v>
          </cell>
          <cell r="B129" t="str">
            <v>NE</v>
          </cell>
          <cell r="C129">
            <v>5</v>
          </cell>
          <cell r="D129">
            <v>3</v>
          </cell>
          <cell r="E129">
            <v>37742</v>
          </cell>
          <cell r="F129">
            <v>-0.14499999999999999</v>
          </cell>
          <cell r="G129">
            <v>-0.14249999999999999</v>
          </cell>
          <cell r="H129">
            <v>0</v>
          </cell>
          <cell r="I129">
            <v>0</v>
          </cell>
          <cell r="J129">
            <v>0</v>
          </cell>
        </row>
        <row r="130">
          <cell r="A130" t="str">
            <v>NG38</v>
          </cell>
          <cell r="B130" t="str">
            <v>NE</v>
          </cell>
          <cell r="C130">
            <v>6</v>
          </cell>
          <cell r="D130">
            <v>3</v>
          </cell>
          <cell r="E130">
            <v>37774</v>
          </cell>
          <cell r="F130">
            <v>-0.14499999999999999</v>
          </cell>
          <cell r="G130">
            <v>-0.14249999999999999</v>
          </cell>
          <cell r="H130">
            <v>0</v>
          </cell>
          <cell r="I130">
            <v>0</v>
          </cell>
          <cell r="J130">
            <v>0</v>
          </cell>
        </row>
        <row r="131">
          <cell r="A131" t="str">
            <v>NG48</v>
          </cell>
          <cell r="B131" t="str">
            <v>NE</v>
          </cell>
          <cell r="C131">
            <v>7</v>
          </cell>
          <cell r="D131">
            <v>3</v>
          </cell>
          <cell r="E131">
            <v>37803</v>
          </cell>
          <cell r="F131">
            <v>-0.14499999999999999</v>
          </cell>
          <cell r="G131">
            <v>-0.14249999999999999</v>
          </cell>
          <cell r="H131">
            <v>0</v>
          </cell>
          <cell r="I131">
            <v>0</v>
          </cell>
          <cell r="J131">
            <v>0</v>
          </cell>
        </row>
        <row r="132">
          <cell r="A132" t="str">
            <v>NG58</v>
          </cell>
          <cell r="B132" t="str">
            <v>NE</v>
          </cell>
          <cell r="C132">
            <v>8</v>
          </cell>
          <cell r="D132">
            <v>3</v>
          </cell>
          <cell r="E132">
            <v>37834</v>
          </cell>
          <cell r="F132">
            <v>-0.14499999999999999</v>
          </cell>
          <cell r="G132">
            <v>-0.14249999999999999</v>
          </cell>
          <cell r="H132">
            <v>0</v>
          </cell>
          <cell r="I132">
            <v>0</v>
          </cell>
          <cell r="J132">
            <v>0</v>
          </cell>
        </row>
        <row r="133">
          <cell r="A133" t="str">
            <v>NG68</v>
          </cell>
          <cell r="B133" t="str">
            <v>NE</v>
          </cell>
          <cell r="C133">
            <v>9</v>
          </cell>
          <cell r="D133">
            <v>3</v>
          </cell>
          <cell r="E133">
            <v>37866</v>
          </cell>
          <cell r="F133">
            <v>-0.14499999999999999</v>
          </cell>
          <cell r="G133">
            <v>-0.14249999999999999</v>
          </cell>
          <cell r="H133">
            <v>0</v>
          </cell>
          <cell r="I133">
            <v>0</v>
          </cell>
          <cell r="J133">
            <v>0</v>
          </cell>
        </row>
        <row r="134">
          <cell r="A134" t="str">
            <v>NG78</v>
          </cell>
          <cell r="B134" t="str">
            <v>NE</v>
          </cell>
          <cell r="C134">
            <v>10</v>
          </cell>
          <cell r="D134">
            <v>3</v>
          </cell>
          <cell r="E134">
            <v>37895</v>
          </cell>
          <cell r="F134">
            <v>-0.14499999999999999</v>
          </cell>
          <cell r="G134">
            <v>-0.14249999999999999</v>
          </cell>
          <cell r="H134">
            <v>0</v>
          </cell>
          <cell r="I134">
            <v>0</v>
          </cell>
          <cell r="J134">
            <v>0</v>
          </cell>
        </row>
        <row r="135">
          <cell r="A135" t="str">
            <v>NG88</v>
          </cell>
          <cell r="B135" t="str">
            <v>NG</v>
          </cell>
          <cell r="C135">
            <v>1</v>
          </cell>
          <cell r="D135">
            <v>3</v>
          </cell>
          <cell r="E135">
            <v>37617</v>
          </cell>
          <cell r="F135">
            <v>4.383</v>
          </cell>
          <cell r="G135">
            <v>4.4059999999999997</v>
          </cell>
          <cell r="H135">
            <v>40005</v>
          </cell>
          <cell r="I135">
            <v>4.41</v>
          </cell>
          <cell r="J135">
            <v>4.24</v>
          </cell>
        </row>
        <row r="136">
          <cell r="A136" t="str">
            <v>NG98</v>
          </cell>
          <cell r="B136" t="str">
            <v>NG</v>
          </cell>
          <cell r="C136">
            <v>2</v>
          </cell>
          <cell r="D136">
            <v>3</v>
          </cell>
          <cell r="E136">
            <v>37650</v>
          </cell>
          <cell r="F136">
            <v>4.351</v>
          </cell>
          <cell r="G136">
            <v>4.359</v>
          </cell>
          <cell r="H136">
            <v>9421</v>
          </cell>
          <cell r="I136">
            <v>4.3650000000000002</v>
          </cell>
          <cell r="J136">
            <v>4.2</v>
          </cell>
        </row>
        <row r="137">
          <cell r="A137" t="str">
            <v>NG108</v>
          </cell>
          <cell r="B137" t="str">
            <v>NG</v>
          </cell>
          <cell r="C137">
            <v>3</v>
          </cell>
          <cell r="D137">
            <v>3</v>
          </cell>
          <cell r="E137">
            <v>37678</v>
          </cell>
          <cell r="F137">
            <v>4.2759999999999998</v>
          </cell>
          <cell r="G137">
            <v>4.2629999999999999</v>
          </cell>
          <cell r="H137">
            <v>4955</v>
          </cell>
          <cell r="I137">
            <v>4.28</v>
          </cell>
          <cell r="J137">
            <v>4.12</v>
          </cell>
        </row>
        <row r="138">
          <cell r="A138" t="str">
            <v>NN112</v>
          </cell>
          <cell r="B138" t="str">
            <v>NG</v>
          </cell>
          <cell r="C138">
            <v>4</v>
          </cell>
          <cell r="D138">
            <v>3</v>
          </cell>
          <cell r="E138">
            <v>37707</v>
          </cell>
          <cell r="F138">
            <v>4.1310000000000002</v>
          </cell>
          <cell r="G138">
            <v>4.1150000000000002</v>
          </cell>
          <cell r="H138">
            <v>3700</v>
          </cell>
          <cell r="I138">
            <v>4.13</v>
          </cell>
          <cell r="J138">
            <v>3.96</v>
          </cell>
        </row>
        <row r="139">
          <cell r="A139" t="str">
            <v>NN122</v>
          </cell>
          <cell r="B139" t="str">
            <v>NG</v>
          </cell>
          <cell r="C139">
            <v>5</v>
          </cell>
          <cell r="D139">
            <v>3</v>
          </cell>
          <cell r="E139">
            <v>37739</v>
          </cell>
          <cell r="F139">
            <v>4.0659999999999998</v>
          </cell>
          <cell r="G139">
            <v>4.0549999999999997</v>
          </cell>
          <cell r="H139">
            <v>1828</v>
          </cell>
          <cell r="I139">
            <v>4.0750000000000002</v>
          </cell>
          <cell r="J139">
            <v>3.9649999999999999</v>
          </cell>
        </row>
        <row r="140">
          <cell r="A140" t="str">
            <v>NN13</v>
          </cell>
          <cell r="B140" t="str">
            <v>NG</v>
          </cell>
          <cell r="C140">
            <v>6</v>
          </cell>
          <cell r="D140">
            <v>3</v>
          </cell>
          <cell r="E140">
            <v>37769</v>
          </cell>
          <cell r="F140">
            <v>4.0659999999999998</v>
          </cell>
          <cell r="G140">
            <v>4.0599999999999996</v>
          </cell>
          <cell r="H140">
            <v>646</v>
          </cell>
          <cell r="I140">
            <v>4.05</v>
          </cell>
          <cell r="J140">
            <v>3.97</v>
          </cell>
        </row>
        <row r="141">
          <cell r="A141" t="str">
            <v>NN23</v>
          </cell>
          <cell r="B141" t="str">
            <v>NG</v>
          </cell>
          <cell r="C141">
            <v>7</v>
          </cell>
          <cell r="D141">
            <v>3</v>
          </cell>
          <cell r="E141">
            <v>37798</v>
          </cell>
          <cell r="F141">
            <v>4.0860000000000003</v>
          </cell>
          <cell r="G141">
            <v>4.08</v>
          </cell>
          <cell r="H141">
            <v>454</v>
          </cell>
          <cell r="I141">
            <v>4.07</v>
          </cell>
          <cell r="J141">
            <v>3.99</v>
          </cell>
        </row>
        <row r="142">
          <cell r="A142" t="str">
            <v>NN33</v>
          </cell>
          <cell r="B142" t="str">
            <v>NG</v>
          </cell>
          <cell r="C142">
            <v>8</v>
          </cell>
          <cell r="D142">
            <v>3</v>
          </cell>
          <cell r="E142">
            <v>37831</v>
          </cell>
          <cell r="F142">
            <v>4.0960000000000001</v>
          </cell>
          <cell r="G142">
            <v>4.0949999999999998</v>
          </cell>
          <cell r="H142">
            <v>621</v>
          </cell>
          <cell r="I142">
            <v>4.0599999999999996</v>
          </cell>
          <cell r="J142">
            <v>3.99</v>
          </cell>
        </row>
        <row r="143">
          <cell r="A143" t="str">
            <v>NN43</v>
          </cell>
          <cell r="B143" t="str">
            <v>NG</v>
          </cell>
          <cell r="C143">
            <v>9</v>
          </cell>
          <cell r="D143">
            <v>3</v>
          </cell>
          <cell r="E143">
            <v>37860</v>
          </cell>
          <cell r="F143">
            <v>4.0759999999999996</v>
          </cell>
          <cell r="G143">
            <v>4.0750000000000002</v>
          </cell>
          <cell r="H143">
            <v>787</v>
          </cell>
          <cell r="I143">
            <v>4.05</v>
          </cell>
          <cell r="J143">
            <v>3.9849999999999999</v>
          </cell>
        </row>
        <row r="144">
          <cell r="A144" t="str">
            <v>NN53</v>
          </cell>
          <cell r="B144" t="str">
            <v>NG</v>
          </cell>
          <cell r="C144">
            <v>10</v>
          </cell>
          <cell r="D144">
            <v>3</v>
          </cell>
          <cell r="E144">
            <v>37890</v>
          </cell>
          <cell r="F144">
            <v>4.0759999999999996</v>
          </cell>
          <cell r="G144">
            <v>4.07</v>
          </cell>
          <cell r="H144">
            <v>411</v>
          </cell>
          <cell r="I144">
            <v>4.05</v>
          </cell>
          <cell r="J144">
            <v>3.98</v>
          </cell>
        </row>
        <row r="145">
          <cell r="A145" t="str">
            <v>NN63</v>
          </cell>
          <cell r="B145" t="str">
            <v>NG</v>
          </cell>
          <cell r="C145">
            <v>11</v>
          </cell>
          <cell r="D145">
            <v>3</v>
          </cell>
          <cell r="E145">
            <v>37923</v>
          </cell>
          <cell r="F145">
            <v>4.2329999999999997</v>
          </cell>
          <cell r="G145">
            <v>4.2329999999999997</v>
          </cell>
          <cell r="H145">
            <v>290</v>
          </cell>
          <cell r="I145">
            <v>4.2</v>
          </cell>
          <cell r="J145">
            <v>4.1500000000000004</v>
          </cell>
        </row>
        <row r="146">
          <cell r="A146" t="str">
            <v>NN73</v>
          </cell>
          <cell r="B146" t="str">
            <v>NG</v>
          </cell>
          <cell r="C146">
            <v>12</v>
          </cell>
          <cell r="D146">
            <v>3</v>
          </cell>
          <cell r="E146">
            <v>37950</v>
          </cell>
          <cell r="F146">
            <v>4.3659999999999997</v>
          </cell>
          <cell r="G146">
            <v>4.3730000000000002</v>
          </cell>
          <cell r="H146">
            <v>75</v>
          </cell>
          <cell r="I146">
            <v>4.33</v>
          </cell>
          <cell r="J146">
            <v>4.2699999999999996</v>
          </cell>
        </row>
        <row r="147">
          <cell r="A147" t="str">
            <v>NN83</v>
          </cell>
          <cell r="B147" t="str">
            <v>NG</v>
          </cell>
          <cell r="C147">
            <v>1</v>
          </cell>
          <cell r="D147">
            <v>4</v>
          </cell>
          <cell r="E147">
            <v>37984</v>
          </cell>
          <cell r="F147">
            <v>4.4279999999999999</v>
          </cell>
          <cell r="G147">
            <v>4.4349999999999996</v>
          </cell>
          <cell r="H147">
            <v>129</v>
          </cell>
          <cell r="I147">
            <v>4.4000000000000004</v>
          </cell>
          <cell r="J147">
            <v>4.3440000000000003</v>
          </cell>
        </row>
        <row r="148">
          <cell r="A148" t="str">
            <v>NN93</v>
          </cell>
          <cell r="B148" t="str">
            <v>NG</v>
          </cell>
          <cell r="C148">
            <v>2</v>
          </cell>
          <cell r="D148">
            <v>4</v>
          </cell>
          <cell r="E148">
            <v>38014</v>
          </cell>
          <cell r="F148">
            <v>4.298</v>
          </cell>
          <cell r="G148">
            <v>4.3049999999999997</v>
          </cell>
          <cell r="H148">
            <v>65</v>
          </cell>
          <cell r="I148">
            <v>4.2169999999999996</v>
          </cell>
          <cell r="J148">
            <v>4.2169999999999996</v>
          </cell>
        </row>
        <row r="149">
          <cell r="A149" t="str">
            <v>NN103</v>
          </cell>
          <cell r="B149" t="str">
            <v>NG</v>
          </cell>
          <cell r="C149">
            <v>3</v>
          </cell>
          <cell r="D149">
            <v>4</v>
          </cell>
          <cell r="E149">
            <v>38042</v>
          </cell>
          <cell r="F149">
            <v>4.1130000000000004</v>
          </cell>
          <cell r="G149">
            <v>4.12</v>
          </cell>
          <cell r="H149">
            <v>25</v>
          </cell>
          <cell r="I149">
            <v>4.03</v>
          </cell>
          <cell r="J149">
            <v>4.03</v>
          </cell>
        </row>
        <row r="150">
          <cell r="A150" t="str">
            <v>NN113</v>
          </cell>
          <cell r="B150" t="str">
            <v>NG</v>
          </cell>
          <cell r="C150">
            <v>4</v>
          </cell>
          <cell r="D150">
            <v>4</v>
          </cell>
          <cell r="E150">
            <v>38075</v>
          </cell>
          <cell r="F150">
            <v>3.8530000000000002</v>
          </cell>
          <cell r="G150">
            <v>3.87</v>
          </cell>
          <cell r="H150">
            <v>46</v>
          </cell>
          <cell r="I150">
            <v>3.83</v>
          </cell>
          <cell r="J150">
            <v>3.82</v>
          </cell>
        </row>
        <row r="151">
          <cell r="A151" t="str">
            <v>NN123</v>
          </cell>
          <cell r="B151" t="str">
            <v>NG</v>
          </cell>
          <cell r="C151">
            <v>5</v>
          </cell>
          <cell r="D151">
            <v>4</v>
          </cell>
          <cell r="E151">
            <v>38105</v>
          </cell>
          <cell r="F151">
            <v>3.7930000000000001</v>
          </cell>
          <cell r="G151">
            <v>3.82</v>
          </cell>
          <cell r="H151">
            <v>19</v>
          </cell>
          <cell r="I151">
            <v>0</v>
          </cell>
          <cell r="J151">
            <v>0</v>
          </cell>
        </row>
        <row r="152">
          <cell r="A152" t="str">
            <v>NN14</v>
          </cell>
          <cell r="B152" t="str">
            <v>NG</v>
          </cell>
          <cell r="C152">
            <v>6</v>
          </cell>
          <cell r="D152">
            <v>4</v>
          </cell>
          <cell r="E152">
            <v>38133</v>
          </cell>
          <cell r="F152">
            <v>3.7930000000000001</v>
          </cell>
          <cell r="G152">
            <v>3.8330000000000002</v>
          </cell>
          <cell r="H152">
            <v>19</v>
          </cell>
          <cell r="I152">
            <v>0</v>
          </cell>
          <cell r="J152">
            <v>0</v>
          </cell>
        </row>
        <row r="153">
          <cell r="A153" t="str">
            <v>NN24</v>
          </cell>
          <cell r="B153" t="str">
            <v>NG</v>
          </cell>
          <cell r="C153">
            <v>7</v>
          </cell>
          <cell r="D153">
            <v>4</v>
          </cell>
          <cell r="E153">
            <v>38166</v>
          </cell>
          <cell r="F153">
            <v>3.8029999999999999</v>
          </cell>
          <cell r="G153">
            <v>3.843</v>
          </cell>
          <cell r="H153">
            <v>16</v>
          </cell>
          <cell r="I153">
            <v>0</v>
          </cell>
          <cell r="J153">
            <v>0</v>
          </cell>
        </row>
        <row r="154">
          <cell r="A154" t="str">
            <v>NN34</v>
          </cell>
          <cell r="B154" t="str">
            <v>NG</v>
          </cell>
          <cell r="C154">
            <v>8</v>
          </cell>
          <cell r="D154">
            <v>4</v>
          </cell>
          <cell r="E154">
            <v>38196</v>
          </cell>
          <cell r="F154">
            <v>3.8130000000000002</v>
          </cell>
          <cell r="G154">
            <v>3.85</v>
          </cell>
          <cell r="H154">
            <v>16</v>
          </cell>
          <cell r="I154">
            <v>0</v>
          </cell>
          <cell r="J154">
            <v>0</v>
          </cell>
        </row>
        <row r="155">
          <cell r="A155" t="str">
            <v>NN44</v>
          </cell>
          <cell r="B155" t="str">
            <v>NG</v>
          </cell>
          <cell r="C155">
            <v>9</v>
          </cell>
          <cell r="D155">
            <v>4</v>
          </cell>
          <cell r="E155">
            <v>38226</v>
          </cell>
          <cell r="F155">
            <v>3.798</v>
          </cell>
          <cell r="G155">
            <v>3.84</v>
          </cell>
          <cell r="H155">
            <v>20</v>
          </cell>
          <cell r="I155">
            <v>3.7450000000000001</v>
          </cell>
          <cell r="J155">
            <v>3.7450000000000001</v>
          </cell>
        </row>
        <row r="156">
          <cell r="A156" t="str">
            <v>NN54</v>
          </cell>
          <cell r="B156" t="str">
            <v>NG</v>
          </cell>
          <cell r="C156">
            <v>10</v>
          </cell>
          <cell r="D156">
            <v>4</v>
          </cell>
          <cell r="E156">
            <v>38258</v>
          </cell>
          <cell r="F156">
            <v>3.823</v>
          </cell>
          <cell r="G156">
            <v>3.8620000000000001</v>
          </cell>
          <cell r="H156">
            <v>17</v>
          </cell>
          <cell r="I156">
            <v>3.76</v>
          </cell>
          <cell r="J156">
            <v>3.76</v>
          </cell>
        </row>
        <row r="157">
          <cell r="A157" t="str">
            <v>NN64</v>
          </cell>
          <cell r="B157" t="str">
            <v>NG</v>
          </cell>
          <cell r="C157">
            <v>11</v>
          </cell>
          <cell r="D157">
            <v>4</v>
          </cell>
          <cell r="E157">
            <v>38287</v>
          </cell>
          <cell r="F157">
            <v>3.9809999999999999</v>
          </cell>
          <cell r="G157">
            <v>4.0199999999999996</v>
          </cell>
          <cell r="H157">
            <v>217</v>
          </cell>
          <cell r="I157">
            <v>3.93</v>
          </cell>
          <cell r="J157">
            <v>3.93</v>
          </cell>
        </row>
        <row r="158">
          <cell r="A158" t="str">
            <v>NN74</v>
          </cell>
          <cell r="B158" t="str">
            <v>NG</v>
          </cell>
          <cell r="C158">
            <v>12</v>
          </cell>
          <cell r="D158">
            <v>4</v>
          </cell>
          <cell r="E158">
            <v>38315</v>
          </cell>
          <cell r="F158">
            <v>4.1550000000000002</v>
          </cell>
          <cell r="G158">
            <v>4.194</v>
          </cell>
          <cell r="H158">
            <v>16</v>
          </cell>
          <cell r="I158">
            <v>0</v>
          </cell>
          <cell r="J158">
            <v>0</v>
          </cell>
        </row>
        <row r="159">
          <cell r="A159" t="str">
            <v>NN84</v>
          </cell>
          <cell r="B159" t="str">
            <v>NG</v>
          </cell>
          <cell r="C159">
            <v>1</v>
          </cell>
          <cell r="D159">
            <v>5</v>
          </cell>
          <cell r="E159">
            <v>38349</v>
          </cell>
          <cell r="F159">
            <v>4.2149999999999999</v>
          </cell>
          <cell r="G159">
            <v>4.2539999999999996</v>
          </cell>
          <cell r="H159">
            <v>3</v>
          </cell>
          <cell r="I159">
            <v>4.1950000000000003</v>
          </cell>
          <cell r="J159">
            <v>4.1900000000000004</v>
          </cell>
        </row>
        <row r="160">
          <cell r="A160" t="str">
            <v>NN94</v>
          </cell>
          <cell r="B160" t="str">
            <v>NG</v>
          </cell>
          <cell r="C160">
            <v>2</v>
          </cell>
          <cell r="D160">
            <v>5</v>
          </cell>
          <cell r="E160">
            <v>38379</v>
          </cell>
          <cell r="F160">
            <v>4.1050000000000004</v>
          </cell>
          <cell r="G160">
            <v>4.1440000000000001</v>
          </cell>
          <cell r="H160">
            <v>1</v>
          </cell>
          <cell r="I160">
            <v>0</v>
          </cell>
          <cell r="J160">
            <v>0</v>
          </cell>
        </row>
        <row r="161">
          <cell r="A161" t="str">
            <v>NN104</v>
          </cell>
          <cell r="B161" t="str">
            <v>NG</v>
          </cell>
          <cell r="C161">
            <v>3</v>
          </cell>
          <cell r="D161">
            <v>5</v>
          </cell>
          <cell r="E161">
            <v>38407</v>
          </cell>
          <cell r="F161">
            <v>3.9350000000000001</v>
          </cell>
          <cell r="G161">
            <v>3.9780000000000002</v>
          </cell>
          <cell r="H161">
            <v>202</v>
          </cell>
          <cell r="I161">
            <v>3.89</v>
          </cell>
          <cell r="J161">
            <v>3.89</v>
          </cell>
        </row>
        <row r="162">
          <cell r="A162" t="str">
            <v>NN114</v>
          </cell>
          <cell r="B162" t="str">
            <v>NG</v>
          </cell>
          <cell r="C162">
            <v>4</v>
          </cell>
          <cell r="D162">
            <v>5</v>
          </cell>
          <cell r="E162">
            <v>38440</v>
          </cell>
          <cell r="F162">
            <v>3.6749999999999998</v>
          </cell>
          <cell r="G162">
            <v>3.7280000000000002</v>
          </cell>
          <cell r="H162">
            <v>1</v>
          </cell>
          <cell r="I162">
            <v>0</v>
          </cell>
          <cell r="J162">
            <v>0</v>
          </cell>
        </row>
        <row r="163">
          <cell r="A163" t="str">
            <v>NN124</v>
          </cell>
          <cell r="B163" t="str">
            <v>NG</v>
          </cell>
          <cell r="C163">
            <v>5</v>
          </cell>
          <cell r="D163">
            <v>5</v>
          </cell>
          <cell r="E163">
            <v>38469</v>
          </cell>
          <cell r="F163">
            <v>3.61</v>
          </cell>
          <cell r="G163">
            <v>3.6629999999999998</v>
          </cell>
          <cell r="H163">
            <v>1</v>
          </cell>
          <cell r="I163">
            <v>0</v>
          </cell>
          <cell r="J163">
            <v>0</v>
          </cell>
        </row>
        <row r="164">
          <cell r="A164" t="str">
            <v>NR112</v>
          </cell>
          <cell r="B164" t="str">
            <v>NG</v>
          </cell>
          <cell r="C164">
            <v>6</v>
          </cell>
          <cell r="D164">
            <v>5</v>
          </cell>
          <cell r="E164">
            <v>38498</v>
          </cell>
          <cell r="F164">
            <v>3.625</v>
          </cell>
          <cell r="G164">
            <v>3.6779999999999999</v>
          </cell>
          <cell r="H164">
            <v>1</v>
          </cell>
          <cell r="I164">
            <v>0</v>
          </cell>
          <cell r="J164">
            <v>0</v>
          </cell>
        </row>
        <row r="165">
          <cell r="A165" t="str">
            <v>NR122</v>
          </cell>
          <cell r="B165" t="str">
            <v>NG</v>
          </cell>
          <cell r="C165">
            <v>7</v>
          </cell>
          <cell r="D165">
            <v>5</v>
          </cell>
          <cell r="E165">
            <v>38531</v>
          </cell>
          <cell r="F165">
            <v>3.66</v>
          </cell>
          <cell r="G165">
            <v>3.7130000000000001</v>
          </cell>
          <cell r="H165">
            <v>1</v>
          </cell>
          <cell r="I165">
            <v>0</v>
          </cell>
          <cell r="J165">
            <v>0</v>
          </cell>
        </row>
        <row r="166">
          <cell r="A166" t="str">
            <v>NR13</v>
          </cell>
          <cell r="B166" t="str">
            <v>NG</v>
          </cell>
          <cell r="C166">
            <v>8</v>
          </cell>
          <cell r="D166">
            <v>5</v>
          </cell>
          <cell r="E166">
            <v>38560</v>
          </cell>
          <cell r="F166">
            <v>3.67</v>
          </cell>
          <cell r="G166">
            <v>3.7229999999999999</v>
          </cell>
          <cell r="H166">
            <v>1</v>
          </cell>
          <cell r="I166">
            <v>0</v>
          </cell>
          <cell r="J166">
            <v>0</v>
          </cell>
        </row>
        <row r="167">
          <cell r="A167" t="str">
            <v>NR23</v>
          </cell>
          <cell r="B167" t="str">
            <v>NG</v>
          </cell>
          <cell r="C167">
            <v>9</v>
          </cell>
          <cell r="D167">
            <v>5</v>
          </cell>
          <cell r="E167">
            <v>38593</v>
          </cell>
          <cell r="F167">
            <v>3.65</v>
          </cell>
          <cell r="G167">
            <v>3.7029999999999998</v>
          </cell>
          <cell r="H167">
            <v>1</v>
          </cell>
          <cell r="I167">
            <v>0</v>
          </cell>
          <cell r="J167">
            <v>0</v>
          </cell>
        </row>
        <row r="168">
          <cell r="A168" t="str">
            <v>NR33</v>
          </cell>
          <cell r="B168" t="str">
            <v>NG</v>
          </cell>
          <cell r="C168">
            <v>10</v>
          </cell>
          <cell r="D168">
            <v>5</v>
          </cell>
          <cell r="E168">
            <v>38623</v>
          </cell>
          <cell r="F168">
            <v>3.6720000000000002</v>
          </cell>
          <cell r="G168">
            <v>3.7250000000000001</v>
          </cell>
          <cell r="H168">
            <v>1</v>
          </cell>
          <cell r="I168">
            <v>0</v>
          </cell>
          <cell r="J168">
            <v>0</v>
          </cell>
        </row>
        <row r="169">
          <cell r="A169" t="str">
            <v>NS112</v>
          </cell>
          <cell r="B169" t="str">
            <v>NG</v>
          </cell>
          <cell r="C169">
            <v>11</v>
          </cell>
          <cell r="D169">
            <v>5</v>
          </cell>
          <cell r="E169">
            <v>38652</v>
          </cell>
          <cell r="F169">
            <v>3.8340000000000001</v>
          </cell>
          <cell r="G169">
            <v>3.887</v>
          </cell>
          <cell r="H169">
            <v>2</v>
          </cell>
          <cell r="I169">
            <v>3.8</v>
          </cell>
          <cell r="J169">
            <v>3.8</v>
          </cell>
        </row>
        <row r="170">
          <cell r="A170" t="str">
            <v>NS122</v>
          </cell>
          <cell r="B170" t="str">
            <v>NG</v>
          </cell>
          <cell r="C170">
            <v>12</v>
          </cell>
          <cell r="D170">
            <v>5</v>
          </cell>
          <cell r="E170">
            <v>38684</v>
          </cell>
          <cell r="F170">
            <v>4.0039999999999996</v>
          </cell>
          <cell r="G170">
            <v>4.0570000000000004</v>
          </cell>
          <cell r="H170">
            <v>1</v>
          </cell>
          <cell r="I170">
            <v>0</v>
          </cell>
          <cell r="J170">
            <v>0</v>
          </cell>
        </row>
        <row r="171">
          <cell r="A171" t="str">
            <v>NS13</v>
          </cell>
          <cell r="B171" t="str">
            <v>NG</v>
          </cell>
          <cell r="C171">
            <v>1</v>
          </cell>
          <cell r="D171">
            <v>6</v>
          </cell>
          <cell r="E171">
            <v>38714</v>
          </cell>
          <cell r="F171">
            <v>4.0590000000000002</v>
          </cell>
          <cell r="G171">
            <v>4.1120000000000001</v>
          </cell>
          <cell r="H171">
            <v>0</v>
          </cell>
          <cell r="I171">
            <v>0</v>
          </cell>
          <cell r="J171">
            <v>0</v>
          </cell>
        </row>
        <row r="172">
          <cell r="A172" t="str">
            <v>NS23</v>
          </cell>
          <cell r="B172" t="str">
            <v>NG</v>
          </cell>
          <cell r="C172">
            <v>2</v>
          </cell>
          <cell r="D172">
            <v>6</v>
          </cell>
          <cell r="E172">
            <v>38744</v>
          </cell>
          <cell r="F172">
            <v>3.9590000000000001</v>
          </cell>
          <cell r="G172">
            <v>4.0119999999999996</v>
          </cell>
          <cell r="H172">
            <v>0</v>
          </cell>
          <cell r="I172">
            <v>0</v>
          </cell>
          <cell r="J172">
            <v>0</v>
          </cell>
        </row>
        <row r="173">
          <cell r="A173" t="str">
            <v>NS33</v>
          </cell>
          <cell r="B173" t="str">
            <v>NG</v>
          </cell>
          <cell r="C173">
            <v>3</v>
          </cell>
          <cell r="D173">
            <v>6</v>
          </cell>
          <cell r="E173">
            <v>38772</v>
          </cell>
          <cell r="F173">
            <v>3.8330000000000002</v>
          </cell>
          <cell r="G173">
            <v>3.8860000000000001</v>
          </cell>
          <cell r="H173">
            <v>0</v>
          </cell>
          <cell r="I173">
            <v>0</v>
          </cell>
          <cell r="J173">
            <v>0</v>
          </cell>
        </row>
        <row r="174">
          <cell r="A174" t="str">
            <v>NS43</v>
          </cell>
          <cell r="B174" t="str">
            <v>NG</v>
          </cell>
          <cell r="C174">
            <v>4</v>
          </cell>
          <cell r="D174">
            <v>6</v>
          </cell>
          <cell r="E174">
            <v>38805</v>
          </cell>
          <cell r="F174">
            <v>3.6379999999999999</v>
          </cell>
          <cell r="G174">
            <v>3.6909999999999998</v>
          </cell>
          <cell r="H174">
            <v>0</v>
          </cell>
          <cell r="I174">
            <v>0</v>
          </cell>
          <cell r="J174">
            <v>0</v>
          </cell>
        </row>
        <row r="175">
          <cell r="A175" t="str">
            <v>NS113</v>
          </cell>
          <cell r="B175" t="str">
            <v>NG</v>
          </cell>
          <cell r="C175">
            <v>5</v>
          </cell>
          <cell r="D175">
            <v>6</v>
          </cell>
          <cell r="E175">
            <v>38833</v>
          </cell>
          <cell r="F175">
            <v>3.6230000000000002</v>
          </cell>
          <cell r="G175">
            <v>3.6760000000000002</v>
          </cell>
          <cell r="H175">
            <v>0</v>
          </cell>
          <cell r="I175">
            <v>0</v>
          </cell>
          <cell r="J175">
            <v>0</v>
          </cell>
        </row>
        <row r="176">
          <cell r="A176" t="str">
            <v>NS123</v>
          </cell>
          <cell r="B176" t="str">
            <v>NG</v>
          </cell>
          <cell r="C176">
            <v>6</v>
          </cell>
          <cell r="D176">
            <v>6</v>
          </cell>
          <cell r="E176">
            <v>38863</v>
          </cell>
          <cell r="F176">
            <v>3.6549999999999998</v>
          </cell>
          <cell r="G176">
            <v>3.7080000000000002</v>
          </cell>
          <cell r="H176">
            <v>0</v>
          </cell>
          <cell r="I176">
            <v>0</v>
          </cell>
          <cell r="J176">
            <v>0</v>
          </cell>
        </row>
        <row r="177">
          <cell r="A177" t="str">
            <v>NS14</v>
          </cell>
          <cell r="B177" t="str">
            <v>NG</v>
          </cell>
          <cell r="C177">
            <v>7</v>
          </cell>
          <cell r="D177">
            <v>6</v>
          </cell>
          <cell r="E177">
            <v>38896</v>
          </cell>
          <cell r="F177">
            <v>3.6869999999999998</v>
          </cell>
          <cell r="G177">
            <v>3.74</v>
          </cell>
          <cell r="H177">
            <v>0</v>
          </cell>
          <cell r="I177">
            <v>0</v>
          </cell>
          <cell r="J177">
            <v>0</v>
          </cell>
        </row>
        <row r="178">
          <cell r="A178" t="str">
            <v>NS24</v>
          </cell>
          <cell r="B178" t="str">
            <v>NG</v>
          </cell>
          <cell r="C178">
            <v>8</v>
          </cell>
          <cell r="D178">
            <v>6</v>
          </cell>
          <cell r="E178">
            <v>38925</v>
          </cell>
          <cell r="F178">
            <v>3.722</v>
          </cell>
          <cell r="G178">
            <v>3.7749999999999999</v>
          </cell>
          <cell r="H178">
            <v>0</v>
          </cell>
          <cell r="I178">
            <v>0</v>
          </cell>
          <cell r="J178">
            <v>0</v>
          </cell>
        </row>
        <row r="179">
          <cell r="A179" t="str">
            <v>NS34</v>
          </cell>
          <cell r="B179" t="str">
            <v>NG</v>
          </cell>
          <cell r="C179">
            <v>9</v>
          </cell>
          <cell r="D179">
            <v>6</v>
          </cell>
          <cell r="E179">
            <v>38958</v>
          </cell>
          <cell r="F179">
            <v>3.7269999999999999</v>
          </cell>
          <cell r="G179">
            <v>3.78</v>
          </cell>
          <cell r="H179">
            <v>0</v>
          </cell>
          <cell r="I179">
            <v>0</v>
          </cell>
          <cell r="J179">
            <v>0</v>
          </cell>
        </row>
        <row r="180">
          <cell r="A180" t="str">
            <v>NZ112</v>
          </cell>
          <cell r="B180" t="str">
            <v>NG</v>
          </cell>
          <cell r="C180">
            <v>10</v>
          </cell>
          <cell r="D180">
            <v>6</v>
          </cell>
          <cell r="E180">
            <v>38987</v>
          </cell>
          <cell r="F180">
            <v>3.7519999999999998</v>
          </cell>
          <cell r="G180">
            <v>3.8050000000000002</v>
          </cell>
          <cell r="H180">
            <v>0</v>
          </cell>
          <cell r="I180">
            <v>0</v>
          </cell>
          <cell r="J180">
            <v>0</v>
          </cell>
        </row>
        <row r="181">
          <cell r="A181" t="str">
            <v>NZ122</v>
          </cell>
          <cell r="B181" t="str">
            <v>NG</v>
          </cell>
          <cell r="C181">
            <v>11</v>
          </cell>
          <cell r="D181">
            <v>6</v>
          </cell>
          <cell r="E181">
            <v>39017</v>
          </cell>
          <cell r="F181">
            <v>3.9369999999999998</v>
          </cell>
          <cell r="G181">
            <v>3.98</v>
          </cell>
          <cell r="H181">
            <v>0</v>
          </cell>
          <cell r="I181">
            <v>0</v>
          </cell>
          <cell r="J181">
            <v>0</v>
          </cell>
        </row>
        <row r="182">
          <cell r="A182" t="str">
            <v>NZ13</v>
          </cell>
          <cell r="B182" t="str">
            <v>NG</v>
          </cell>
          <cell r="C182">
            <v>12</v>
          </cell>
          <cell r="D182">
            <v>6</v>
          </cell>
          <cell r="E182">
            <v>39049</v>
          </cell>
          <cell r="F182">
            <v>4.1020000000000003</v>
          </cell>
          <cell r="G182">
            <v>4.1399999999999997</v>
          </cell>
          <cell r="H182">
            <v>0</v>
          </cell>
          <cell r="I182">
            <v>0</v>
          </cell>
          <cell r="J182">
            <v>0</v>
          </cell>
        </row>
        <row r="183">
          <cell r="A183" t="str">
            <v>NZ23</v>
          </cell>
          <cell r="B183" t="str">
            <v>NG</v>
          </cell>
          <cell r="C183">
            <v>1</v>
          </cell>
          <cell r="D183">
            <v>7</v>
          </cell>
          <cell r="E183">
            <v>39078</v>
          </cell>
          <cell r="F183">
            <v>4.1719999999999997</v>
          </cell>
          <cell r="G183">
            <v>4.21</v>
          </cell>
          <cell r="H183">
            <v>0</v>
          </cell>
          <cell r="I183">
            <v>0</v>
          </cell>
          <cell r="J183">
            <v>0</v>
          </cell>
        </row>
        <row r="184">
          <cell r="A184" t="str">
            <v>NZ33</v>
          </cell>
          <cell r="B184" t="str">
            <v>NG</v>
          </cell>
          <cell r="C184">
            <v>2</v>
          </cell>
          <cell r="D184">
            <v>7</v>
          </cell>
          <cell r="E184">
            <v>39111</v>
          </cell>
          <cell r="F184">
            <v>4.0620000000000003</v>
          </cell>
          <cell r="G184">
            <v>4.0999999999999996</v>
          </cell>
          <cell r="H184">
            <v>0</v>
          </cell>
          <cell r="I184">
            <v>0</v>
          </cell>
          <cell r="J184">
            <v>0</v>
          </cell>
        </row>
        <row r="185">
          <cell r="A185" t="str">
            <v>NZ43</v>
          </cell>
          <cell r="B185" t="str">
            <v>NG</v>
          </cell>
          <cell r="C185">
            <v>3</v>
          </cell>
          <cell r="D185">
            <v>7</v>
          </cell>
          <cell r="E185">
            <v>39139</v>
          </cell>
          <cell r="F185">
            <v>3.9169999999999998</v>
          </cell>
          <cell r="G185">
            <v>3.9550000000000001</v>
          </cell>
          <cell r="H185">
            <v>0</v>
          </cell>
          <cell r="I185">
            <v>0</v>
          </cell>
          <cell r="J185">
            <v>0</v>
          </cell>
        </row>
        <row r="186">
          <cell r="A186" t="str">
            <v>NZ113</v>
          </cell>
          <cell r="B186" t="str">
            <v>NG</v>
          </cell>
          <cell r="C186">
            <v>4</v>
          </cell>
          <cell r="D186">
            <v>7</v>
          </cell>
          <cell r="E186">
            <v>39169</v>
          </cell>
          <cell r="F186">
            <v>3.7370000000000001</v>
          </cell>
          <cell r="G186">
            <v>3.7749999999999999</v>
          </cell>
          <cell r="H186">
            <v>0</v>
          </cell>
          <cell r="I186">
            <v>0</v>
          </cell>
          <cell r="J186">
            <v>0</v>
          </cell>
        </row>
        <row r="187">
          <cell r="A187" t="str">
            <v>NZ123</v>
          </cell>
          <cell r="B187" t="str">
            <v>NG</v>
          </cell>
          <cell r="C187">
            <v>5</v>
          </cell>
          <cell r="D187">
            <v>7</v>
          </cell>
          <cell r="E187">
            <v>39198</v>
          </cell>
          <cell r="F187">
            <v>3.7269999999999999</v>
          </cell>
          <cell r="G187">
            <v>3.7650000000000001</v>
          </cell>
          <cell r="H187">
            <v>0</v>
          </cell>
          <cell r="I187">
            <v>0</v>
          </cell>
          <cell r="J187">
            <v>0</v>
          </cell>
        </row>
        <row r="188">
          <cell r="A188" t="str">
            <v>NZ14</v>
          </cell>
          <cell r="B188" t="str">
            <v>NG</v>
          </cell>
          <cell r="C188">
            <v>6</v>
          </cell>
          <cell r="D188">
            <v>7</v>
          </cell>
          <cell r="E188">
            <v>39231</v>
          </cell>
          <cell r="F188">
            <v>3.7570000000000001</v>
          </cell>
          <cell r="G188">
            <v>3.7949999999999999</v>
          </cell>
          <cell r="H188">
            <v>0</v>
          </cell>
          <cell r="I188">
            <v>0</v>
          </cell>
          <cell r="J188">
            <v>0</v>
          </cell>
        </row>
        <row r="189">
          <cell r="A189" t="str">
            <v>NZ24</v>
          </cell>
          <cell r="B189" t="str">
            <v>NG</v>
          </cell>
          <cell r="C189">
            <v>7</v>
          </cell>
          <cell r="D189">
            <v>7</v>
          </cell>
          <cell r="E189">
            <v>39260</v>
          </cell>
          <cell r="F189">
            <v>3.7869999999999999</v>
          </cell>
          <cell r="G189">
            <v>3.8250000000000002</v>
          </cell>
          <cell r="H189">
            <v>0</v>
          </cell>
          <cell r="I189">
            <v>0</v>
          </cell>
          <cell r="J189">
            <v>0</v>
          </cell>
        </row>
        <row r="190">
          <cell r="A190" t="str">
            <v>NZ34</v>
          </cell>
          <cell r="B190" t="str">
            <v>NG</v>
          </cell>
          <cell r="C190">
            <v>8</v>
          </cell>
          <cell r="D190">
            <v>7</v>
          </cell>
          <cell r="E190">
            <v>39290</v>
          </cell>
          <cell r="F190">
            <v>3.8220000000000001</v>
          </cell>
          <cell r="G190">
            <v>3.86</v>
          </cell>
          <cell r="H190">
            <v>0</v>
          </cell>
          <cell r="I190">
            <v>0</v>
          </cell>
          <cell r="J190">
            <v>0</v>
          </cell>
        </row>
        <row r="191">
          <cell r="A191" t="str">
            <v>PA122</v>
          </cell>
          <cell r="B191" t="str">
            <v>NG</v>
          </cell>
          <cell r="C191">
            <v>9</v>
          </cell>
          <cell r="D191">
            <v>7</v>
          </cell>
          <cell r="E191">
            <v>39323</v>
          </cell>
          <cell r="F191">
            <v>3.8220000000000001</v>
          </cell>
          <cell r="G191">
            <v>3.86</v>
          </cell>
          <cell r="H191">
            <v>0</v>
          </cell>
          <cell r="I191">
            <v>0</v>
          </cell>
          <cell r="J191">
            <v>0</v>
          </cell>
        </row>
        <row r="192">
          <cell r="A192" t="str">
            <v>PA33</v>
          </cell>
          <cell r="B192" t="str">
            <v>NG</v>
          </cell>
          <cell r="C192">
            <v>10</v>
          </cell>
          <cell r="D192">
            <v>7</v>
          </cell>
          <cell r="E192">
            <v>39351</v>
          </cell>
          <cell r="F192">
            <v>3.847</v>
          </cell>
          <cell r="G192">
            <v>3.8849999999999998</v>
          </cell>
          <cell r="H192">
            <v>0</v>
          </cell>
          <cell r="I192">
            <v>0</v>
          </cell>
          <cell r="J192">
            <v>0</v>
          </cell>
        </row>
        <row r="193">
          <cell r="A193" t="str">
            <v>PL102</v>
          </cell>
          <cell r="B193" t="str">
            <v>NG</v>
          </cell>
          <cell r="C193">
            <v>11</v>
          </cell>
          <cell r="D193">
            <v>7</v>
          </cell>
          <cell r="E193">
            <v>39384</v>
          </cell>
          <cell r="F193">
            <v>3.9969999999999999</v>
          </cell>
          <cell r="G193">
            <v>4.0350000000000001</v>
          </cell>
          <cell r="H193">
            <v>0</v>
          </cell>
          <cell r="I193">
            <v>0</v>
          </cell>
          <cell r="J193">
            <v>0</v>
          </cell>
        </row>
        <row r="194">
          <cell r="A194" t="str">
            <v>PL13</v>
          </cell>
          <cell r="B194" t="str">
            <v>NG</v>
          </cell>
          <cell r="C194">
            <v>12</v>
          </cell>
          <cell r="D194">
            <v>7</v>
          </cell>
          <cell r="E194">
            <v>39414</v>
          </cell>
          <cell r="F194">
            <v>4.1470000000000002</v>
          </cell>
          <cell r="G194">
            <v>4.1849999999999996</v>
          </cell>
          <cell r="H194">
            <v>0</v>
          </cell>
          <cell r="I194">
            <v>0</v>
          </cell>
          <cell r="J194">
            <v>0</v>
          </cell>
        </row>
        <row r="195">
          <cell r="A195" t="str">
            <v>PL43</v>
          </cell>
          <cell r="B195" t="str">
            <v>NG</v>
          </cell>
          <cell r="C195">
            <v>1</v>
          </cell>
          <cell r="D195">
            <v>8</v>
          </cell>
          <cell r="E195">
            <v>39443</v>
          </cell>
          <cell r="F195">
            <v>4.1970000000000001</v>
          </cell>
          <cell r="G195">
            <v>4.2350000000000003</v>
          </cell>
          <cell r="H195">
            <v>0</v>
          </cell>
          <cell r="I195">
            <v>0</v>
          </cell>
          <cell r="J195">
            <v>0</v>
          </cell>
        </row>
        <row r="196">
          <cell r="A196" t="str">
            <v>PL73</v>
          </cell>
          <cell r="B196" t="str">
            <v>NG</v>
          </cell>
          <cell r="C196">
            <v>2</v>
          </cell>
          <cell r="D196">
            <v>8</v>
          </cell>
          <cell r="E196">
            <v>39476</v>
          </cell>
          <cell r="F196">
            <v>4.0970000000000004</v>
          </cell>
          <cell r="G196">
            <v>4.1349999999999998</v>
          </cell>
          <cell r="H196">
            <v>0</v>
          </cell>
          <cell r="I196">
            <v>0</v>
          </cell>
          <cell r="J196">
            <v>0</v>
          </cell>
        </row>
        <row r="197">
          <cell r="A197" t="str">
            <v>PN112</v>
          </cell>
          <cell r="B197" t="str">
            <v>NG</v>
          </cell>
          <cell r="C197">
            <v>3</v>
          </cell>
          <cell r="D197">
            <v>8</v>
          </cell>
          <cell r="E197">
            <v>39505</v>
          </cell>
          <cell r="F197">
            <v>3.9470000000000001</v>
          </cell>
          <cell r="G197">
            <v>3.9849999999999999</v>
          </cell>
          <cell r="H197">
            <v>0</v>
          </cell>
          <cell r="I197">
            <v>0</v>
          </cell>
          <cell r="J197">
            <v>0</v>
          </cell>
        </row>
        <row r="198">
          <cell r="A198" t="str">
            <v>PN122</v>
          </cell>
          <cell r="B198" t="str">
            <v>NG</v>
          </cell>
          <cell r="C198">
            <v>4</v>
          </cell>
          <cell r="D198">
            <v>8</v>
          </cell>
          <cell r="E198">
            <v>39534</v>
          </cell>
          <cell r="F198">
            <v>3.7970000000000002</v>
          </cell>
          <cell r="G198">
            <v>3.835</v>
          </cell>
          <cell r="H198">
            <v>0</v>
          </cell>
          <cell r="I198">
            <v>0</v>
          </cell>
          <cell r="J198">
            <v>0</v>
          </cell>
        </row>
        <row r="199">
          <cell r="A199" t="str">
            <v>PN13</v>
          </cell>
          <cell r="B199" t="str">
            <v>NG</v>
          </cell>
          <cell r="C199">
            <v>5</v>
          </cell>
          <cell r="D199">
            <v>8</v>
          </cell>
          <cell r="E199">
            <v>39566</v>
          </cell>
          <cell r="F199">
            <v>3.7669999999999999</v>
          </cell>
          <cell r="G199">
            <v>3.8050000000000002</v>
          </cell>
          <cell r="H199">
            <v>0</v>
          </cell>
          <cell r="I199">
            <v>0</v>
          </cell>
          <cell r="J199">
            <v>0</v>
          </cell>
        </row>
        <row r="200">
          <cell r="A200" t="str">
            <v>PN23</v>
          </cell>
          <cell r="B200" t="str">
            <v>NG</v>
          </cell>
          <cell r="C200">
            <v>6</v>
          </cell>
          <cell r="D200">
            <v>8</v>
          </cell>
          <cell r="E200">
            <v>39596</v>
          </cell>
          <cell r="F200">
            <v>3.7970000000000002</v>
          </cell>
          <cell r="G200">
            <v>3.835</v>
          </cell>
          <cell r="H200">
            <v>0</v>
          </cell>
          <cell r="I200">
            <v>0</v>
          </cell>
          <cell r="J200">
            <v>0</v>
          </cell>
        </row>
        <row r="201">
          <cell r="A201" t="str">
            <v>PN33</v>
          </cell>
          <cell r="B201" t="str">
            <v>NG</v>
          </cell>
          <cell r="C201">
            <v>7</v>
          </cell>
          <cell r="D201">
            <v>8</v>
          </cell>
          <cell r="E201">
            <v>39625</v>
          </cell>
          <cell r="F201">
            <v>3.827</v>
          </cell>
          <cell r="G201">
            <v>3.8650000000000002</v>
          </cell>
          <cell r="H201">
            <v>0</v>
          </cell>
          <cell r="I201">
            <v>0</v>
          </cell>
          <cell r="J201">
            <v>0</v>
          </cell>
        </row>
        <row r="202">
          <cell r="A202" t="str">
            <v>PN43</v>
          </cell>
          <cell r="B202" t="str">
            <v>NG</v>
          </cell>
          <cell r="C202">
            <v>8</v>
          </cell>
          <cell r="D202">
            <v>8</v>
          </cell>
          <cell r="E202">
            <v>39658</v>
          </cell>
          <cell r="F202">
            <v>3.8570000000000002</v>
          </cell>
          <cell r="G202">
            <v>3.895</v>
          </cell>
          <cell r="H202">
            <v>0</v>
          </cell>
          <cell r="I202">
            <v>0</v>
          </cell>
          <cell r="J202">
            <v>0</v>
          </cell>
        </row>
        <row r="203">
          <cell r="A203" t="str">
            <v>PN53</v>
          </cell>
          <cell r="B203" t="str">
            <v>NG</v>
          </cell>
          <cell r="C203">
            <v>9</v>
          </cell>
          <cell r="D203">
            <v>8</v>
          </cell>
          <cell r="E203">
            <v>39687</v>
          </cell>
          <cell r="F203">
            <v>3.8570000000000002</v>
          </cell>
          <cell r="G203">
            <v>3.895</v>
          </cell>
          <cell r="H203">
            <v>0</v>
          </cell>
          <cell r="I203">
            <v>0</v>
          </cell>
          <cell r="J203">
            <v>0</v>
          </cell>
        </row>
        <row r="204">
          <cell r="A204" t="str">
            <v>PN63</v>
          </cell>
          <cell r="B204" t="str">
            <v>NG</v>
          </cell>
          <cell r="C204">
            <v>10</v>
          </cell>
          <cell r="D204">
            <v>8</v>
          </cell>
          <cell r="E204">
            <v>39717</v>
          </cell>
          <cell r="F204">
            <v>3.8820000000000001</v>
          </cell>
          <cell r="G204">
            <v>3.92</v>
          </cell>
          <cell r="H204">
            <v>0</v>
          </cell>
          <cell r="I204">
            <v>0</v>
          </cell>
          <cell r="J204">
            <v>0</v>
          </cell>
        </row>
        <row r="205">
          <cell r="A205" t="str">
            <v>PN73</v>
          </cell>
          <cell r="B205" t="str">
            <v>NG</v>
          </cell>
          <cell r="C205">
            <v>11</v>
          </cell>
          <cell r="D205">
            <v>8</v>
          </cell>
          <cell r="E205">
            <v>39750</v>
          </cell>
          <cell r="F205">
            <v>4.032</v>
          </cell>
          <cell r="G205">
            <v>4.07</v>
          </cell>
          <cell r="H205">
            <v>0</v>
          </cell>
          <cell r="I205">
            <v>0</v>
          </cell>
          <cell r="J205">
            <v>0</v>
          </cell>
        </row>
        <row r="206">
          <cell r="A206" t="str">
            <v>PN83</v>
          </cell>
          <cell r="B206" t="str">
            <v>NG</v>
          </cell>
          <cell r="C206">
            <v>12</v>
          </cell>
          <cell r="D206">
            <v>8</v>
          </cell>
          <cell r="E206">
            <v>39776</v>
          </cell>
          <cell r="F206">
            <v>4.1820000000000004</v>
          </cell>
          <cell r="G206">
            <v>4.22</v>
          </cell>
          <cell r="H206">
            <v>0</v>
          </cell>
          <cell r="I206">
            <v>0</v>
          </cell>
          <cell r="J206">
            <v>0</v>
          </cell>
        </row>
        <row r="207">
          <cell r="A207" t="str">
            <v>PN93</v>
          </cell>
          <cell r="B207" t="str">
            <v>NH</v>
          </cell>
          <cell r="C207">
            <v>1</v>
          </cell>
          <cell r="D207">
            <v>3</v>
          </cell>
          <cell r="E207">
            <v>37623</v>
          </cell>
          <cell r="F207">
            <v>-8.7499999999999994E-2</v>
          </cell>
          <cell r="G207">
            <v>-0.09</v>
          </cell>
          <cell r="H207">
            <v>0</v>
          </cell>
          <cell r="I207">
            <v>0</v>
          </cell>
          <cell r="J207">
            <v>0</v>
          </cell>
        </row>
        <row r="208">
          <cell r="A208" t="str">
            <v>PN103</v>
          </cell>
          <cell r="B208" t="str">
            <v>NH</v>
          </cell>
          <cell r="C208">
            <v>2</v>
          </cell>
          <cell r="D208">
            <v>3</v>
          </cell>
          <cell r="E208">
            <v>37655</v>
          </cell>
          <cell r="F208">
            <v>-7.0000000000000007E-2</v>
          </cell>
          <cell r="G208">
            <v>-6.7500000000000004E-2</v>
          </cell>
          <cell r="H208">
            <v>0</v>
          </cell>
          <cell r="I208">
            <v>0</v>
          </cell>
          <cell r="J208">
            <v>0</v>
          </cell>
        </row>
        <row r="209">
          <cell r="A209" t="str">
            <v>PN113</v>
          </cell>
          <cell r="B209" t="str">
            <v>NH</v>
          </cell>
          <cell r="C209">
            <v>3</v>
          </cell>
          <cell r="D209">
            <v>3</v>
          </cell>
          <cell r="E209">
            <v>37683</v>
          </cell>
          <cell r="F209">
            <v>-5.7500000000000002E-2</v>
          </cell>
          <cell r="G209">
            <v>-5.7500000000000002E-2</v>
          </cell>
          <cell r="H209">
            <v>0</v>
          </cell>
          <cell r="I209">
            <v>0</v>
          </cell>
          <cell r="J209">
            <v>0</v>
          </cell>
        </row>
        <row r="210">
          <cell r="A210" t="str">
            <v>PN123</v>
          </cell>
          <cell r="B210" t="str">
            <v>NJ</v>
          </cell>
          <cell r="C210">
            <v>1</v>
          </cell>
          <cell r="D210">
            <v>3</v>
          </cell>
          <cell r="E210">
            <v>37623</v>
          </cell>
          <cell r="F210">
            <v>-0.55000000000000004</v>
          </cell>
          <cell r="G210">
            <v>-0.51500000000000001</v>
          </cell>
          <cell r="H210">
            <v>0</v>
          </cell>
          <cell r="I210">
            <v>0</v>
          </cell>
          <cell r="J210">
            <v>0</v>
          </cell>
        </row>
        <row r="211">
          <cell r="A211" t="str">
            <v>PN14</v>
          </cell>
          <cell r="B211" t="str">
            <v>NJ</v>
          </cell>
          <cell r="C211">
            <v>2</v>
          </cell>
          <cell r="D211">
            <v>3</v>
          </cell>
          <cell r="E211">
            <v>37655</v>
          </cell>
          <cell r="F211">
            <v>-0.55500000000000005</v>
          </cell>
          <cell r="G211">
            <v>-0.51500000000000001</v>
          </cell>
          <cell r="H211">
            <v>0</v>
          </cell>
          <cell r="I211">
            <v>0</v>
          </cell>
          <cell r="J211">
            <v>0</v>
          </cell>
        </row>
        <row r="212">
          <cell r="A212" t="str">
            <v>QG112</v>
          </cell>
          <cell r="B212" t="str">
            <v>NJ</v>
          </cell>
          <cell r="C212">
            <v>3</v>
          </cell>
          <cell r="D212">
            <v>3</v>
          </cell>
          <cell r="E212">
            <v>37683</v>
          </cell>
          <cell r="F212">
            <v>-0.51</v>
          </cell>
          <cell r="G212">
            <v>-0.54</v>
          </cell>
          <cell r="H212">
            <v>0</v>
          </cell>
          <cell r="I212">
            <v>0</v>
          </cell>
          <cell r="J212">
            <v>0</v>
          </cell>
        </row>
        <row r="213">
          <cell r="A213" t="str">
            <v>QJ112</v>
          </cell>
          <cell r="B213" t="str">
            <v>NJ</v>
          </cell>
          <cell r="C213">
            <v>4</v>
          </cell>
          <cell r="D213">
            <v>3</v>
          </cell>
          <cell r="E213">
            <v>37712</v>
          </cell>
          <cell r="F213">
            <v>-0.5</v>
          </cell>
          <cell r="G213">
            <v>-0.53</v>
          </cell>
          <cell r="H213">
            <v>0</v>
          </cell>
          <cell r="I213">
            <v>0</v>
          </cell>
          <cell r="J213">
            <v>0</v>
          </cell>
        </row>
        <row r="214">
          <cell r="A214" t="str">
            <v>QJ122</v>
          </cell>
          <cell r="B214" t="str">
            <v>NJ</v>
          </cell>
          <cell r="C214">
            <v>5</v>
          </cell>
          <cell r="D214">
            <v>3</v>
          </cell>
          <cell r="E214">
            <v>37742</v>
          </cell>
          <cell r="F214">
            <v>-0.5</v>
          </cell>
          <cell r="G214">
            <v>-0.53</v>
          </cell>
          <cell r="H214">
            <v>0</v>
          </cell>
          <cell r="I214">
            <v>0</v>
          </cell>
          <cell r="J214">
            <v>0</v>
          </cell>
        </row>
        <row r="215">
          <cell r="A215" t="str">
            <v>QL112</v>
          </cell>
          <cell r="B215" t="str">
            <v>NJ</v>
          </cell>
          <cell r="C215">
            <v>6</v>
          </cell>
          <cell r="D215">
            <v>3</v>
          </cell>
          <cell r="E215">
            <v>37774</v>
          </cell>
          <cell r="F215">
            <v>-0.5</v>
          </cell>
          <cell r="G215">
            <v>-0.53</v>
          </cell>
          <cell r="H215">
            <v>0</v>
          </cell>
          <cell r="I215">
            <v>0</v>
          </cell>
          <cell r="J215">
            <v>0</v>
          </cell>
        </row>
        <row r="216">
          <cell r="A216" t="str">
            <v>QL122</v>
          </cell>
          <cell r="B216" t="str">
            <v>NJ</v>
          </cell>
          <cell r="C216">
            <v>7</v>
          </cell>
          <cell r="D216">
            <v>3</v>
          </cell>
          <cell r="E216">
            <v>37803</v>
          </cell>
          <cell r="F216">
            <v>-0.49</v>
          </cell>
          <cell r="G216">
            <v>-0.51249999999999996</v>
          </cell>
          <cell r="H216">
            <v>0</v>
          </cell>
          <cell r="I216">
            <v>0</v>
          </cell>
          <cell r="J216">
            <v>0</v>
          </cell>
        </row>
        <row r="217">
          <cell r="A217" t="str">
            <v>QL13</v>
          </cell>
          <cell r="B217" t="str">
            <v>NJ</v>
          </cell>
          <cell r="C217">
            <v>8</v>
          </cell>
          <cell r="D217">
            <v>3</v>
          </cell>
          <cell r="E217">
            <v>37834</v>
          </cell>
          <cell r="F217">
            <v>-0.49</v>
          </cell>
          <cell r="G217">
            <v>-0.51249999999999996</v>
          </cell>
          <cell r="H217">
            <v>0</v>
          </cell>
          <cell r="I217">
            <v>0</v>
          </cell>
          <cell r="J217">
            <v>0</v>
          </cell>
        </row>
        <row r="218">
          <cell r="A218" t="str">
            <v>QL23</v>
          </cell>
          <cell r="B218" t="str">
            <v>NJ</v>
          </cell>
          <cell r="C218">
            <v>9</v>
          </cell>
          <cell r="D218">
            <v>3</v>
          </cell>
          <cell r="E218">
            <v>37866</v>
          </cell>
          <cell r="F218">
            <v>-0.49</v>
          </cell>
          <cell r="G218">
            <v>-0.51249999999999996</v>
          </cell>
          <cell r="H218">
            <v>0</v>
          </cell>
          <cell r="I218">
            <v>0</v>
          </cell>
          <cell r="J218">
            <v>0</v>
          </cell>
        </row>
        <row r="219">
          <cell r="A219" t="str">
            <v>QL33</v>
          </cell>
          <cell r="B219" t="str">
            <v>NJ</v>
          </cell>
          <cell r="C219">
            <v>10</v>
          </cell>
          <cell r="D219">
            <v>3</v>
          </cell>
          <cell r="E219">
            <v>37895</v>
          </cell>
          <cell r="F219">
            <v>-0.49</v>
          </cell>
          <cell r="G219">
            <v>-0.51249999999999996</v>
          </cell>
          <cell r="H219">
            <v>0</v>
          </cell>
          <cell r="I219">
            <v>0</v>
          </cell>
          <cell r="J219">
            <v>0</v>
          </cell>
        </row>
        <row r="220">
          <cell r="A220" t="str">
            <v>QL43</v>
          </cell>
          <cell r="B220" t="str">
            <v>NJ</v>
          </cell>
          <cell r="C220">
            <v>11</v>
          </cell>
          <cell r="D220">
            <v>3</v>
          </cell>
          <cell r="E220">
            <v>37928</v>
          </cell>
          <cell r="F220">
            <v>-0.4</v>
          </cell>
          <cell r="G220">
            <v>-0.38</v>
          </cell>
          <cell r="H220">
            <v>0</v>
          </cell>
          <cell r="I220">
            <v>0</v>
          </cell>
          <cell r="J220">
            <v>0</v>
          </cell>
        </row>
        <row r="221">
          <cell r="A221" t="str">
            <v>QL53</v>
          </cell>
          <cell r="B221" t="str">
            <v>NJ</v>
          </cell>
          <cell r="C221">
            <v>12</v>
          </cell>
          <cell r="D221">
            <v>3</v>
          </cell>
          <cell r="E221">
            <v>37956</v>
          </cell>
          <cell r="F221">
            <v>-0.4</v>
          </cell>
          <cell r="G221">
            <v>-0.38</v>
          </cell>
          <cell r="H221">
            <v>0</v>
          </cell>
          <cell r="I221">
            <v>0</v>
          </cell>
          <cell r="J221">
            <v>0</v>
          </cell>
        </row>
        <row r="222">
          <cell r="A222" t="str">
            <v>QL63</v>
          </cell>
          <cell r="B222" t="str">
            <v>NJ</v>
          </cell>
          <cell r="C222">
            <v>1</v>
          </cell>
          <cell r="D222">
            <v>4</v>
          </cell>
          <cell r="E222">
            <v>37988</v>
          </cell>
          <cell r="F222">
            <v>-0.36</v>
          </cell>
          <cell r="G222">
            <v>-0.36</v>
          </cell>
          <cell r="H222">
            <v>0</v>
          </cell>
          <cell r="I222">
            <v>0</v>
          </cell>
          <cell r="J222">
            <v>0</v>
          </cell>
        </row>
        <row r="223">
          <cell r="A223" t="str">
            <v>QL73</v>
          </cell>
          <cell r="B223" t="str">
            <v>NJ</v>
          </cell>
          <cell r="C223">
            <v>2</v>
          </cell>
          <cell r="D223">
            <v>4</v>
          </cell>
          <cell r="E223">
            <v>38019</v>
          </cell>
          <cell r="F223">
            <v>-0.36</v>
          </cell>
          <cell r="G223">
            <v>-0.36</v>
          </cell>
          <cell r="H223">
            <v>0</v>
          </cell>
          <cell r="I223">
            <v>0</v>
          </cell>
          <cell r="J223">
            <v>0</v>
          </cell>
        </row>
        <row r="224">
          <cell r="A224" t="str">
            <v>QL83</v>
          </cell>
          <cell r="B224" t="str">
            <v>NJ</v>
          </cell>
          <cell r="C224">
            <v>3</v>
          </cell>
          <cell r="D224">
            <v>4</v>
          </cell>
          <cell r="E224">
            <v>38047</v>
          </cell>
          <cell r="F224">
            <v>-0.36</v>
          </cell>
          <cell r="G224">
            <v>-0.36</v>
          </cell>
          <cell r="H224">
            <v>0</v>
          </cell>
          <cell r="I224">
            <v>0</v>
          </cell>
          <cell r="J224">
            <v>0</v>
          </cell>
        </row>
        <row r="225">
          <cell r="A225" t="str">
            <v>QL93</v>
          </cell>
          <cell r="B225" t="str">
            <v>NK</v>
          </cell>
          <cell r="C225">
            <v>1</v>
          </cell>
          <cell r="D225">
            <v>3</v>
          </cell>
          <cell r="E225">
            <v>37623</v>
          </cell>
          <cell r="F225">
            <v>-0.33</v>
          </cell>
          <cell r="G225">
            <v>-0.3</v>
          </cell>
          <cell r="H225">
            <v>0</v>
          </cell>
          <cell r="I225">
            <v>0</v>
          </cell>
          <cell r="J225">
            <v>0</v>
          </cell>
        </row>
        <row r="226">
          <cell r="A226" t="str">
            <v>QL103</v>
          </cell>
          <cell r="B226" t="str">
            <v>NK</v>
          </cell>
          <cell r="C226">
            <v>2</v>
          </cell>
          <cell r="D226">
            <v>3</v>
          </cell>
          <cell r="E226">
            <v>37655</v>
          </cell>
          <cell r="F226">
            <v>-0.33</v>
          </cell>
          <cell r="G226">
            <v>-0.3</v>
          </cell>
          <cell r="H226">
            <v>0</v>
          </cell>
          <cell r="I226">
            <v>0</v>
          </cell>
          <cell r="J226">
            <v>0</v>
          </cell>
        </row>
        <row r="227">
          <cell r="A227" t="str">
            <v>QL113</v>
          </cell>
          <cell r="B227" t="str">
            <v>NK</v>
          </cell>
          <cell r="C227">
            <v>3</v>
          </cell>
          <cell r="D227">
            <v>3</v>
          </cell>
          <cell r="E227">
            <v>37683</v>
          </cell>
          <cell r="F227">
            <v>-0.33</v>
          </cell>
          <cell r="G227">
            <v>-0.3</v>
          </cell>
          <cell r="H227">
            <v>0</v>
          </cell>
          <cell r="I227">
            <v>0</v>
          </cell>
          <cell r="J227">
            <v>0</v>
          </cell>
        </row>
        <row r="228">
          <cell r="A228" t="str">
            <v>QL123</v>
          </cell>
          <cell r="B228" t="str">
            <v>NK</v>
          </cell>
          <cell r="C228">
            <v>4</v>
          </cell>
          <cell r="D228">
            <v>3</v>
          </cell>
          <cell r="E228">
            <v>37712</v>
          </cell>
          <cell r="F228">
            <v>-0.46</v>
          </cell>
          <cell r="G228">
            <v>-0.46</v>
          </cell>
          <cell r="H228">
            <v>0</v>
          </cell>
          <cell r="I228">
            <v>0</v>
          </cell>
          <cell r="J228">
            <v>0</v>
          </cell>
        </row>
        <row r="229">
          <cell r="A229" t="str">
            <v>QL14</v>
          </cell>
          <cell r="B229" t="str">
            <v>NK</v>
          </cell>
          <cell r="C229">
            <v>5</v>
          </cell>
          <cell r="D229">
            <v>3</v>
          </cell>
          <cell r="E229">
            <v>37742</v>
          </cell>
          <cell r="F229">
            <v>-0.46</v>
          </cell>
          <cell r="G229">
            <v>-0.46</v>
          </cell>
          <cell r="H229">
            <v>0</v>
          </cell>
          <cell r="I229">
            <v>0</v>
          </cell>
          <cell r="J229">
            <v>0</v>
          </cell>
        </row>
        <row r="230">
          <cell r="A230" t="str">
            <v>QL24</v>
          </cell>
          <cell r="B230" t="str">
            <v>NK</v>
          </cell>
          <cell r="C230">
            <v>6</v>
          </cell>
          <cell r="D230">
            <v>3</v>
          </cell>
          <cell r="E230">
            <v>37774</v>
          </cell>
          <cell r="F230">
            <v>-0.46</v>
          </cell>
          <cell r="G230">
            <v>-0.46</v>
          </cell>
          <cell r="H230">
            <v>0</v>
          </cell>
          <cell r="I230">
            <v>0</v>
          </cell>
          <cell r="J230">
            <v>0</v>
          </cell>
        </row>
        <row r="231">
          <cell r="A231" t="str">
            <v>QL34</v>
          </cell>
          <cell r="B231" t="str">
            <v>NK</v>
          </cell>
          <cell r="C231">
            <v>7</v>
          </cell>
          <cell r="D231">
            <v>3</v>
          </cell>
          <cell r="E231">
            <v>37803</v>
          </cell>
          <cell r="F231">
            <v>-0.46</v>
          </cell>
          <cell r="G231">
            <v>-0.46</v>
          </cell>
          <cell r="H231">
            <v>0</v>
          </cell>
          <cell r="I231">
            <v>0</v>
          </cell>
          <cell r="J231">
            <v>0</v>
          </cell>
        </row>
        <row r="232">
          <cell r="A232" t="str">
            <v>QL44</v>
          </cell>
          <cell r="B232" t="str">
            <v>NK</v>
          </cell>
          <cell r="C232">
            <v>8</v>
          </cell>
          <cell r="D232">
            <v>3</v>
          </cell>
          <cell r="E232">
            <v>37834</v>
          </cell>
          <cell r="F232">
            <v>-0.46</v>
          </cell>
          <cell r="G232">
            <v>-0.46</v>
          </cell>
          <cell r="H232">
            <v>0</v>
          </cell>
          <cell r="I232">
            <v>0</v>
          </cell>
          <cell r="J232">
            <v>0</v>
          </cell>
        </row>
        <row r="233">
          <cell r="A233" t="str">
            <v>QL54</v>
          </cell>
          <cell r="B233" t="str">
            <v>NK</v>
          </cell>
          <cell r="C233">
            <v>9</v>
          </cell>
          <cell r="D233">
            <v>3</v>
          </cell>
          <cell r="E233">
            <v>37866</v>
          </cell>
          <cell r="F233">
            <v>-0.46</v>
          </cell>
          <cell r="G233">
            <v>-0.46</v>
          </cell>
          <cell r="H233">
            <v>0</v>
          </cell>
          <cell r="I233">
            <v>0</v>
          </cell>
          <cell r="J233">
            <v>0</v>
          </cell>
        </row>
        <row r="234">
          <cell r="A234" t="str">
            <v>QL64</v>
          </cell>
          <cell r="B234" t="str">
            <v>NK</v>
          </cell>
          <cell r="C234">
            <v>10</v>
          </cell>
          <cell r="D234">
            <v>3</v>
          </cell>
          <cell r="E234">
            <v>37895</v>
          </cell>
          <cell r="F234">
            <v>-0.46</v>
          </cell>
          <cell r="G234">
            <v>-0.46</v>
          </cell>
          <cell r="H234">
            <v>0</v>
          </cell>
          <cell r="I234">
            <v>0</v>
          </cell>
          <cell r="J234">
            <v>0</v>
          </cell>
        </row>
        <row r="235">
          <cell r="A235" t="str">
            <v>QL74</v>
          </cell>
          <cell r="B235" t="str">
            <v>NK</v>
          </cell>
          <cell r="C235">
            <v>11</v>
          </cell>
          <cell r="D235">
            <v>3</v>
          </cell>
          <cell r="E235">
            <v>37928</v>
          </cell>
          <cell r="F235">
            <v>-0.02</v>
          </cell>
          <cell r="G235">
            <v>-0.04</v>
          </cell>
          <cell r="H235">
            <v>0</v>
          </cell>
          <cell r="I235">
            <v>0</v>
          </cell>
          <cell r="J235">
            <v>0</v>
          </cell>
        </row>
        <row r="236">
          <cell r="A236" t="str">
            <v>QL84</v>
          </cell>
          <cell r="B236" t="str">
            <v>NK</v>
          </cell>
          <cell r="C236">
            <v>12</v>
          </cell>
          <cell r="D236">
            <v>3</v>
          </cell>
          <cell r="E236">
            <v>37956</v>
          </cell>
          <cell r="F236">
            <v>-0.02</v>
          </cell>
          <cell r="G236">
            <v>-0.04</v>
          </cell>
          <cell r="H236">
            <v>0</v>
          </cell>
          <cell r="I236">
            <v>0</v>
          </cell>
          <cell r="J236">
            <v>0</v>
          </cell>
        </row>
        <row r="237">
          <cell r="A237" t="str">
            <v>QL94</v>
          </cell>
          <cell r="B237" t="str">
            <v>NK</v>
          </cell>
          <cell r="C237">
            <v>1</v>
          </cell>
          <cell r="D237">
            <v>4</v>
          </cell>
          <cell r="E237">
            <v>37988</v>
          </cell>
          <cell r="F237">
            <v>-0.02</v>
          </cell>
          <cell r="G237">
            <v>-0.04</v>
          </cell>
          <cell r="H237">
            <v>0</v>
          </cell>
          <cell r="I237">
            <v>0</v>
          </cell>
          <cell r="J237">
            <v>0</v>
          </cell>
        </row>
        <row r="238">
          <cell r="A238" t="str">
            <v>QL104</v>
          </cell>
          <cell r="B238" t="str">
            <v>NK</v>
          </cell>
          <cell r="C238">
            <v>2</v>
          </cell>
          <cell r="D238">
            <v>4</v>
          </cell>
          <cell r="E238">
            <v>38019</v>
          </cell>
          <cell r="F238">
            <v>-0.02</v>
          </cell>
          <cell r="G238">
            <v>-0.04</v>
          </cell>
          <cell r="H238">
            <v>0</v>
          </cell>
          <cell r="I238">
            <v>0</v>
          </cell>
          <cell r="J238">
            <v>0</v>
          </cell>
        </row>
        <row r="239">
          <cell r="A239" t="str">
            <v>QL114</v>
          </cell>
          <cell r="B239" t="str">
            <v>NK</v>
          </cell>
          <cell r="C239">
            <v>3</v>
          </cell>
          <cell r="D239">
            <v>4</v>
          </cell>
          <cell r="E239">
            <v>38047</v>
          </cell>
          <cell r="F239">
            <v>-0.02</v>
          </cell>
          <cell r="G239">
            <v>-0.04</v>
          </cell>
          <cell r="H239">
            <v>0</v>
          </cell>
          <cell r="I239">
            <v>0</v>
          </cell>
          <cell r="J239">
            <v>0</v>
          </cell>
        </row>
        <row r="240">
          <cell r="A240" t="str">
            <v>QL124</v>
          </cell>
          <cell r="B240" t="str">
            <v>NN</v>
          </cell>
          <cell r="C240">
            <v>1</v>
          </cell>
          <cell r="D240">
            <v>3</v>
          </cell>
          <cell r="E240">
            <v>37617</v>
          </cell>
          <cell r="F240">
            <v>4.4059999999999997</v>
          </cell>
          <cell r="G240">
            <v>4.298</v>
          </cell>
          <cell r="H240">
            <v>620</v>
          </cell>
          <cell r="I240">
            <v>0</v>
          </cell>
          <cell r="J240">
            <v>0</v>
          </cell>
        </row>
        <row r="241">
          <cell r="A241" t="str">
            <v>QM112</v>
          </cell>
          <cell r="B241" t="str">
            <v>NN</v>
          </cell>
          <cell r="C241">
            <v>2</v>
          </cell>
          <cell r="D241">
            <v>3</v>
          </cell>
          <cell r="E241">
            <v>37650</v>
          </cell>
          <cell r="F241">
            <v>4.359</v>
          </cell>
          <cell r="G241">
            <v>4.2430000000000003</v>
          </cell>
          <cell r="H241">
            <v>168</v>
          </cell>
          <cell r="I241">
            <v>0</v>
          </cell>
          <cell r="J241">
            <v>0</v>
          </cell>
        </row>
        <row r="242">
          <cell r="A242" t="str">
            <v>QM122</v>
          </cell>
          <cell r="B242" t="str">
            <v>NN</v>
          </cell>
          <cell r="C242">
            <v>3</v>
          </cell>
          <cell r="D242">
            <v>3</v>
          </cell>
          <cell r="E242">
            <v>37678</v>
          </cell>
          <cell r="F242">
            <v>4.2629999999999999</v>
          </cell>
          <cell r="G242">
            <v>4.1440000000000001</v>
          </cell>
          <cell r="H242">
            <v>186</v>
          </cell>
          <cell r="I242">
            <v>0</v>
          </cell>
          <cell r="J242">
            <v>0</v>
          </cell>
        </row>
        <row r="243">
          <cell r="A243" t="str">
            <v>SC122</v>
          </cell>
          <cell r="B243" t="str">
            <v>NN</v>
          </cell>
          <cell r="C243">
            <v>4</v>
          </cell>
          <cell r="D243">
            <v>3</v>
          </cell>
          <cell r="E243">
            <v>37707</v>
          </cell>
          <cell r="F243">
            <v>4.1150000000000002</v>
          </cell>
          <cell r="G243">
            <v>3.9990000000000001</v>
          </cell>
          <cell r="H243">
            <v>360</v>
          </cell>
          <cell r="I243">
            <v>0</v>
          </cell>
          <cell r="J243">
            <v>0</v>
          </cell>
        </row>
        <row r="244">
          <cell r="A244" t="str">
            <v>SC13</v>
          </cell>
          <cell r="B244" t="str">
            <v>NN</v>
          </cell>
          <cell r="C244">
            <v>5</v>
          </cell>
          <cell r="D244">
            <v>3</v>
          </cell>
          <cell r="E244">
            <v>37739</v>
          </cell>
          <cell r="F244">
            <v>4.0549999999999997</v>
          </cell>
          <cell r="G244">
            <v>3.9489999999999998</v>
          </cell>
          <cell r="H244">
            <v>372</v>
          </cell>
          <cell r="I244">
            <v>0</v>
          </cell>
          <cell r="J244">
            <v>0</v>
          </cell>
        </row>
        <row r="245">
          <cell r="A245" t="str">
            <v>SC23</v>
          </cell>
          <cell r="B245" t="str">
            <v>NN</v>
          </cell>
          <cell r="C245">
            <v>6</v>
          </cell>
          <cell r="D245">
            <v>3</v>
          </cell>
          <cell r="E245">
            <v>37769</v>
          </cell>
          <cell r="F245">
            <v>4.0599999999999996</v>
          </cell>
          <cell r="G245">
            <v>3.9540000000000002</v>
          </cell>
          <cell r="H245">
            <v>360</v>
          </cell>
          <cell r="I245">
            <v>0</v>
          </cell>
          <cell r="J245">
            <v>0</v>
          </cell>
        </row>
        <row r="246">
          <cell r="A246" t="str">
            <v>SC33</v>
          </cell>
          <cell r="B246" t="str">
            <v>NN</v>
          </cell>
          <cell r="C246">
            <v>7</v>
          </cell>
          <cell r="D246">
            <v>3</v>
          </cell>
          <cell r="E246">
            <v>37798</v>
          </cell>
          <cell r="F246">
            <v>4.08</v>
          </cell>
          <cell r="G246">
            <v>3.9769999999999999</v>
          </cell>
          <cell r="H246">
            <v>372</v>
          </cell>
          <cell r="I246">
            <v>0</v>
          </cell>
          <cell r="J246">
            <v>0</v>
          </cell>
        </row>
        <row r="247">
          <cell r="A247" t="str">
            <v>SC43</v>
          </cell>
          <cell r="B247" t="str">
            <v>NN</v>
          </cell>
          <cell r="C247">
            <v>8</v>
          </cell>
          <cell r="D247">
            <v>3</v>
          </cell>
          <cell r="E247">
            <v>37831</v>
          </cell>
          <cell r="F247">
            <v>4.0949999999999998</v>
          </cell>
          <cell r="G247">
            <v>3.9940000000000002</v>
          </cell>
          <cell r="H247">
            <v>372</v>
          </cell>
          <cell r="I247">
            <v>0</v>
          </cell>
          <cell r="J247">
            <v>0</v>
          </cell>
        </row>
        <row r="248">
          <cell r="A248" t="str">
            <v>SC53</v>
          </cell>
          <cell r="B248" t="str">
            <v>NN</v>
          </cell>
          <cell r="C248">
            <v>9</v>
          </cell>
          <cell r="D248">
            <v>3</v>
          </cell>
          <cell r="E248">
            <v>37860</v>
          </cell>
          <cell r="F248">
            <v>4.0750000000000002</v>
          </cell>
          <cell r="G248">
            <v>3.9740000000000002</v>
          </cell>
          <cell r="H248">
            <v>360</v>
          </cell>
          <cell r="I248">
            <v>0</v>
          </cell>
          <cell r="J248">
            <v>0</v>
          </cell>
        </row>
        <row r="249">
          <cell r="A249" t="str">
            <v>SC63</v>
          </cell>
          <cell r="B249" t="str">
            <v>NN</v>
          </cell>
          <cell r="C249">
            <v>10</v>
          </cell>
          <cell r="D249">
            <v>3</v>
          </cell>
          <cell r="E249">
            <v>37890</v>
          </cell>
          <cell r="F249">
            <v>4.07</v>
          </cell>
          <cell r="G249">
            <v>3.9740000000000002</v>
          </cell>
          <cell r="H249">
            <v>372</v>
          </cell>
          <cell r="I249">
            <v>0</v>
          </cell>
          <cell r="J249">
            <v>0</v>
          </cell>
        </row>
        <row r="250">
          <cell r="A250" t="str">
            <v>SC73</v>
          </cell>
          <cell r="B250" t="str">
            <v>NN</v>
          </cell>
          <cell r="C250">
            <v>11</v>
          </cell>
          <cell r="D250">
            <v>3</v>
          </cell>
          <cell r="E250">
            <v>37923</v>
          </cell>
          <cell r="F250">
            <v>4.2329999999999997</v>
          </cell>
          <cell r="G250">
            <v>4.1369999999999996</v>
          </cell>
          <cell r="H250">
            <v>150</v>
          </cell>
          <cell r="I250">
            <v>0</v>
          </cell>
          <cell r="J250">
            <v>0</v>
          </cell>
        </row>
        <row r="251">
          <cell r="A251" t="str">
            <v>SC83</v>
          </cell>
          <cell r="B251" t="str">
            <v>NN</v>
          </cell>
          <cell r="C251">
            <v>12</v>
          </cell>
          <cell r="D251">
            <v>3</v>
          </cell>
          <cell r="E251">
            <v>37949</v>
          </cell>
          <cell r="F251">
            <v>4.3730000000000002</v>
          </cell>
          <cell r="G251">
            <v>4.2770000000000001</v>
          </cell>
          <cell r="H251">
            <v>155</v>
          </cell>
          <cell r="I251">
            <v>0</v>
          </cell>
          <cell r="J251">
            <v>0</v>
          </cell>
        </row>
        <row r="252">
          <cell r="A252" t="str">
            <v>SC93</v>
          </cell>
          <cell r="B252" t="str">
            <v>NN</v>
          </cell>
          <cell r="C252">
            <v>1</v>
          </cell>
          <cell r="D252">
            <v>4</v>
          </cell>
          <cell r="E252">
            <v>37984</v>
          </cell>
          <cell r="F252">
            <v>4.4349999999999996</v>
          </cell>
          <cell r="G252">
            <v>4.3440000000000003</v>
          </cell>
          <cell r="H252">
            <v>62</v>
          </cell>
          <cell r="I252">
            <v>0</v>
          </cell>
          <cell r="J252">
            <v>0</v>
          </cell>
        </row>
        <row r="253">
          <cell r="A253" t="str">
            <v/>
          </cell>
          <cell r="B253" t="str">
            <v>NN</v>
          </cell>
          <cell r="C253">
            <v>2</v>
          </cell>
          <cell r="D253">
            <v>4</v>
          </cell>
          <cell r="E253">
            <v>38014</v>
          </cell>
          <cell r="F253">
            <v>4.3049999999999997</v>
          </cell>
          <cell r="G253">
            <v>4.2169999999999996</v>
          </cell>
          <cell r="H253">
            <v>58</v>
          </cell>
          <cell r="I253">
            <v>0</v>
          </cell>
          <cell r="J253">
            <v>0</v>
          </cell>
        </row>
        <row r="254">
          <cell r="A254" t="str">
            <v/>
          </cell>
          <cell r="B254" t="str">
            <v>NN</v>
          </cell>
          <cell r="C254">
            <v>3</v>
          </cell>
          <cell r="D254">
            <v>4</v>
          </cell>
          <cell r="E254">
            <v>38042</v>
          </cell>
          <cell r="F254">
            <v>4.12</v>
          </cell>
          <cell r="G254">
            <v>4.0339999999999998</v>
          </cell>
          <cell r="H254">
            <v>62</v>
          </cell>
          <cell r="I254">
            <v>0</v>
          </cell>
          <cell r="J254">
            <v>0</v>
          </cell>
        </row>
        <row r="255">
          <cell r="A255" t="str">
            <v/>
          </cell>
          <cell r="B255" t="str">
            <v>NN</v>
          </cell>
          <cell r="C255">
            <v>4</v>
          </cell>
          <cell r="D255">
            <v>4</v>
          </cell>
          <cell r="E255">
            <v>38075</v>
          </cell>
          <cell r="F255">
            <v>3.87</v>
          </cell>
          <cell r="G255">
            <v>3.794</v>
          </cell>
          <cell r="H255">
            <v>0</v>
          </cell>
          <cell r="I255">
            <v>0</v>
          </cell>
          <cell r="J255">
            <v>0</v>
          </cell>
        </row>
        <row r="256">
          <cell r="A256" t="str">
            <v/>
          </cell>
          <cell r="B256" t="str">
            <v>NN</v>
          </cell>
          <cell r="C256">
            <v>5</v>
          </cell>
          <cell r="D256">
            <v>4</v>
          </cell>
          <cell r="E256">
            <v>38105</v>
          </cell>
          <cell r="F256">
            <v>3.82</v>
          </cell>
          <cell r="G256">
            <v>3.7440000000000002</v>
          </cell>
          <cell r="H256">
            <v>0</v>
          </cell>
          <cell r="I256">
            <v>0</v>
          </cell>
          <cell r="J256">
            <v>0</v>
          </cell>
        </row>
        <row r="257">
          <cell r="A257" t="str">
            <v/>
          </cell>
          <cell r="B257" t="str">
            <v>NN</v>
          </cell>
          <cell r="C257">
            <v>6</v>
          </cell>
          <cell r="D257">
            <v>4</v>
          </cell>
          <cell r="E257">
            <v>38133</v>
          </cell>
          <cell r="F257">
            <v>3.8330000000000002</v>
          </cell>
          <cell r="G257">
            <v>3.7570000000000001</v>
          </cell>
          <cell r="H257">
            <v>0</v>
          </cell>
          <cell r="I257">
            <v>0</v>
          </cell>
          <cell r="J257">
            <v>0</v>
          </cell>
        </row>
        <row r="258">
          <cell r="A258" t="str">
            <v/>
          </cell>
          <cell r="B258" t="str">
            <v>NN</v>
          </cell>
          <cell r="C258">
            <v>7</v>
          </cell>
          <cell r="D258">
            <v>4</v>
          </cell>
          <cell r="E258">
            <v>38166</v>
          </cell>
          <cell r="F258">
            <v>3.843</v>
          </cell>
          <cell r="G258">
            <v>3.7669999999999999</v>
          </cell>
          <cell r="H258">
            <v>0</v>
          </cell>
          <cell r="I258">
            <v>0</v>
          </cell>
          <cell r="J258">
            <v>0</v>
          </cell>
        </row>
        <row r="259">
          <cell r="A259" t="str">
            <v/>
          </cell>
          <cell r="B259" t="str">
            <v>NN</v>
          </cell>
          <cell r="C259">
            <v>8</v>
          </cell>
          <cell r="D259">
            <v>4</v>
          </cell>
          <cell r="E259">
            <v>38196</v>
          </cell>
          <cell r="F259">
            <v>3.85</v>
          </cell>
          <cell r="G259">
            <v>3.774</v>
          </cell>
          <cell r="H259">
            <v>0</v>
          </cell>
          <cell r="I259">
            <v>0</v>
          </cell>
          <cell r="J259">
            <v>0</v>
          </cell>
        </row>
        <row r="260">
          <cell r="A260" t="str">
            <v/>
          </cell>
          <cell r="B260" t="str">
            <v>NN</v>
          </cell>
          <cell r="C260">
            <v>9</v>
          </cell>
          <cell r="D260">
            <v>4</v>
          </cell>
          <cell r="E260">
            <v>38226</v>
          </cell>
          <cell r="F260">
            <v>3.84</v>
          </cell>
          <cell r="G260">
            <v>3.7639999999999998</v>
          </cell>
          <cell r="H260">
            <v>0</v>
          </cell>
          <cell r="I260">
            <v>0</v>
          </cell>
          <cell r="J260">
            <v>0</v>
          </cell>
        </row>
        <row r="261">
          <cell r="A261" t="str">
            <v/>
          </cell>
          <cell r="B261" t="str">
            <v>NN</v>
          </cell>
          <cell r="C261">
            <v>10</v>
          </cell>
          <cell r="D261">
            <v>4</v>
          </cell>
          <cell r="E261">
            <v>38258</v>
          </cell>
          <cell r="F261">
            <v>3.8620000000000001</v>
          </cell>
          <cell r="G261">
            <v>3.786</v>
          </cell>
          <cell r="H261">
            <v>0</v>
          </cell>
          <cell r="I261">
            <v>0</v>
          </cell>
          <cell r="J261">
            <v>0</v>
          </cell>
        </row>
        <row r="262">
          <cell r="A262" t="str">
            <v/>
          </cell>
          <cell r="B262" t="str">
            <v>NN</v>
          </cell>
          <cell r="C262">
            <v>11</v>
          </cell>
          <cell r="D262">
            <v>4</v>
          </cell>
          <cell r="E262">
            <v>38287</v>
          </cell>
          <cell r="F262">
            <v>4.0199999999999996</v>
          </cell>
          <cell r="G262">
            <v>3.944</v>
          </cell>
          <cell r="H262">
            <v>0</v>
          </cell>
          <cell r="I262">
            <v>0</v>
          </cell>
          <cell r="J262">
            <v>0</v>
          </cell>
        </row>
        <row r="263">
          <cell r="A263" t="str">
            <v/>
          </cell>
          <cell r="B263" t="str">
            <v>NN</v>
          </cell>
          <cell r="C263">
            <v>12</v>
          </cell>
          <cell r="D263">
            <v>4</v>
          </cell>
          <cell r="E263">
            <v>38315</v>
          </cell>
          <cell r="F263">
            <v>4.194</v>
          </cell>
          <cell r="G263">
            <v>4.1180000000000003</v>
          </cell>
          <cell r="H263">
            <v>0</v>
          </cell>
          <cell r="I263">
            <v>0</v>
          </cell>
          <cell r="J263">
            <v>0</v>
          </cell>
        </row>
        <row r="264">
          <cell r="A264" t="str">
            <v/>
          </cell>
          <cell r="B264" t="str">
            <v>NN</v>
          </cell>
          <cell r="C264">
            <v>1</v>
          </cell>
          <cell r="D264">
            <v>5</v>
          </cell>
          <cell r="E264">
            <v>38349</v>
          </cell>
          <cell r="F264">
            <v>4.2539999999999996</v>
          </cell>
          <cell r="G264">
            <v>4.1779999999999999</v>
          </cell>
          <cell r="H264">
            <v>0</v>
          </cell>
          <cell r="I264">
            <v>0</v>
          </cell>
          <cell r="J264">
            <v>0</v>
          </cell>
        </row>
        <row r="265">
          <cell r="A265" t="str">
            <v/>
          </cell>
          <cell r="B265" t="str">
            <v>NN</v>
          </cell>
          <cell r="C265">
            <v>2</v>
          </cell>
          <cell r="D265">
            <v>5</v>
          </cell>
          <cell r="E265">
            <v>38379</v>
          </cell>
          <cell r="F265">
            <v>4.1440000000000001</v>
          </cell>
          <cell r="G265">
            <v>4.0739999999999998</v>
          </cell>
          <cell r="H265">
            <v>0</v>
          </cell>
          <cell r="I265">
            <v>0</v>
          </cell>
          <cell r="J265">
            <v>0</v>
          </cell>
        </row>
        <row r="266">
          <cell r="A266" t="str">
            <v/>
          </cell>
          <cell r="B266" t="str">
            <v>NN</v>
          </cell>
          <cell r="C266">
            <v>3</v>
          </cell>
          <cell r="D266">
            <v>5</v>
          </cell>
          <cell r="E266">
            <v>38407</v>
          </cell>
          <cell r="F266">
            <v>3.9780000000000002</v>
          </cell>
          <cell r="G266">
            <v>3.9119999999999999</v>
          </cell>
          <cell r="H266">
            <v>0</v>
          </cell>
          <cell r="I266">
            <v>0</v>
          </cell>
          <cell r="J266">
            <v>0</v>
          </cell>
        </row>
        <row r="267">
          <cell r="A267" t="str">
            <v/>
          </cell>
          <cell r="B267" t="str">
            <v>NN</v>
          </cell>
          <cell r="C267">
            <v>4</v>
          </cell>
          <cell r="D267">
            <v>5</v>
          </cell>
          <cell r="E267">
            <v>38440</v>
          </cell>
          <cell r="F267">
            <v>3.7280000000000002</v>
          </cell>
          <cell r="G267">
            <v>3.6669999999999998</v>
          </cell>
          <cell r="H267">
            <v>0</v>
          </cell>
          <cell r="I267">
            <v>0</v>
          </cell>
          <cell r="J267">
            <v>0</v>
          </cell>
        </row>
        <row r="268">
          <cell r="A268" t="str">
            <v/>
          </cell>
          <cell r="B268" t="str">
            <v>NN</v>
          </cell>
          <cell r="C268">
            <v>5</v>
          </cell>
          <cell r="D268">
            <v>5</v>
          </cell>
          <cell r="E268">
            <v>38469</v>
          </cell>
          <cell r="F268">
            <v>3.6629999999999998</v>
          </cell>
          <cell r="G268">
            <v>3.6019999999999999</v>
          </cell>
          <cell r="H268">
            <v>0</v>
          </cell>
          <cell r="I268">
            <v>0</v>
          </cell>
          <cell r="J268">
            <v>0</v>
          </cell>
        </row>
        <row r="269">
          <cell r="A269" t="str">
            <v/>
          </cell>
          <cell r="B269" t="str">
            <v>NN</v>
          </cell>
          <cell r="C269">
            <v>6</v>
          </cell>
          <cell r="D269">
            <v>5</v>
          </cell>
          <cell r="E269">
            <v>38498</v>
          </cell>
          <cell r="F269">
            <v>3.6779999999999999</v>
          </cell>
          <cell r="G269">
            <v>3.617</v>
          </cell>
          <cell r="H269">
            <v>0</v>
          </cell>
          <cell r="I269">
            <v>0</v>
          </cell>
          <cell r="J269">
            <v>0</v>
          </cell>
        </row>
        <row r="270">
          <cell r="A270" t="str">
            <v/>
          </cell>
          <cell r="B270" t="str">
            <v>NN</v>
          </cell>
          <cell r="C270">
            <v>7</v>
          </cell>
          <cell r="D270">
            <v>5</v>
          </cell>
          <cell r="E270">
            <v>38531</v>
          </cell>
          <cell r="F270">
            <v>3.7130000000000001</v>
          </cell>
          <cell r="G270">
            <v>3.6520000000000001</v>
          </cell>
          <cell r="H270">
            <v>0</v>
          </cell>
          <cell r="I270">
            <v>0</v>
          </cell>
          <cell r="J270">
            <v>0</v>
          </cell>
        </row>
        <row r="271">
          <cell r="A271" t="str">
            <v/>
          </cell>
          <cell r="B271" t="str">
            <v>NN</v>
          </cell>
          <cell r="C271">
            <v>8</v>
          </cell>
          <cell r="D271">
            <v>5</v>
          </cell>
          <cell r="E271">
            <v>38560</v>
          </cell>
          <cell r="F271">
            <v>3.7229999999999999</v>
          </cell>
          <cell r="G271">
            <v>3.6619999999999999</v>
          </cell>
          <cell r="H271">
            <v>0</v>
          </cell>
          <cell r="I271">
            <v>0</v>
          </cell>
          <cell r="J271">
            <v>0</v>
          </cell>
        </row>
        <row r="272">
          <cell r="A272" t="str">
            <v/>
          </cell>
          <cell r="B272" t="str">
            <v>NN</v>
          </cell>
          <cell r="C272">
            <v>9</v>
          </cell>
          <cell r="D272">
            <v>5</v>
          </cell>
          <cell r="E272">
            <v>38593</v>
          </cell>
          <cell r="F272">
            <v>3.7029999999999998</v>
          </cell>
          <cell r="G272">
            <v>3.6419999999999999</v>
          </cell>
          <cell r="H272">
            <v>0</v>
          </cell>
          <cell r="I272">
            <v>0</v>
          </cell>
          <cell r="J272">
            <v>0</v>
          </cell>
        </row>
        <row r="273">
          <cell r="A273" t="str">
            <v/>
          </cell>
          <cell r="B273" t="str">
            <v>NN</v>
          </cell>
          <cell r="C273">
            <v>10</v>
          </cell>
          <cell r="D273">
            <v>5</v>
          </cell>
          <cell r="E273">
            <v>38623</v>
          </cell>
          <cell r="F273">
            <v>3.7250000000000001</v>
          </cell>
          <cell r="G273">
            <v>3.6640000000000001</v>
          </cell>
          <cell r="H273">
            <v>0</v>
          </cell>
          <cell r="I273">
            <v>0</v>
          </cell>
          <cell r="J273">
            <v>0</v>
          </cell>
        </row>
        <row r="274">
          <cell r="A274" t="str">
            <v/>
          </cell>
          <cell r="B274" t="str">
            <v>NN</v>
          </cell>
          <cell r="C274">
            <v>11</v>
          </cell>
          <cell r="D274">
            <v>5</v>
          </cell>
          <cell r="E274">
            <v>38652</v>
          </cell>
          <cell r="F274">
            <v>3.887</v>
          </cell>
          <cell r="G274">
            <v>3.8260000000000001</v>
          </cell>
          <cell r="H274">
            <v>0</v>
          </cell>
          <cell r="I274">
            <v>0</v>
          </cell>
          <cell r="J274">
            <v>0</v>
          </cell>
        </row>
        <row r="275">
          <cell r="A275" t="str">
            <v/>
          </cell>
          <cell r="B275" t="str">
            <v>NN</v>
          </cell>
          <cell r="C275">
            <v>12</v>
          </cell>
          <cell r="D275">
            <v>5</v>
          </cell>
          <cell r="E275">
            <v>38684</v>
          </cell>
          <cell r="F275">
            <v>4.0570000000000004</v>
          </cell>
          <cell r="G275">
            <v>3.996</v>
          </cell>
          <cell r="H275">
            <v>0</v>
          </cell>
          <cell r="I275">
            <v>0</v>
          </cell>
          <cell r="J275">
            <v>0</v>
          </cell>
        </row>
        <row r="276">
          <cell r="A276" t="str">
            <v/>
          </cell>
          <cell r="B276" t="str">
            <v>NN</v>
          </cell>
          <cell r="C276">
            <v>1</v>
          </cell>
          <cell r="D276">
            <v>6</v>
          </cell>
          <cell r="E276">
            <v>38714</v>
          </cell>
          <cell r="F276">
            <v>4.1120000000000001</v>
          </cell>
          <cell r="G276">
            <v>4.0510000000000002</v>
          </cell>
          <cell r="H276">
            <v>0</v>
          </cell>
          <cell r="I276">
            <v>0</v>
          </cell>
          <cell r="J276">
            <v>0</v>
          </cell>
        </row>
        <row r="277">
          <cell r="A277" t="str">
            <v/>
          </cell>
          <cell r="B277" t="str">
            <v>NN</v>
          </cell>
          <cell r="C277">
            <v>2</v>
          </cell>
          <cell r="D277">
            <v>6</v>
          </cell>
          <cell r="E277">
            <v>38744</v>
          </cell>
          <cell r="F277">
            <v>4.0119999999999996</v>
          </cell>
          <cell r="G277">
            <v>3.9510000000000001</v>
          </cell>
          <cell r="H277">
            <v>0</v>
          </cell>
          <cell r="I277">
            <v>0</v>
          </cell>
          <cell r="J277">
            <v>0</v>
          </cell>
        </row>
        <row r="278">
          <cell r="A278" t="str">
            <v/>
          </cell>
          <cell r="B278" t="str">
            <v>NN</v>
          </cell>
          <cell r="C278">
            <v>3</v>
          </cell>
          <cell r="D278">
            <v>6</v>
          </cell>
          <cell r="E278">
            <v>38772</v>
          </cell>
          <cell r="F278">
            <v>3.8860000000000001</v>
          </cell>
          <cell r="G278">
            <v>3.8250000000000002</v>
          </cell>
          <cell r="H278">
            <v>0</v>
          </cell>
          <cell r="I278">
            <v>0</v>
          </cell>
          <cell r="J278">
            <v>0</v>
          </cell>
        </row>
        <row r="279">
          <cell r="A279" t="str">
            <v/>
          </cell>
          <cell r="B279" t="str">
            <v>NN</v>
          </cell>
          <cell r="C279">
            <v>4</v>
          </cell>
          <cell r="D279">
            <v>6</v>
          </cell>
          <cell r="E279">
            <v>38805</v>
          </cell>
          <cell r="F279">
            <v>3.6909999999999998</v>
          </cell>
          <cell r="G279">
            <v>3.63</v>
          </cell>
          <cell r="H279">
            <v>0</v>
          </cell>
          <cell r="I279">
            <v>0</v>
          </cell>
          <cell r="J279">
            <v>0</v>
          </cell>
        </row>
        <row r="280">
          <cell r="A280" t="str">
            <v/>
          </cell>
          <cell r="B280" t="str">
            <v>NN</v>
          </cell>
          <cell r="C280">
            <v>5</v>
          </cell>
          <cell r="D280">
            <v>6</v>
          </cell>
          <cell r="E280">
            <v>38833</v>
          </cell>
          <cell r="F280">
            <v>3.6760000000000002</v>
          </cell>
          <cell r="G280">
            <v>3.6150000000000002</v>
          </cell>
          <cell r="H280">
            <v>0</v>
          </cell>
          <cell r="I280">
            <v>0</v>
          </cell>
          <cell r="J280">
            <v>0</v>
          </cell>
        </row>
        <row r="281">
          <cell r="A281" t="str">
            <v/>
          </cell>
          <cell r="B281" t="str">
            <v>NN</v>
          </cell>
          <cell r="C281">
            <v>6</v>
          </cell>
          <cell r="D281">
            <v>6</v>
          </cell>
          <cell r="E281">
            <v>38863</v>
          </cell>
          <cell r="F281">
            <v>3.7080000000000002</v>
          </cell>
          <cell r="G281">
            <v>3.6469999999999998</v>
          </cell>
          <cell r="H281">
            <v>0</v>
          </cell>
          <cell r="I281">
            <v>0</v>
          </cell>
          <cell r="J281">
            <v>0</v>
          </cell>
        </row>
        <row r="282">
          <cell r="A282" t="str">
            <v/>
          </cell>
          <cell r="B282" t="str">
            <v>NN</v>
          </cell>
          <cell r="C282">
            <v>7</v>
          </cell>
          <cell r="D282">
            <v>6</v>
          </cell>
          <cell r="E282">
            <v>38896</v>
          </cell>
          <cell r="F282">
            <v>3.74</v>
          </cell>
          <cell r="G282">
            <v>3.6789999999999998</v>
          </cell>
          <cell r="H282">
            <v>0</v>
          </cell>
          <cell r="I282">
            <v>0</v>
          </cell>
          <cell r="J282">
            <v>0</v>
          </cell>
        </row>
        <row r="283">
          <cell r="A283" t="str">
            <v/>
          </cell>
          <cell r="B283" t="str">
            <v>NN</v>
          </cell>
          <cell r="C283">
            <v>8</v>
          </cell>
          <cell r="D283">
            <v>6</v>
          </cell>
          <cell r="E283">
            <v>38925</v>
          </cell>
          <cell r="F283">
            <v>3.7749999999999999</v>
          </cell>
          <cell r="G283">
            <v>3.714</v>
          </cell>
          <cell r="H283">
            <v>0</v>
          </cell>
          <cell r="I283">
            <v>0</v>
          </cell>
          <cell r="J283">
            <v>0</v>
          </cell>
        </row>
        <row r="284">
          <cell r="A284" t="str">
            <v/>
          </cell>
          <cell r="B284" t="str">
            <v>NN</v>
          </cell>
          <cell r="C284">
            <v>9</v>
          </cell>
          <cell r="D284">
            <v>6</v>
          </cell>
          <cell r="E284">
            <v>38958</v>
          </cell>
          <cell r="F284">
            <v>3.78</v>
          </cell>
          <cell r="G284">
            <v>3.7189999999999999</v>
          </cell>
          <cell r="H284">
            <v>0</v>
          </cell>
          <cell r="I284">
            <v>0</v>
          </cell>
          <cell r="J284">
            <v>0</v>
          </cell>
        </row>
        <row r="285">
          <cell r="A285" t="str">
            <v/>
          </cell>
          <cell r="B285" t="str">
            <v>NN</v>
          </cell>
          <cell r="C285">
            <v>10</v>
          </cell>
          <cell r="D285">
            <v>6</v>
          </cell>
          <cell r="E285">
            <v>38987</v>
          </cell>
          <cell r="F285">
            <v>3.8050000000000002</v>
          </cell>
          <cell r="G285">
            <v>3.7440000000000002</v>
          </cell>
          <cell r="H285">
            <v>0</v>
          </cell>
          <cell r="I285">
            <v>0</v>
          </cell>
          <cell r="J285">
            <v>0</v>
          </cell>
        </row>
        <row r="286">
          <cell r="A286" t="str">
            <v/>
          </cell>
          <cell r="B286" t="str">
            <v>NN</v>
          </cell>
          <cell r="C286">
            <v>11</v>
          </cell>
          <cell r="D286">
            <v>6</v>
          </cell>
          <cell r="E286">
            <v>39017</v>
          </cell>
          <cell r="F286">
            <v>3.98</v>
          </cell>
          <cell r="G286">
            <v>3.919</v>
          </cell>
          <cell r="H286">
            <v>0</v>
          </cell>
          <cell r="I286">
            <v>0</v>
          </cell>
          <cell r="J286">
            <v>0</v>
          </cell>
        </row>
        <row r="287">
          <cell r="A287" t="str">
            <v/>
          </cell>
          <cell r="B287" t="str">
            <v>NN</v>
          </cell>
          <cell r="C287">
            <v>12</v>
          </cell>
          <cell r="D287">
            <v>6</v>
          </cell>
          <cell r="E287">
            <v>39049</v>
          </cell>
          <cell r="F287">
            <v>4.1399999999999997</v>
          </cell>
          <cell r="G287">
            <v>4.0789999999999997</v>
          </cell>
          <cell r="H287">
            <v>0</v>
          </cell>
          <cell r="I287">
            <v>0</v>
          </cell>
          <cell r="J287">
            <v>0</v>
          </cell>
        </row>
        <row r="288">
          <cell r="A288" t="str">
            <v/>
          </cell>
          <cell r="B288" t="str">
            <v>NN</v>
          </cell>
          <cell r="C288">
            <v>1</v>
          </cell>
          <cell r="D288">
            <v>7</v>
          </cell>
          <cell r="E288">
            <v>39078</v>
          </cell>
          <cell r="F288">
            <v>4.21</v>
          </cell>
          <cell r="G288">
            <v>4.149</v>
          </cell>
          <cell r="H288">
            <v>0</v>
          </cell>
          <cell r="I288">
            <v>0</v>
          </cell>
          <cell r="J288">
            <v>0</v>
          </cell>
        </row>
        <row r="289">
          <cell r="A289" t="str">
            <v/>
          </cell>
          <cell r="B289" t="str">
            <v>NN</v>
          </cell>
          <cell r="C289">
            <v>2</v>
          </cell>
          <cell r="D289">
            <v>7</v>
          </cell>
          <cell r="E289">
            <v>39111</v>
          </cell>
          <cell r="F289">
            <v>4.0999999999999996</v>
          </cell>
          <cell r="G289">
            <v>4.0389999999999997</v>
          </cell>
          <cell r="H289">
            <v>0</v>
          </cell>
          <cell r="I289">
            <v>0</v>
          </cell>
          <cell r="J289">
            <v>0</v>
          </cell>
        </row>
        <row r="290">
          <cell r="A290" t="str">
            <v/>
          </cell>
          <cell r="B290" t="str">
            <v>NN</v>
          </cell>
          <cell r="C290">
            <v>3</v>
          </cell>
          <cell r="D290">
            <v>7</v>
          </cell>
          <cell r="E290">
            <v>39139</v>
          </cell>
          <cell r="F290">
            <v>3.9550000000000001</v>
          </cell>
          <cell r="G290">
            <v>3.8940000000000001</v>
          </cell>
          <cell r="H290">
            <v>0</v>
          </cell>
          <cell r="I290">
            <v>0</v>
          </cell>
          <cell r="J290">
            <v>0</v>
          </cell>
        </row>
        <row r="291">
          <cell r="A291" t="str">
            <v/>
          </cell>
          <cell r="B291" t="str">
            <v>NN</v>
          </cell>
          <cell r="C291">
            <v>4</v>
          </cell>
          <cell r="D291">
            <v>7</v>
          </cell>
          <cell r="E291">
            <v>39169</v>
          </cell>
          <cell r="F291">
            <v>3.7749999999999999</v>
          </cell>
          <cell r="G291">
            <v>3.714</v>
          </cell>
          <cell r="H291">
            <v>0</v>
          </cell>
          <cell r="I291">
            <v>0</v>
          </cell>
          <cell r="J291">
            <v>0</v>
          </cell>
        </row>
        <row r="292">
          <cell r="A292" t="str">
            <v/>
          </cell>
          <cell r="B292" t="str">
            <v>NN</v>
          </cell>
          <cell r="C292">
            <v>5</v>
          </cell>
          <cell r="D292">
            <v>7</v>
          </cell>
          <cell r="E292">
            <v>39198</v>
          </cell>
          <cell r="F292">
            <v>3.7650000000000001</v>
          </cell>
          <cell r="G292">
            <v>3.7040000000000002</v>
          </cell>
          <cell r="H292">
            <v>0</v>
          </cell>
          <cell r="I292">
            <v>0</v>
          </cell>
          <cell r="J292">
            <v>0</v>
          </cell>
        </row>
        <row r="293">
          <cell r="A293" t="str">
            <v/>
          </cell>
          <cell r="B293" t="str">
            <v>NN</v>
          </cell>
          <cell r="C293">
            <v>6</v>
          </cell>
          <cell r="D293">
            <v>7</v>
          </cell>
          <cell r="E293">
            <v>39231</v>
          </cell>
          <cell r="F293">
            <v>3.7949999999999999</v>
          </cell>
          <cell r="G293">
            <v>3.734</v>
          </cell>
          <cell r="H293">
            <v>0</v>
          </cell>
          <cell r="I293">
            <v>0</v>
          </cell>
          <cell r="J293">
            <v>0</v>
          </cell>
        </row>
        <row r="294">
          <cell r="A294" t="str">
            <v/>
          </cell>
          <cell r="B294" t="str">
            <v>NN</v>
          </cell>
          <cell r="C294">
            <v>7</v>
          </cell>
          <cell r="D294">
            <v>7</v>
          </cell>
          <cell r="E294">
            <v>39260</v>
          </cell>
          <cell r="F294">
            <v>3.8250000000000002</v>
          </cell>
          <cell r="G294">
            <v>3.7639999999999998</v>
          </cell>
          <cell r="H294">
            <v>0</v>
          </cell>
          <cell r="I294">
            <v>0</v>
          </cell>
          <cell r="J294">
            <v>0</v>
          </cell>
        </row>
        <row r="295">
          <cell r="A295" t="str">
            <v/>
          </cell>
          <cell r="B295" t="str">
            <v>NN</v>
          </cell>
          <cell r="C295">
            <v>8</v>
          </cell>
          <cell r="D295">
            <v>7</v>
          </cell>
          <cell r="E295">
            <v>39290</v>
          </cell>
          <cell r="F295">
            <v>3.86</v>
          </cell>
          <cell r="G295">
            <v>3.7989999999999999</v>
          </cell>
          <cell r="H295">
            <v>0</v>
          </cell>
          <cell r="I295">
            <v>0</v>
          </cell>
          <cell r="J295">
            <v>0</v>
          </cell>
        </row>
        <row r="296">
          <cell r="A296" t="str">
            <v/>
          </cell>
          <cell r="B296" t="str">
            <v>NN</v>
          </cell>
          <cell r="C296">
            <v>9</v>
          </cell>
          <cell r="D296">
            <v>7</v>
          </cell>
          <cell r="E296">
            <v>39323</v>
          </cell>
          <cell r="F296">
            <v>3.86</v>
          </cell>
          <cell r="G296">
            <v>3.7989999999999999</v>
          </cell>
          <cell r="H296">
            <v>0</v>
          </cell>
          <cell r="I296">
            <v>0</v>
          </cell>
          <cell r="J296">
            <v>0</v>
          </cell>
        </row>
        <row r="297">
          <cell r="A297" t="str">
            <v/>
          </cell>
          <cell r="B297" t="str">
            <v>NN</v>
          </cell>
          <cell r="C297">
            <v>10</v>
          </cell>
          <cell r="D297">
            <v>7</v>
          </cell>
          <cell r="E297">
            <v>39351</v>
          </cell>
          <cell r="F297">
            <v>3.8849999999999998</v>
          </cell>
          <cell r="G297">
            <v>3.8239999999999998</v>
          </cell>
          <cell r="H297">
            <v>0</v>
          </cell>
          <cell r="I297">
            <v>0</v>
          </cell>
          <cell r="J297">
            <v>0</v>
          </cell>
        </row>
        <row r="298">
          <cell r="A298" t="str">
            <v/>
          </cell>
          <cell r="B298" t="str">
            <v>NN</v>
          </cell>
          <cell r="C298">
            <v>11</v>
          </cell>
          <cell r="D298">
            <v>7</v>
          </cell>
          <cell r="E298">
            <v>39384</v>
          </cell>
          <cell r="F298">
            <v>4.0350000000000001</v>
          </cell>
          <cell r="G298">
            <v>3.9740000000000002</v>
          </cell>
          <cell r="H298">
            <v>0</v>
          </cell>
          <cell r="I298">
            <v>0</v>
          </cell>
          <cell r="J298">
            <v>0</v>
          </cell>
        </row>
        <row r="299">
          <cell r="A299" t="str">
            <v/>
          </cell>
          <cell r="B299" t="str">
            <v>NN</v>
          </cell>
          <cell r="C299">
            <v>12</v>
          </cell>
          <cell r="D299">
            <v>7</v>
          </cell>
          <cell r="E299">
            <v>39414</v>
          </cell>
          <cell r="F299">
            <v>4.1849999999999996</v>
          </cell>
          <cell r="G299">
            <v>4.1239999999999997</v>
          </cell>
          <cell r="H299">
            <v>0</v>
          </cell>
          <cell r="I299">
            <v>0</v>
          </cell>
          <cell r="J299">
            <v>0</v>
          </cell>
        </row>
        <row r="300">
          <cell r="A300" t="str">
            <v/>
          </cell>
          <cell r="B300" t="str">
            <v>NN</v>
          </cell>
          <cell r="C300">
            <v>1</v>
          </cell>
          <cell r="D300">
            <v>8</v>
          </cell>
          <cell r="E300">
            <v>39443</v>
          </cell>
          <cell r="F300">
            <v>4.2350000000000003</v>
          </cell>
          <cell r="G300">
            <v>4.1740000000000004</v>
          </cell>
          <cell r="H300">
            <v>0</v>
          </cell>
          <cell r="I300">
            <v>0</v>
          </cell>
          <cell r="J300">
            <v>0</v>
          </cell>
        </row>
        <row r="301">
          <cell r="A301" t="str">
            <v/>
          </cell>
          <cell r="B301" t="str">
            <v>NN</v>
          </cell>
          <cell r="C301">
            <v>2</v>
          </cell>
          <cell r="D301">
            <v>8</v>
          </cell>
          <cell r="E301">
            <v>39476</v>
          </cell>
          <cell r="F301">
            <v>4.1349999999999998</v>
          </cell>
          <cell r="G301">
            <v>4.0739999999999998</v>
          </cell>
          <cell r="H301">
            <v>0</v>
          </cell>
          <cell r="I301">
            <v>0</v>
          </cell>
          <cell r="J301">
            <v>0</v>
          </cell>
        </row>
        <row r="302">
          <cell r="A302" t="str">
            <v/>
          </cell>
          <cell r="B302" t="str">
            <v>NN</v>
          </cell>
          <cell r="C302">
            <v>3</v>
          </cell>
          <cell r="D302">
            <v>8</v>
          </cell>
          <cell r="E302">
            <v>39505</v>
          </cell>
          <cell r="F302">
            <v>3.9849999999999999</v>
          </cell>
          <cell r="G302">
            <v>3.9239999999999999</v>
          </cell>
          <cell r="H302">
            <v>0</v>
          </cell>
          <cell r="I302">
            <v>0</v>
          </cell>
          <cell r="J302">
            <v>0</v>
          </cell>
        </row>
        <row r="303">
          <cell r="A303" t="str">
            <v/>
          </cell>
          <cell r="B303" t="str">
            <v>NN</v>
          </cell>
          <cell r="C303">
            <v>4</v>
          </cell>
          <cell r="D303">
            <v>8</v>
          </cell>
          <cell r="E303">
            <v>39534</v>
          </cell>
          <cell r="F303">
            <v>3.835</v>
          </cell>
          <cell r="G303">
            <v>3.774</v>
          </cell>
          <cell r="H303">
            <v>0</v>
          </cell>
          <cell r="I303">
            <v>0</v>
          </cell>
          <cell r="J303">
            <v>0</v>
          </cell>
        </row>
        <row r="304">
          <cell r="A304" t="str">
            <v/>
          </cell>
          <cell r="B304" t="str">
            <v>NN</v>
          </cell>
          <cell r="C304">
            <v>5</v>
          </cell>
          <cell r="D304">
            <v>8</v>
          </cell>
          <cell r="E304">
            <v>39566</v>
          </cell>
          <cell r="F304">
            <v>3.8050000000000002</v>
          </cell>
          <cell r="G304">
            <v>3.7440000000000002</v>
          </cell>
          <cell r="H304">
            <v>0</v>
          </cell>
          <cell r="I304">
            <v>0</v>
          </cell>
          <cell r="J304">
            <v>0</v>
          </cell>
        </row>
        <row r="305">
          <cell r="A305" t="str">
            <v/>
          </cell>
          <cell r="B305" t="str">
            <v>NN</v>
          </cell>
          <cell r="C305">
            <v>6</v>
          </cell>
          <cell r="D305">
            <v>8</v>
          </cell>
          <cell r="E305">
            <v>39596</v>
          </cell>
          <cell r="F305">
            <v>3.835</v>
          </cell>
          <cell r="G305">
            <v>3.774</v>
          </cell>
          <cell r="H305">
            <v>0</v>
          </cell>
          <cell r="I305">
            <v>0</v>
          </cell>
          <cell r="J305">
            <v>0</v>
          </cell>
        </row>
        <row r="306">
          <cell r="A306" t="str">
            <v/>
          </cell>
          <cell r="B306" t="str">
            <v>NN</v>
          </cell>
          <cell r="C306">
            <v>7</v>
          </cell>
          <cell r="D306">
            <v>8</v>
          </cell>
          <cell r="E306">
            <v>39625</v>
          </cell>
          <cell r="F306">
            <v>3.8650000000000002</v>
          </cell>
          <cell r="G306">
            <v>3.8039999999999998</v>
          </cell>
          <cell r="H306">
            <v>0</v>
          </cell>
          <cell r="I306">
            <v>0</v>
          </cell>
          <cell r="J306">
            <v>0</v>
          </cell>
        </row>
        <row r="307">
          <cell r="A307" t="str">
            <v/>
          </cell>
          <cell r="B307" t="str">
            <v>NN</v>
          </cell>
          <cell r="C307">
            <v>8</v>
          </cell>
          <cell r="D307">
            <v>8</v>
          </cell>
          <cell r="E307">
            <v>39658</v>
          </cell>
          <cell r="F307">
            <v>3.895</v>
          </cell>
          <cell r="G307">
            <v>3.8340000000000001</v>
          </cell>
          <cell r="H307">
            <v>0</v>
          </cell>
          <cell r="I307">
            <v>0</v>
          </cell>
          <cell r="J307">
            <v>0</v>
          </cell>
        </row>
        <row r="308">
          <cell r="A308" t="str">
            <v/>
          </cell>
          <cell r="B308" t="str">
            <v>NN</v>
          </cell>
          <cell r="C308">
            <v>9</v>
          </cell>
          <cell r="D308">
            <v>8</v>
          </cell>
          <cell r="E308">
            <v>39687</v>
          </cell>
          <cell r="F308">
            <v>3.895</v>
          </cell>
          <cell r="G308">
            <v>3.8340000000000001</v>
          </cell>
          <cell r="H308">
            <v>0</v>
          </cell>
          <cell r="I308">
            <v>0</v>
          </cell>
          <cell r="J308">
            <v>0</v>
          </cell>
        </row>
        <row r="309">
          <cell r="A309" t="str">
            <v/>
          </cell>
          <cell r="B309" t="str">
            <v>NN</v>
          </cell>
          <cell r="C309">
            <v>10</v>
          </cell>
          <cell r="D309">
            <v>8</v>
          </cell>
          <cell r="E309">
            <v>39717</v>
          </cell>
          <cell r="F309">
            <v>3.92</v>
          </cell>
          <cell r="G309">
            <v>3.859</v>
          </cell>
          <cell r="H309">
            <v>0</v>
          </cell>
          <cell r="I309">
            <v>0</v>
          </cell>
          <cell r="J309">
            <v>0</v>
          </cell>
        </row>
        <row r="310">
          <cell r="A310" t="str">
            <v/>
          </cell>
          <cell r="B310" t="str">
            <v>NN</v>
          </cell>
          <cell r="C310">
            <v>11</v>
          </cell>
          <cell r="D310">
            <v>8</v>
          </cell>
          <cell r="E310">
            <v>39750</v>
          </cell>
          <cell r="F310">
            <v>4.07</v>
          </cell>
          <cell r="G310">
            <v>4.0090000000000003</v>
          </cell>
          <cell r="H310">
            <v>0</v>
          </cell>
          <cell r="I310">
            <v>0</v>
          </cell>
          <cell r="J310">
            <v>0</v>
          </cell>
        </row>
        <row r="311">
          <cell r="A311" t="str">
            <v/>
          </cell>
          <cell r="B311" t="str">
            <v>NN</v>
          </cell>
          <cell r="C311">
            <v>12</v>
          </cell>
          <cell r="D311">
            <v>8</v>
          </cell>
          <cell r="E311">
            <v>39776</v>
          </cell>
          <cell r="F311">
            <v>4.22</v>
          </cell>
          <cell r="G311">
            <v>4.1589999999999998</v>
          </cell>
          <cell r="H311">
            <v>0</v>
          </cell>
          <cell r="I311">
            <v>0</v>
          </cell>
          <cell r="J311">
            <v>0</v>
          </cell>
        </row>
        <row r="312">
          <cell r="A312" t="str">
            <v/>
          </cell>
          <cell r="B312" t="str">
            <v>NR</v>
          </cell>
          <cell r="C312">
            <v>1</v>
          </cell>
          <cell r="D312">
            <v>3</v>
          </cell>
          <cell r="E312">
            <v>37623</v>
          </cell>
          <cell r="F312">
            <v>-0.95499999999999996</v>
          </cell>
          <cell r="G312">
            <v>-0.91</v>
          </cell>
          <cell r="H312">
            <v>0</v>
          </cell>
          <cell r="I312">
            <v>0</v>
          </cell>
          <cell r="J312">
            <v>0</v>
          </cell>
        </row>
        <row r="313">
          <cell r="A313" t="str">
            <v/>
          </cell>
          <cell r="B313" t="str">
            <v>NR</v>
          </cell>
          <cell r="C313">
            <v>2</v>
          </cell>
          <cell r="D313">
            <v>3</v>
          </cell>
          <cell r="E313">
            <v>37655</v>
          </cell>
          <cell r="F313">
            <v>-0.94499999999999995</v>
          </cell>
          <cell r="G313">
            <v>-0.94499999999999995</v>
          </cell>
          <cell r="H313">
            <v>0</v>
          </cell>
          <cell r="I313">
            <v>0</v>
          </cell>
          <cell r="J313">
            <v>0</v>
          </cell>
        </row>
        <row r="314">
          <cell r="A314" t="str">
            <v/>
          </cell>
          <cell r="B314" t="str">
            <v>NR</v>
          </cell>
          <cell r="C314">
            <v>3</v>
          </cell>
          <cell r="D314">
            <v>3</v>
          </cell>
          <cell r="E314">
            <v>37683</v>
          </cell>
          <cell r="F314">
            <v>-0.96499999999999997</v>
          </cell>
          <cell r="G314">
            <v>-0.96499999999999997</v>
          </cell>
          <cell r="H314">
            <v>0</v>
          </cell>
          <cell r="I314">
            <v>0</v>
          </cell>
          <cell r="J314">
            <v>0</v>
          </cell>
        </row>
        <row r="315">
          <cell r="A315" t="str">
            <v/>
          </cell>
          <cell r="B315" t="str">
            <v>NR</v>
          </cell>
          <cell r="C315">
            <v>4</v>
          </cell>
          <cell r="D315">
            <v>3</v>
          </cell>
          <cell r="E315">
            <v>37712</v>
          </cell>
          <cell r="F315">
            <v>-0.96</v>
          </cell>
          <cell r="G315">
            <v>-0.94499999999999995</v>
          </cell>
          <cell r="H315">
            <v>120</v>
          </cell>
          <cell r="I315">
            <v>0</v>
          </cell>
          <cell r="J315">
            <v>0</v>
          </cell>
        </row>
        <row r="316">
          <cell r="A316" t="str">
            <v/>
          </cell>
          <cell r="B316" t="str">
            <v>NR</v>
          </cell>
          <cell r="C316">
            <v>5</v>
          </cell>
          <cell r="D316">
            <v>3</v>
          </cell>
          <cell r="E316">
            <v>37742</v>
          </cell>
          <cell r="F316">
            <v>-0.92</v>
          </cell>
          <cell r="G316">
            <v>-0.86499999999999999</v>
          </cell>
          <cell r="H316">
            <v>124</v>
          </cell>
          <cell r="I316">
            <v>0</v>
          </cell>
          <cell r="J316">
            <v>0</v>
          </cell>
        </row>
        <row r="317">
          <cell r="A317" t="str">
            <v/>
          </cell>
          <cell r="B317" t="str">
            <v>NR</v>
          </cell>
          <cell r="C317">
            <v>6</v>
          </cell>
          <cell r="D317">
            <v>3</v>
          </cell>
          <cell r="E317">
            <v>37774</v>
          </cell>
          <cell r="F317">
            <v>-0.87</v>
          </cell>
          <cell r="G317">
            <v>-0.83499999999999996</v>
          </cell>
          <cell r="H317">
            <v>120</v>
          </cell>
          <cell r="I317">
            <v>0</v>
          </cell>
          <cell r="J317">
            <v>0</v>
          </cell>
        </row>
        <row r="318">
          <cell r="A318" t="str">
            <v/>
          </cell>
          <cell r="B318" t="str">
            <v>NR</v>
          </cell>
          <cell r="C318">
            <v>7</v>
          </cell>
          <cell r="D318">
            <v>3</v>
          </cell>
          <cell r="E318">
            <v>37803</v>
          </cell>
          <cell r="F318">
            <v>-0.81</v>
          </cell>
          <cell r="G318">
            <v>-0.83499999999999996</v>
          </cell>
          <cell r="H318">
            <v>186</v>
          </cell>
          <cell r="I318">
            <v>0</v>
          </cell>
          <cell r="J318">
            <v>0</v>
          </cell>
        </row>
        <row r="319">
          <cell r="A319" t="str">
            <v/>
          </cell>
          <cell r="B319" t="str">
            <v>NR</v>
          </cell>
          <cell r="C319">
            <v>8</v>
          </cell>
          <cell r="D319">
            <v>3</v>
          </cell>
          <cell r="E319">
            <v>37834</v>
          </cell>
          <cell r="F319">
            <v>-0.81</v>
          </cell>
          <cell r="G319">
            <v>-0.83499999999999996</v>
          </cell>
          <cell r="H319">
            <v>186</v>
          </cell>
          <cell r="I319">
            <v>0</v>
          </cell>
          <cell r="J319">
            <v>0</v>
          </cell>
        </row>
        <row r="320">
          <cell r="A320" t="str">
            <v/>
          </cell>
          <cell r="B320" t="str">
            <v>NR</v>
          </cell>
          <cell r="C320">
            <v>9</v>
          </cell>
          <cell r="D320">
            <v>3</v>
          </cell>
          <cell r="E320">
            <v>37866</v>
          </cell>
          <cell r="F320">
            <v>-0.81</v>
          </cell>
          <cell r="G320">
            <v>-0.83499999999999996</v>
          </cell>
          <cell r="H320">
            <v>180</v>
          </cell>
          <cell r="I320">
            <v>0</v>
          </cell>
          <cell r="J320">
            <v>0</v>
          </cell>
        </row>
        <row r="321">
          <cell r="A321" t="str">
            <v/>
          </cell>
          <cell r="B321" t="str">
            <v>NR</v>
          </cell>
          <cell r="C321">
            <v>10</v>
          </cell>
          <cell r="D321">
            <v>3</v>
          </cell>
          <cell r="E321">
            <v>37895</v>
          </cell>
          <cell r="F321">
            <v>-0.85</v>
          </cell>
          <cell r="G321">
            <v>-0.83499999999999996</v>
          </cell>
          <cell r="H321">
            <v>124</v>
          </cell>
          <cell r="I321">
            <v>0</v>
          </cell>
          <cell r="J321">
            <v>0</v>
          </cell>
        </row>
        <row r="322">
          <cell r="A322" t="str">
            <v/>
          </cell>
          <cell r="B322" t="str">
            <v>NR</v>
          </cell>
          <cell r="C322">
            <v>1</v>
          </cell>
          <cell r="D322">
            <v>4</v>
          </cell>
          <cell r="E322">
            <v>37988</v>
          </cell>
          <cell r="F322">
            <v>-0.65500000000000003</v>
          </cell>
          <cell r="G322">
            <v>-0.67</v>
          </cell>
          <cell r="H322">
            <v>0</v>
          </cell>
          <cell r="I322">
            <v>0</v>
          </cell>
          <cell r="J322">
            <v>0</v>
          </cell>
        </row>
        <row r="323">
          <cell r="A323" t="str">
            <v/>
          </cell>
          <cell r="B323" t="str">
            <v>NR</v>
          </cell>
          <cell r="C323">
            <v>2</v>
          </cell>
          <cell r="D323">
            <v>4</v>
          </cell>
          <cell r="E323">
            <v>38019</v>
          </cell>
          <cell r="F323">
            <v>-0.65500000000000003</v>
          </cell>
          <cell r="G323">
            <v>-0.67</v>
          </cell>
          <cell r="H323">
            <v>0</v>
          </cell>
          <cell r="I323">
            <v>0</v>
          </cell>
          <cell r="J323">
            <v>0</v>
          </cell>
        </row>
        <row r="324">
          <cell r="A324" t="str">
            <v/>
          </cell>
          <cell r="B324" t="str">
            <v>NR</v>
          </cell>
          <cell r="C324">
            <v>3</v>
          </cell>
          <cell r="D324">
            <v>4</v>
          </cell>
          <cell r="E324">
            <v>38047</v>
          </cell>
          <cell r="F324">
            <v>-0.65500000000000003</v>
          </cell>
          <cell r="G324">
            <v>-0.67</v>
          </cell>
          <cell r="H324">
            <v>0</v>
          </cell>
          <cell r="I324">
            <v>0</v>
          </cell>
          <cell r="J324">
            <v>0</v>
          </cell>
        </row>
        <row r="325">
          <cell r="A325" t="str">
            <v/>
          </cell>
          <cell r="B325" t="str">
            <v>NR</v>
          </cell>
          <cell r="C325">
            <v>4</v>
          </cell>
          <cell r="D325">
            <v>4</v>
          </cell>
          <cell r="E325">
            <v>38078</v>
          </cell>
          <cell r="F325">
            <v>-0.73</v>
          </cell>
          <cell r="G325">
            <v>-0.745</v>
          </cell>
          <cell r="H325">
            <v>0</v>
          </cell>
          <cell r="I325">
            <v>0</v>
          </cell>
          <cell r="J325">
            <v>0</v>
          </cell>
        </row>
        <row r="326">
          <cell r="A326" t="str">
            <v/>
          </cell>
          <cell r="B326" t="str">
            <v>NR</v>
          </cell>
          <cell r="C326">
            <v>5</v>
          </cell>
          <cell r="D326">
            <v>4</v>
          </cell>
          <cell r="E326">
            <v>38110</v>
          </cell>
          <cell r="F326">
            <v>-0.73</v>
          </cell>
          <cell r="G326">
            <v>-0.745</v>
          </cell>
          <cell r="H326">
            <v>0</v>
          </cell>
          <cell r="I326">
            <v>0</v>
          </cell>
          <cell r="J326">
            <v>0</v>
          </cell>
        </row>
        <row r="327">
          <cell r="A327" t="str">
            <v/>
          </cell>
          <cell r="B327" t="str">
            <v>NR</v>
          </cell>
          <cell r="C327">
            <v>6</v>
          </cell>
          <cell r="D327">
            <v>4</v>
          </cell>
          <cell r="E327">
            <v>38139</v>
          </cell>
          <cell r="F327">
            <v>-0.73</v>
          </cell>
          <cell r="G327">
            <v>-0.745</v>
          </cell>
          <cell r="H327">
            <v>0</v>
          </cell>
          <cell r="I327">
            <v>0</v>
          </cell>
          <cell r="J327">
            <v>0</v>
          </cell>
        </row>
        <row r="328">
          <cell r="A328" t="str">
            <v/>
          </cell>
          <cell r="B328" t="str">
            <v>NR</v>
          </cell>
          <cell r="C328">
            <v>7</v>
          </cell>
          <cell r="D328">
            <v>4</v>
          </cell>
          <cell r="E328">
            <v>38169</v>
          </cell>
          <cell r="F328">
            <v>-0.73</v>
          </cell>
          <cell r="G328">
            <v>-0.745</v>
          </cell>
          <cell r="H328">
            <v>0</v>
          </cell>
          <cell r="I328">
            <v>0</v>
          </cell>
          <cell r="J328">
            <v>0</v>
          </cell>
        </row>
        <row r="329">
          <cell r="A329" t="str">
            <v/>
          </cell>
          <cell r="B329" t="str">
            <v>NR</v>
          </cell>
          <cell r="C329">
            <v>8</v>
          </cell>
          <cell r="D329">
            <v>4</v>
          </cell>
          <cell r="E329">
            <v>38201</v>
          </cell>
          <cell r="F329">
            <v>-0.73</v>
          </cell>
          <cell r="G329">
            <v>-0.745</v>
          </cell>
          <cell r="H329">
            <v>0</v>
          </cell>
          <cell r="I329">
            <v>0</v>
          </cell>
          <cell r="J329">
            <v>0</v>
          </cell>
        </row>
        <row r="330">
          <cell r="A330" t="str">
            <v/>
          </cell>
          <cell r="B330" t="str">
            <v>NR</v>
          </cell>
          <cell r="C330">
            <v>9</v>
          </cell>
          <cell r="D330">
            <v>4</v>
          </cell>
          <cell r="E330">
            <v>38231</v>
          </cell>
          <cell r="F330">
            <v>-0.73</v>
          </cell>
          <cell r="G330">
            <v>-0.745</v>
          </cell>
          <cell r="H330">
            <v>0</v>
          </cell>
          <cell r="I330">
            <v>0</v>
          </cell>
          <cell r="J330">
            <v>0</v>
          </cell>
        </row>
        <row r="331">
          <cell r="A331" t="str">
            <v/>
          </cell>
          <cell r="B331" t="str">
            <v>NR</v>
          </cell>
          <cell r="C331">
            <v>10</v>
          </cell>
          <cell r="D331">
            <v>4</v>
          </cell>
          <cell r="E331">
            <v>38261</v>
          </cell>
          <cell r="F331">
            <v>-0.73</v>
          </cell>
          <cell r="G331">
            <v>-0.745</v>
          </cell>
          <cell r="H331">
            <v>0</v>
          </cell>
          <cell r="I331">
            <v>0</v>
          </cell>
          <cell r="J331">
            <v>0</v>
          </cell>
        </row>
        <row r="332">
          <cell r="A332" t="str">
            <v/>
          </cell>
          <cell r="B332" t="str">
            <v>NR</v>
          </cell>
          <cell r="C332">
            <v>11</v>
          </cell>
          <cell r="D332">
            <v>4</v>
          </cell>
          <cell r="E332">
            <v>38292</v>
          </cell>
          <cell r="F332">
            <v>-0.56000000000000005</v>
          </cell>
          <cell r="G332">
            <v>-0.57499999999999996</v>
          </cell>
          <cell r="H332">
            <v>0</v>
          </cell>
          <cell r="I332">
            <v>0</v>
          </cell>
          <cell r="J332">
            <v>0</v>
          </cell>
        </row>
        <row r="333">
          <cell r="A333" t="str">
            <v/>
          </cell>
          <cell r="B333" t="str">
            <v>NR</v>
          </cell>
          <cell r="C333">
            <v>12</v>
          </cell>
          <cell r="D333">
            <v>4</v>
          </cell>
          <cell r="E333">
            <v>38322</v>
          </cell>
          <cell r="F333">
            <v>-0.56000000000000005</v>
          </cell>
          <cell r="G333">
            <v>-0.57499999999999996</v>
          </cell>
          <cell r="H333">
            <v>0</v>
          </cell>
          <cell r="I333">
            <v>0</v>
          </cell>
          <cell r="J333">
            <v>0</v>
          </cell>
        </row>
        <row r="334">
          <cell r="A334" t="str">
            <v/>
          </cell>
          <cell r="B334" t="str">
            <v>NS</v>
          </cell>
          <cell r="C334">
            <v>1</v>
          </cell>
          <cell r="D334">
            <v>3</v>
          </cell>
          <cell r="E334">
            <v>37623</v>
          </cell>
          <cell r="F334">
            <v>-0.18</v>
          </cell>
          <cell r="G334">
            <v>-0.18</v>
          </cell>
          <cell r="H334">
            <v>0</v>
          </cell>
          <cell r="I334">
            <v>0</v>
          </cell>
          <cell r="J334">
            <v>0</v>
          </cell>
        </row>
        <row r="335">
          <cell r="A335" t="str">
            <v/>
          </cell>
          <cell r="B335" t="str">
            <v>NS</v>
          </cell>
          <cell r="C335">
            <v>2</v>
          </cell>
          <cell r="D335">
            <v>3</v>
          </cell>
          <cell r="E335">
            <v>37655</v>
          </cell>
          <cell r="F335">
            <v>-0.19</v>
          </cell>
          <cell r="G335">
            <v>-0.19</v>
          </cell>
          <cell r="H335">
            <v>0</v>
          </cell>
          <cell r="I335">
            <v>0</v>
          </cell>
          <cell r="J335">
            <v>0</v>
          </cell>
        </row>
        <row r="336">
          <cell r="A336" t="str">
            <v/>
          </cell>
          <cell r="B336" t="str">
            <v>NS</v>
          </cell>
          <cell r="C336">
            <v>3</v>
          </cell>
          <cell r="D336">
            <v>3</v>
          </cell>
          <cell r="E336">
            <v>37683</v>
          </cell>
          <cell r="F336">
            <v>-0.21</v>
          </cell>
          <cell r="G336">
            <v>-0.21</v>
          </cell>
          <cell r="H336">
            <v>0</v>
          </cell>
          <cell r="I336">
            <v>0</v>
          </cell>
          <cell r="J336">
            <v>0</v>
          </cell>
        </row>
        <row r="337">
          <cell r="A337" t="str">
            <v/>
          </cell>
          <cell r="B337" t="str">
            <v>NS</v>
          </cell>
          <cell r="C337">
            <v>4</v>
          </cell>
          <cell r="D337">
            <v>3</v>
          </cell>
          <cell r="E337">
            <v>37712</v>
          </cell>
          <cell r="F337">
            <v>-0.16</v>
          </cell>
          <cell r="G337">
            <v>-0.16</v>
          </cell>
          <cell r="H337">
            <v>0</v>
          </cell>
          <cell r="I337">
            <v>0</v>
          </cell>
          <cell r="J337">
            <v>0</v>
          </cell>
        </row>
        <row r="338">
          <cell r="A338" t="str">
            <v/>
          </cell>
          <cell r="B338" t="str">
            <v>NS</v>
          </cell>
          <cell r="C338">
            <v>5</v>
          </cell>
          <cell r="D338">
            <v>3</v>
          </cell>
          <cell r="E338">
            <v>37742</v>
          </cell>
          <cell r="F338">
            <v>-0.16</v>
          </cell>
          <cell r="G338">
            <v>-0.16</v>
          </cell>
          <cell r="H338">
            <v>0</v>
          </cell>
          <cell r="I338">
            <v>0</v>
          </cell>
          <cell r="J338">
            <v>0</v>
          </cell>
        </row>
        <row r="339">
          <cell r="A339" t="str">
            <v/>
          </cell>
          <cell r="B339" t="str">
            <v>NS</v>
          </cell>
          <cell r="C339">
            <v>6</v>
          </cell>
          <cell r="D339">
            <v>3</v>
          </cell>
          <cell r="E339">
            <v>37774</v>
          </cell>
          <cell r="F339">
            <v>-0.16</v>
          </cell>
          <cell r="G339">
            <v>-0.16</v>
          </cell>
          <cell r="H339">
            <v>0</v>
          </cell>
          <cell r="I339">
            <v>0</v>
          </cell>
          <cell r="J339">
            <v>0</v>
          </cell>
        </row>
        <row r="340">
          <cell r="A340" t="str">
            <v/>
          </cell>
          <cell r="B340" t="str">
            <v>NS</v>
          </cell>
          <cell r="C340">
            <v>7</v>
          </cell>
          <cell r="D340">
            <v>3</v>
          </cell>
          <cell r="E340">
            <v>37803</v>
          </cell>
          <cell r="F340">
            <v>-0.16</v>
          </cell>
          <cell r="G340">
            <v>-0.16</v>
          </cell>
          <cell r="H340">
            <v>0</v>
          </cell>
          <cell r="I340">
            <v>0</v>
          </cell>
          <cell r="J340">
            <v>0</v>
          </cell>
        </row>
        <row r="341">
          <cell r="A341" t="str">
            <v/>
          </cell>
          <cell r="B341" t="str">
            <v>NS</v>
          </cell>
          <cell r="C341">
            <v>8</v>
          </cell>
          <cell r="D341">
            <v>3</v>
          </cell>
          <cell r="E341">
            <v>37834</v>
          </cell>
          <cell r="F341">
            <v>-0.16</v>
          </cell>
          <cell r="G341">
            <v>-0.16</v>
          </cell>
          <cell r="H341">
            <v>0</v>
          </cell>
          <cell r="I341">
            <v>0</v>
          </cell>
          <cell r="J341">
            <v>0</v>
          </cell>
        </row>
        <row r="342">
          <cell r="A342" t="str">
            <v/>
          </cell>
          <cell r="B342" t="str">
            <v>NS</v>
          </cell>
          <cell r="C342">
            <v>9</v>
          </cell>
          <cell r="D342">
            <v>3</v>
          </cell>
          <cell r="E342">
            <v>37866</v>
          </cell>
          <cell r="F342">
            <v>-0.16</v>
          </cell>
          <cell r="G342">
            <v>-0.16</v>
          </cell>
          <cell r="H342">
            <v>0</v>
          </cell>
          <cell r="I342">
            <v>0</v>
          </cell>
          <cell r="J342">
            <v>0</v>
          </cell>
        </row>
        <row r="343">
          <cell r="A343" t="str">
            <v/>
          </cell>
          <cell r="B343" t="str">
            <v>NS</v>
          </cell>
          <cell r="C343">
            <v>10</v>
          </cell>
          <cell r="D343">
            <v>3</v>
          </cell>
          <cell r="E343">
            <v>37895</v>
          </cell>
          <cell r="F343">
            <v>-0.16</v>
          </cell>
          <cell r="G343">
            <v>-0.16</v>
          </cell>
          <cell r="H343">
            <v>0</v>
          </cell>
          <cell r="I343">
            <v>0</v>
          </cell>
          <cell r="J343">
            <v>0</v>
          </cell>
        </row>
        <row r="344">
          <cell r="A344" t="str">
            <v/>
          </cell>
          <cell r="B344" t="str">
            <v>NS</v>
          </cell>
          <cell r="C344">
            <v>11</v>
          </cell>
          <cell r="D344">
            <v>3</v>
          </cell>
          <cell r="E344">
            <v>37928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</row>
        <row r="345">
          <cell r="A345" t="str">
            <v/>
          </cell>
          <cell r="B345" t="str">
            <v>NS</v>
          </cell>
          <cell r="C345">
            <v>12</v>
          </cell>
          <cell r="D345">
            <v>3</v>
          </cell>
          <cell r="E345">
            <v>37956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</row>
        <row r="346">
          <cell r="A346" t="str">
            <v/>
          </cell>
          <cell r="B346" t="str">
            <v>NS</v>
          </cell>
          <cell r="C346">
            <v>1</v>
          </cell>
          <cell r="D346">
            <v>4</v>
          </cell>
          <cell r="E346">
            <v>37988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</row>
        <row r="347">
          <cell r="A347" t="str">
            <v/>
          </cell>
          <cell r="B347" t="str">
            <v>NS</v>
          </cell>
          <cell r="C347">
            <v>2</v>
          </cell>
          <cell r="D347">
            <v>4</v>
          </cell>
          <cell r="E347">
            <v>38019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</row>
        <row r="348">
          <cell r="A348" t="str">
            <v/>
          </cell>
          <cell r="B348" t="str">
            <v>NS</v>
          </cell>
          <cell r="C348">
            <v>3</v>
          </cell>
          <cell r="D348">
            <v>4</v>
          </cell>
          <cell r="E348">
            <v>38047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</row>
        <row r="349">
          <cell r="A349" t="str">
            <v/>
          </cell>
          <cell r="B349" t="str">
            <v>NS</v>
          </cell>
          <cell r="C349">
            <v>4</v>
          </cell>
          <cell r="D349">
            <v>4</v>
          </cell>
          <cell r="E349">
            <v>38078</v>
          </cell>
          <cell r="F349">
            <v>-7.0000000000000007E-2</v>
          </cell>
          <cell r="G349">
            <v>-7.0000000000000007E-2</v>
          </cell>
          <cell r="H349">
            <v>0</v>
          </cell>
          <cell r="I349">
            <v>0</v>
          </cell>
          <cell r="J349">
            <v>0</v>
          </cell>
        </row>
        <row r="350">
          <cell r="A350" t="str">
            <v/>
          </cell>
          <cell r="B350" t="str">
            <v>NS</v>
          </cell>
          <cell r="C350">
            <v>5</v>
          </cell>
          <cell r="D350">
            <v>4</v>
          </cell>
          <cell r="E350">
            <v>38110</v>
          </cell>
          <cell r="F350">
            <v>-7.0000000000000007E-2</v>
          </cell>
          <cell r="G350">
            <v>-7.0000000000000007E-2</v>
          </cell>
          <cell r="H350">
            <v>0</v>
          </cell>
          <cell r="I350">
            <v>0</v>
          </cell>
          <cell r="J350">
            <v>0</v>
          </cell>
        </row>
        <row r="351">
          <cell r="A351" t="str">
            <v/>
          </cell>
          <cell r="B351" t="str">
            <v>NS</v>
          </cell>
          <cell r="C351">
            <v>6</v>
          </cell>
          <cell r="D351">
            <v>4</v>
          </cell>
          <cell r="E351">
            <v>38139</v>
          </cell>
          <cell r="F351">
            <v>-7.0000000000000007E-2</v>
          </cell>
          <cell r="G351">
            <v>-7.0000000000000007E-2</v>
          </cell>
          <cell r="H351">
            <v>0</v>
          </cell>
          <cell r="I351">
            <v>0</v>
          </cell>
          <cell r="J351">
            <v>0</v>
          </cell>
        </row>
        <row r="352">
          <cell r="A352" t="str">
            <v/>
          </cell>
          <cell r="B352" t="str">
            <v>NS</v>
          </cell>
          <cell r="C352">
            <v>7</v>
          </cell>
          <cell r="D352">
            <v>4</v>
          </cell>
          <cell r="E352">
            <v>38169</v>
          </cell>
          <cell r="F352">
            <v>-7.0000000000000007E-2</v>
          </cell>
          <cell r="G352">
            <v>-7.0000000000000007E-2</v>
          </cell>
          <cell r="H352">
            <v>0</v>
          </cell>
          <cell r="I352">
            <v>0</v>
          </cell>
          <cell r="J352">
            <v>0</v>
          </cell>
        </row>
        <row r="353">
          <cell r="A353" t="str">
            <v/>
          </cell>
          <cell r="B353" t="str">
            <v>NS</v>
          </cell>
          <cell r="C353">
            <v>8</v>
          </cell>
          <cell r="D353">
            <v>4</v>
          </cell>
          <cell r="E353">
            <v>38201</v>
          </cell>
          <cell r="F353">
            <v>-7.0000000000000007E-2</v>
          </cell>
          <cell r="G353">
            <v>-7.0000000000000007E-2</v>
          </cell>
          <cell r="H353">
            <v>0</v>
          </cell>
          <cell r="I353">
            <v>0</v>
          </cell>
          <cell r="J353">
            <v>0</v>
          </cell>
        </row>
        <row r="354">
          <cell r="A354" t="str">
            <v/>
          </cell>
          <cell r="B354" t="str">
            <v>NS</v>
          </cell>
          <cell r="C354">
            <v>9</v>
          </cell>
          <cell r="D354">
            <v>4</v>
          </cell>
          <cell r="E354">
            <v>38231</v>
          </cell>
          <cell r="F354">
            <v>-7.0000000000000007E-2</v>
          </cell>
          <cell r="G354">
            <v>-7.0000000000000007E-2</v>
          </cell>
          <cell r="H354">
            <v>0</v>
          </cell>
          <cell r="I354">
            <v>0</v>
          </cell>
          <cell r="J354">
            <v>0</v>
          </cell>
        </row>
        <row r="355">
          <cell r="A355" t="str">
            <v/>
          </cell>
          <cell r="B355" t="str">
            <v>NS</v>
          </cell>
          <cell r="C355">
            <v>10</v>
          </cell>
          <cell r="D355">
            <v>4</v>
          </cell>
          <cell r="E355">
            <v>38261</v>
          </cell>
          <cell r="F355">
            <v>-7.0000000000000007E-2</v>
          </cell>
          <cell r="G355">
            <v>-7.0000000000000007E-2</v>
          </cell>
          <cell r="H355">
            <v>0</v>
          </cell>
          <cell r="I355">
            <v>0</v>
          </cell>
          <cell r="J355">
            <v>0</v>
          </cell>
        </row>
        <row r="356">
          <cell r="A356" t="str">
            <v/>
          </cell>
          <cell r="B356" t="str">
            <v>NX</v>
          </cell>
          <cell r="C356">
            <v>1</v>
          </cell>
          <cell r="D356">
            <v>3</v>
          </cell>
          <cell r="E356">
            <v>37623</v>
          </cell>
          <cell r="F356">
            <v>0.90500000000000003</v>
          </cell>
          <cell r="G356">
            <v>0.88</v>
          </cell>
          <cell r="H356">
            <v>62</v>
          </cell>
          <cell r="I356">
            <v>0</v>
          </cell>
          <cell r="J356">
            <v>0</v>
          </cell>
        </row>
        <row r="357">
          <cell r="A357" t="str">
            <v/>
          </cell>
          <cell r="B357" t="str">
            <v>NX</v>
          </cell>
          <cell r="C357">
            <v>2</v>
          </cell>
          <cell r="D357">
            <v>3</v>
          </cell>
          <cell r="E357">
            <v>37655</v>
          </cell>
          <cell r="F357">
            <v>0.87</v>
          </cell>
          <cell r="G357">
            <v>0.86</v>
          </cell>
          <cell r="H357">
            <v>0</v>
          </cell>
          <cell r="I357">
            <v>0</v>
          </cell>
          <cell r="J357">
            <v>0</v>
          </cell>
        </row>
        <row r="358">
          <cell r="A358" t="str">
            <v/>
          </cell>
          <cell r="B358" t="str">
            <v>NX</v>
          </cell>
          <cell r="C358">
            <v>3</v>
          </cell>
          <cell r="D358">
            <v>3</v>
          </cell>
          <cell r="E358">
            <v>37683</v>
          </cell>
          <cell r="F358">
            <v>0.55000000000000004</v>
          </cell>
          <cell r="G358">
            <v>0.55000000000000004</v>
          </cell>
          <cell r="H358">
            <v>0</v>
          </cell>
          <cell r="I358">
            <v>0</v>
          </cell>
          <cell r="J358">
            <v>0</v>
          </cell>
        </row>
        <row r="359">
          <cell r="A359" t="str">
            <v/>
          </cell>
          <cell r="B359" t="str">
            <v>NX</v>
          </cell>
          <cell r="C359">
            <v>4</v>
          </cell>
          <cell r="D359">
            <v>3</v>
          </cell>
          <cell r="E359">
            <v>37712</v>
          </cell>
          <cell r="F359">
            <v>0.33750000000000002</v>
          </cell>
          <cell r="G359">
            <v>0.33250000000000002</v>
          </cell>
          <cell r="H359">
            <v>0</v>
          </cell>
          <cell r="I359">
            <v>0</v>
          </cell>
          <cell r="J359">
            <v>0</v>
          </cell>
        </row>
        <row r="360">
          <cell r="A360" t="str">
            <v/>
          </cell>
          <cell r="B360" t="str">
            <v>NX</v>
          </cell>
          <cell r="C360">
            <v>5</v>
          </cell>
          <cell r="D360">
            <v>3</v>
          </cell>
          <cell r="E360">
            <v>37742</v>
          </cell>
          <cell r="F360">
            <v>0.33750000000000002</v>
          </cell>
          <cell r="G360">
            <v>0.33250000000000002</v>
          </cell>
          <cell r="H360">
            <v>0</v>
          </cell>
          <cell r="I360">
            <v>0</v>
          </cell>
          <cell r="J360">
            <v>0</v>
          </cell>
        </row>
        <row r="361">
          <cell r="A361" t="str">
            <v/>
          </cell>
          <cell r="B361" t="str">
            <v>NX</v>
          </cell>
          <cell r="C361">
            <v>6</v>
          </cell>
          <cell r="D361">
            <v>3</v>
          </cell>
          <cell r="E361">
            <v>37774</v>
          </cell>
          <cell r="F361">
            <v>0.33750000000000002</v>
          </cell>
          <cell r="G361">
            <v>0.33250000000000002</v>
          </cell>
          <cell r="H361">
            <v>0</v>
          </cell>
          <cell r="I361">
            <v>0</v>
          </cell>
          <cell r="J361">
            <v>0</v>
          </cell>
        </row>
        <row r="362">
          <cell r="A362" t="str">
            <v/>
          </cell>
          <cell r="B362" t="str">
            <v>NX</v>
          </cell>
          <cell r="C362">
            <v>7</v>
          </cell>
          <cell r="D362">
            <v>3</v>
          </cell>
          <cell r="E362">
            <v>37803</v>
          </cell>
          <cell r="F362">
            <v>0.33750000000000002</v>
          </cell>
          <cell r="G362">
            <v>0.33250000000000002</v>
          </cell>
          <cell r="H362">
            <v>0</v>
          </cell>
          <cell r="I362">
            <v>0</v>
          </cell>
          <cell r="J362">
            <v>0</v>
          </cell>
        </row>
        <row r="363">
          <cell r="A363" t="str">
            <v/>
          </cell>
          <cell r="B363" t="str">
            <v>NX</v>
          </cell>
          <cell r="C363">
            <v>8</v>
          </cell>
          <cell r="D363">
            <v>3</v>
          </cell>
          <cell r="E363">
            <v>37834</v>
          </cell>
          <cell r="F363">
            <v>0.33750000000000002</v>
          </cell>
          <cell r="G363">
            <v>0.33250000000000002</v>
          </cell>
          <cell r="H363">
            <v>0</v>
          </cell>
          <cell r="I363">
            <v>0</v>
          </cell>
          <cell r="J363">
            <v>0</v>
          </cell>
        </row>
        <row r="364">
          <cell r="A364" t="str">
            <v/>
          </cell>
          <cell r="B364" t="str">
            <v>NX</v>
          </cell>
          <cell r="C364">
            <v>9</v>
          </cell>
          <cell r="D364">
            <v>3</v>
          </cell>
          <cell r="E364">
            <v>37866</v>
          </cell>
          <cell r="F364">
            <v>0.33750000000000002</v>
          </cell>
          <cell r="G364">
            <v>0.33250000000000002</v>
          </cell>
          <cell r="H364">
            <v>0</v>
          </cell>
          <cell r="I364">
            <v>0</v>
          </cell>
          <cell r="J364">
            <v>0</v>
          </cell>
        </row>
        <row r="365">
          <cell r="A365" t="str">
            <v/>
          </cell>
          <cell r="B365" t="str">
            <v>NX</v>
          </cell>
          <cell r="C365">
            <v>10</v>
          </cell>
          <cell r="D365">
            <v>3</v>
          </cell>
          <cell r="E365">
            <v>37895</v>
          </cell>
          <cell r="F365">
            <v>0.33750000000000002</v>
          </cell>
          <cell r="G365">
            <v>0.33250000000000002</v>
          </cell>
          <cell r="H365">
            <v>0</v>
          </cell>
          <cell r="I365">
            <v>0</v>
          </cell>
          <cell r="J365">
            <v>0</v>
          </cell>
        </row>
        <row r="366">
          <cell r="A366" t="str">
            <v/>
          </cell>
          <cell r="B366" t="str">
            <v>NZ</v>
          </cell>
          <cell r="C366">
            <v>1</v>
          </cell>
          <cell r="D366">
            <v>3</v>
          </cell>
          <cell r="E366">
            <v>37623</v>
          </cell>
          <cell r="F366">
            <v>1.575</v>
          </cell>
          <cell r="G366">
            <v>1.56</v>
          </cell>
          <cell r="H366">
            <v>0</v>
          </cell>
          <cell r="I366">
            <v>0</v>
          </cell>
          <cell r="J366">
            <v>0</v>
          </cell>
        </row>
        <row r="367">
          <cell r="A367" t="str">
            <v/>
          </cell>
          <cell r="B367" t="str">
            <v>NZ</v>
          </cell>
          <cell r="C367">
            <v>2</v>
          </cell>
          <cell r="D367">
            <v>3</v>
          </cell>
          <cell r="E367">
            <v>37655</v>
          </cell>
          <cell r="F367">
            <v>1.2350000000000001</v>
          </cell>
          <cell r="G367">
            <v>1.22</v>
          </cell>
          <cell r="H367">
            <v>112</v>
          </cell>
          <cell r="I367">
            <v>0</v>
          </cell>
          <cell r="J367">
            <v>0</v>
          </cell>
        </row>
        <row r="368">
          <cell r="A368" t="str">
            <v/>
          </cell>
          <cell r="B368" t="str">
            <v>NZ</v>
          </cell>
          <cell r="C368">
            <v>3</v>
          </cell>
          <cell r="D368">
            <v>3</v>
          </cell>
          <cell r="E368">
            <v>37683</v>
          </cell>
          <cell r="F368">
            <v>0.63</v>
          </cell>
          <cell r="G368">
            <v>0.61</v>
          </cell>
          <cell r="H368">
            <v>0</v>
          </cell>
          <cell r="I368">
            <v>0</v>
          </cell>
          <cell r="J368">
            <v>0</v>
          </cell>
        </row>
        <row r="369">
          <cell r="A369" t="str">
            <v/>
          </cell>
          <cell r="B369" t="str">
            <v>NZ</v>
          </cell>
          <cell r="C369">
            <v>4</v>
          </cell>
          <cell r="D369">
            <v>3</v>
          </cell>
          <cell r="E369">
            <v>37712</v>
          </cell>
          <cell r="F369">
            <v>0.45</v>
          </cell>
          <cell r="G369">
            <v>0.45</v>
          </cell>
          <cell r="H369">
            <v>0</v>
          </cell>
          <cell r="I369">
            <v>0</v>
          </cell>
          <cell r="J369">
            <v>0</v>
          </cell>
        </row>
        <row r="370">
          <cell r="A370" t="str">
            <v/>
          </cell>
          <cell r="B370" t="str">
            <v>NZ</v>
          </cell>
          <cell r="C370">
            <v>5</v>
          </cell>
          <cell r="D370">
            <v>3</v>
          </cell>
          <cell r="E370">
            <v>37742</v>
          </cell>
          <cell r="F370">
            <v>0.36</v>
          </cell>
          <cell r="G370">
            <v>0.36</v>
          </cell>
          <cell r="H370">
            <v>0</v>
          </cell>
          <cell r="I370">
            <v>0</v>
          </cell>
          <cell r="J370">
            <v>0</v>
          </cell>
        </row>
        <row r="371">
          <cell r="A371" t="str">
            <v/>
          </cell>
          <cell r="B371" t="str">
            <v>NZ</v>
          </cell>
          <cell r="C371">
            <v>6</v>
          </cell>
          <cell r="D371">
            <v>3</v>
          </cell>
          <cell r="E371">
            <v>37774</v>
          </cell>
          <cell r="F371">
            <v>0.35</v>
          </cell>
          <cell r="G371">
            <v>0.35</v>
          </cell>
          <cell r="H371">
            <v>0</v>
          </cell>
          <cell r="I371">
            <v>0</v>
          </cell>
          <cell r="J371">
            <v>0</v>
          </cell>
        </row>
        <row r="372">
          <cell r="A372" t="str">
            <v/>
          </cell>
          <cell r="B372" t="str">
            <v>NZ</v>
          </cell>
          <cell r="C372">
            <v>7</v>
          </cell>
          <cell r="D372">
            <v>3</v>
          </cell>
          <cell r="E372">
            <v>37803</v>
          </cell>
          <cell r="F372">
            <v>0.46750000000000003</v>
          </cell>
          <cell r="G372">
            <v>0.46750000000000003</v>
          </cell>
          <cell r="H372">
            <v>0</v>
          </cell>
          <cell r="I372">
            <v>0</v>
          </cell>
          <cell r="J372">
            <v>0</v>
          </cell>
        </row>
        <row r="373">
          <cell r="A373" t="str">
            <v/>
          </cell>
          <cell r="B373" t="str">
            <v>NZ</v>
          </cell>
          <cell r="C373">
            <v>8</v>
          </cell>
          <cell r="D373">
            <v>3</v>
          </cell>
          <cell r="E373">
            <v>37834</v>
          </cell>
          <cell r="F373">
            <v>0.46250000000000002</v>
          </cell>
          <cell r="G373">
            <v>0.46250000000000002</v>
          </cell>
          <cell r="H373">
            <v>0</v>
          </cell>
          <cell r="I373">
            <v>0</v>
          </cell>
          <cell r="J373">
            <v>0</v>
          </cell>
        </row>
        <row r="374">
          <cell r="A374" t="str">
            <v/>
          </cell>
          <cell r="B374" t="str">
            <v>NZ</v>
          </cell>
          <cell r="C374">
            <v>9</v>
          </cell>
          <cell r="D374">
            <v>3</v>
          </cell>
          <cell r="E374">
            <v>37866</v>
          </cell>
          <cell r="F374">
            <v>0.33750000000000002</v>
          </cell>
          <cell r="G374">
            <v>0.33750000000000002</v>
          </cell>
          <cell r="H374">
            <v>0</v>
          </cell>
          <cell r="I374">
            <v>0</v>
          </cell>
          <cell r="J374">
            <v>0</v>
          </cell>
        </row>
        <row r="375">
          <cell r="A375" t="str">
            <v/>
          </cell>
          <cell r="B375" t="str">
            <v>NZ</v>
          </cell>
          <cell r="C375">
            <v>10</v>
          </cell>
          <cell r="D375">
            <v>3</v>
          </cell>
          <cell r="E375">
            <v>37895</v>
          </cell>
          <cell r="F375">
            <v>0.39</v>
          </cell>
          <cell r="G375">
            <v>0.39</v>
          </cell>
          <cell r="H375">
            <v>0</v>
          </cell>
          <cell r="I375">
            <v>0</v>
          </cell>
          <cell r="J375">
            <v>0</v>
          </cell>
        </row>
        <row r="376">
          <cell r="A376" t="str">
            <v/>
          </cell>
          <cell r="B376" t="str">
            <v>NZ</v>
          </cell>
          <cell r="C376">
            <v>11</v>
          </cell>
          <cell r="D376">
            <v>3</v>
          </cell>
          <cell r="E376">
            <v>37928</v>
          </cell>
          <cell r="F376">
            <v>0.46250000000000002</v>
          </cell>
          <cell r="G376">
            <v>0.46250000000000002</v>
          </cell>
          <cell r="H376">
            <v>0</v>
          </cell>
          <cell r="I376">
            <v>0</v>
          </cell>
          <cell r="J376">
            <v>0</v>
          </cell>
        </row>
        <row r="377">
          <cell r="A377" t="str">
            <v/>
          </cell>
          <cell r="B377" t="str">
            <v>NZ</v>
          </cell>
          <cell r="C377">
            <v>12</v>
          </cell>
          <cell r="D377">
            <v>3</v>
          </cell>
          <cell r="E377">
            <v>37956</v>
          </cell>
          <cell r="F377">
            <v>0.97</v>
          </cell>
          <cell r="G377">
            <v>0.97</v>
          </cell>
          <cell r="H377">
            <v>0</v>
          </cell>
          <cell r="I377">
            <v>0</v>
          </cell>
          <cell r="J377">
            <v>0</v>
          </cell>
        </row>
        <row r="378">
          <cell r="A378" t="str">
            <v/>
          </cell>
          <cell r="B378" t="str">
            <v>NZ</v>
          </cell>
          <cell r="C378">
            <v>1</v>
          </cell>
          <cell r="D378">
            <v>4</v>
          </cell>
          <cell r="E378">
            <v>37988</v>
          </cell>
          <cell r="F378">
            <v>1.9875</v>
          </cell>
          <cell r="G378">
            <v>1.9875</v>
          </cell>
          <cell r="H378">
            <v>0</v>
          </cell>
          <cell r="I378">
            <v>0</v>
          </cell>
          <cell r="J378">
            <v>0</v>
          </cell>
        </row>
        <row r="379">
          <cell r="A379" t="str">
            <v/>
          </cell>
          <cell r="B379" t="str">
            <v>NZ</v>
          </cell>
          <cell r="C379">
            <v>2</v>
          </cell>
          <cell r="D379">
            <v>4</v>
          </cell>
          <cell r="E379">
            <v>38019</v>
          </cell>
          <cell r="F379">
            <v>1.89</v>
          </cell>
          <cell r="G379">
            <v>1.89</v>
          </cell>
          <cell r="H379">
            <v>0</v>
          </cell>
          <cell r="I379">
            <v>0</v>
          </cell>
          <cell r="J379">
            <v>0</v>
          </cell>
        </row>
        <row r="380">
          <cell r="A380" t="str">
            <v/>
          </cell>
          <cell r="B380" t="str">
            <v>NZ</v>
          </cell>
          <cell r="C380">
            <v>3</v>
          </cell>
          <cell r="D380">
            <v>4</v>
          </cell>
          <cell r="E380">
            <v>38047</v>
          </cell>
          <cell r="F380">
            <v>0.54</v>
          </cell>
          <cell r="G380">
            <v>0.54</v>
          </cell>
          <cell r="H380">
            <v>0</v>
          </cell>
          <cell r="I380">
            <v>0</v>
          </cell>
          <cell r="J380">
            <v>0</v>
          </cell>
        </row>
        <row r="381">
          <cell r="A381" t="str">
            <v/>
          </cell>
          <cell r="B381" t="str">
            <v>PA</v>
          </cell>
          <cell r="C381">
            <v>12</v>
          </cell>
          <cell r="D381">
            <v>2</v>
          </cell>
          <cell r="E381">
            <v>37616</v>
          </cell>
          <cell r="F381">
            <v>246.45</v>
          </cell>
          <cell r="G381">
            <v>253</v>
          </cell>
          <cell r="H381">
            <v>19</v>
          </cell>
          <cell r="I381">
            <v>0</v>
          </cell>
          <cell r="J381">
            <v>0</v>
          </cell>
        </row>
        <row r="382">
          <cell r="A382" t="str">
            <v/>
          </cell>
          <cell r="B382" t="str">
            <v>PA</v>
          </cell>
          <cell r="C382">
            <v>3</v>
          </cell>
          <cell r="D382">
            <v>3</v>
          </cell>
          <cell r="E382">
            <v>37706</v>
          </cell>
          <cell r="F382">
            <v>248.2</v>
          </cell>
          <cell r="G382">
            <v>255</v>
          </cell>
          <cell r="H382">
            <v>169</v>
          </cell>
          <cell r="I382">
            <v>255</v>
          </cell>
          <cell r="J382">
            <v>243.5</v>
          </cell>
        </row>
        <row r="383">
          <cell r="A383" t="str">
            <v/>
          </cell>
          <cell r="B383" t="str">
            <v>PB</v>
          </cell>
          <cell r="C383">
            <v>1</v>
          </cell>
          <cell r="D383">
            <v>3</v>
          </cell>
          <cell r="E383">
            <v>37623</v>
          </cell>
          <cell r="F383">
            <v>-0.22</v>
          </cell>
          <cell r="G383">
            <v>-0.22</v>
          </cell>
          <cell r="H383">
            <v>248</v>
          </cell>
          <cell r="I383">
            <v>0</v>
          </cell>
          <cell r="J383">
            <v>0</v>
          </cell>
        </row>
        <row r="384">
          <cell r="A384" t="str">
            <v/>
          </cell>
          <cell r="B384" t="str">
            <v>PB</v>
          </cell>
          <cell r="C384">
            <v>2</v>
          </cell>
          <cell r="D384">
            <v>3</v>
          </cell>
          <cell r="E384">
            <v>37655</v>
          </cell>
          <cell r="F384">
            <v>-0.26</v>
          </cell>
          <cell r="G384">
            <v>-0.26</v>
          </cell>
          <cell r="H384">
            <v>224</v>
          </cell>
          <cell r="I384">
            <v>0</v>
          </cell>
          <cell r="J384">
            <v>0</v>
          </cell>
        </row>
        <row r="385">
          <cell r="A385" t="str">
            <v/>
          </cell>
          <cell r="B385" t="str">
            <v>PB</v>
          </cell>
          <cell r="C385">
            <v>3</v>
          </cell>
          <cell r="D385">
            <v>3</v>
          </cell>
          <cell r="E385">
            <v>37683</v>
          </cell>
          <cell r="F385">
            <v>-0.27</v>
          </cell>
          <cell r="G385">
            <v>-0.27</v>
          </cell>
          <cell r="H385">
            <v>248</v>
          </cell>
          <cell r="I385">
            <v>0</v>
          </cell>
          <cell r="J385">
            <v>0</v>
          </cell>
        </row>
        <row r="386">
          <cell r="A386" t="str">
            <v/>
          </cell>
          <cell r="B386" t="str">
            <v>PB</v>
          </cell>
          <cell r="C386">
            <v>4</v>
          </cell>
          <cell r="D386">
            <v>3</v>
          </cell>
          <cell r="E386">
            <v>37712</v>
          </cell>
          <cell r="F386">
            <v>-0.255</v>
          </cell>
          <cell r="G386">
            <v>-0.255</v>
          </cell>
          <cell r="H386">
            <v>0</v>
          </cell>
          <cell r="I386">
            <v>0</v>
          </cell>
          <cell r="J386">
            <v>0</v>
          </cell>
        </row>
        <row r="387">
          <cell r="A387" t="str">
            <v/>
          </cell>
          <cell r="B387" t="str">
            <v>PB</v>
          </cell>
          <cell r="C387">
            <v>5</v>
          </cell>
          <cell r="D387">
            <v>3</v>
          </cell>
          <cell r="E387">
            <v>37742</v>
          </cell>
          <cell r="F387">
            <v>-0.255</v>
          </cell>
          <cell r="G387">
            <v>-0.255</v>
          </cell>
          <cell r="H387">
            <v>0</v>
          </cell>
          <cell r="I387">
            <v>0</v>
          </cell>
          <cell r="J387">
            <v>0</v>
          </cell>
        </row>
        <row r="388">
          <cell r="A388" t="str">
            <v/>
          </cell>
          <cell r="B388" t="str">
            <v>PB</v>
          </cell>
          <cell r="C388">
            <v>6</v>
          </cell>
          <cell r="D388">
            <v>3</v>
          </cell>
          <cell r="E388">
            <v>37774</v>
          </cell>
          <cell r="F388">
            <v>-0.255</v>
          </cell>
          <cell r="G388">
            <v>-0.255</v>
          </cell>
          <cell r="H388">
            <v>0</v>
          </cell>
          <cell r="I388">
            <v>0</v>
          </cell>
          <cell r="J388">
            <v>0</v>
          </cell>
        </row>
        <row r="389">
          <cell r="A389" t="str">
            <v/>
          </cell>
          <cell r="B389" t="str">
            <v>PB</v>
          </cell>
          <cell r="C389">
            <v>7</v>
          </cell>
          <cell r="D389">
            <v>3</v>
          </cell>
          <cell r="E389">
            <v>37803</v>
          </cell>
          <cell r="F389">
            <v>-0.255</v>
          </cell>
          <cell r="G389">
            <v>-0.255</v>
          </cell>
          <cell r="H389">
            <v>0</v>
          </cell>
          <cell r="I389">
            <v>0</v>
          </cell>
          <cell r="J389">
            <v>0</v>
          </cell>
        </row>
        <row r="390">
          <cell r="A390" t="str">
            <v/>
          </cell>
          <cell r="B390" t="str">
            <v>PB</v>
          </cell>
          <cell r="C390">
            <v>8</v>
          </cell>
          <cell r="D390">
            <v>3</v>
          </cell>
          <cell r="E390">
            <v>37834</v>
          </cell>
          <cell r="F390">
            <v>-0.255</v>
          </cell>
          <cell r="G390">
            <v>-0.255</v>
          </cell>
          <cell r="H390">
            <v>0</v>
          </cell>
          <cell r="I390">
            <v>0</v>
          </cell>
          <cell r="J390">
            <v>0</v>
          </cell>
        </row>
        <row r="391">
          <cell r="A391" t="str">
            <v/>
          </cell>
          <cell r="B391" t="str">
            <v>PB</v>
          </cell>
          <cell r="C391">
            <v>9</v>
          </cell>
          <cell r="D391">
            <v>3</v>
          </cell>
          <cell r="E391">
            <v>37866</v>
          </cell>
          <cell r="F391">
            <v>-0.255</v>
          </cell>
          <cell r="G391">
            <v>-0.255</v>
          </cell>
          <cell r="H391">
            <v>0</v>
          </cell>
          <cell r="I391">
            <v>0</v>
          </cell>
          <cell r="J391">
            <v>0</v>
          </cell>
        </row>
        <row r="392">
          <cell r="A392" t="str">
            <v/>
          </cell>
          <cell r="B392" t="str">
            <v>PB</v>
          </cell>
          <cell r="C392">
            <v>10</v>
          </cell>
          <cell r="D392">
            <v>3</v>
          </cell>
          <cell r="E392">
            <v>37895</v>
          </cell>
          <cell r="F392">
            <v>-0.255</v>
          </cell>
          <cell r="G392">
            <v>-0.255</v>
          </cell>
          <cell r="H392">
            <v>0</v>
          </cell>
          <cell r="I392">
            <v>0</v>
          </cell>
          <cell r="J392">
            <v>0</v>
          </cell>
        </row>
        <row r="393">
          <cell r="A393" t="str">
            <v/>
          </cell>
          <cell r="B393" t="str">
            <v>PB</v>
          </cell>
          <cell r="C393">
            <v>11</v>
          </cell>
          <cell r="D393">
            <v>3</v>
          </cell>
          <cell r="E393">
            <v>37928</v>
          </cell>
          <cell r="F393">
            <v>-5.0000000000000001E-3</v>
          </cell>
          <cell r="G393">
            <v>-5.0000000000000001E-3</v>
          </cell>
          <cell r="H393">
            <v>0</v>
          </cell>
          <cell r="I393">
            <v>0</v>
          </cell>
          <cell r="J393">
            <v>0</v>
          </cell>
        </row>
        <row r="394">
          <cell r="A394" t="str">
            <v/>
          </cell>
          <cell r="B394" t="str">
            <v>PB</v>
          </cell>
          <cell r="C394">
            <v>12</v>
          </cell>
          <cell r="D394">
            <v>3</v>
          </cell>
          <cell r="E394">
            <v>37956</v>
          </cell>
          <cell r="F394">
            <v>-5.0000000000000001E-3</v>
          </cell>
          <cell r="G394">
            <v>-5.0000000000000001E-3</v>
          </cell>
          <cell r="H394">
            <v>0</v>
          </cell>
          <cell r="I394">
            <v>0</v>
          </cell>
          <cell r="J394">
            <v>0</v>
          </cell>
        </row>
        <row r="395">
          <cell r="A395" t="str">
            <v/>
          </cell>
          <cell r="B395" t="str">
            <v>PB</v>
          </cell>
          <cell r="C395">
            <v>1</v>
          </cell>
          <cell r="D395">
            <v>4</v>
          </cell>
          <cell r="E395">
            <v>37988</v>
          </cell>
          <cell r="F395">
            <v>-5.0000000000000001E-3</v>
          </cell>
          <cell r="G395">
            <v>-5.0000000000000001E-3</v>
          </cell>
          <cell r="H395">
            <v>0</v>
          </cell>
          <cell r="I395">
            <v>0</v>
          </cell>
          <cell r="J395">
            <v>0</v>
          </cell>
        </row>
        <row r="396">
          <cell r="A396" t="str">
            <v/>
          </cell>
          <cell r="B396" t="str">
            <v>PB</v>
          </cell>
          <cell r="C396">
            <v>2</v>
          </cell>
          <cell r="D396">
            <v>4</v>
          </cell>
          <cell r="E396">
            <v>38019</v>
          </cell>
          <cell r="F396">
            <v>-5.0000000000000001E-3</v>
          </cell>
          <cell r="G396">
            <v>-5.0000000000000001E-3</v>
          </cell>
          <cell r="H396">
            <v>0</v>
          </cell>
          <cell r="I396">
            <v>0</v>
          </cell>
          <cell r="J396">
            <v>0</v>
          </cell>
        </row>
        <row r="397">
          <cell r="A397" t="str">
            <v/>
          </cell>
          <cell r="B397" t="str">
            <v>PB</v>
          </cell>
          <cell r="C397">
            <v>3</v>
          </cell>
          <cell r="D397">
            <v>4</v>
          </cell>
          <cell r="E397">
            <v>38047</v>
          </cell>
          <cell r="F397">
            <v>-5.0000000000000001E-3</v>
          </cell>
          <cell r="G397">
            <v>-5.0000000000000001E-3</v>
          </cell>
          <cell r="H397">
            <v>0</v>
          </cell>
          <cell r="I397">
            <v>0</v>
          </cell>
          <cell r="J397">
            <v>0</v>
          </cell>
        </row>
        <row r="398">
          <cell r="A398" t="str">
            <v/>
          </cell>
          <cell r="B398" t="str">
            <v>PD</v>
          </cell>
          <cell r="C398">
            <v>4</v>
          </cell>
          <cell r="D398">
            <v>3</v>
          </cell>
          <cell r="E398">
            <v>37712</v>
          </cell>
          <cell r="F398">
            <v>-8.7499999999999994E-2</v>
          </cell>
          <cell r="G398">
            <v>-0.09</v>
          </cell>
          <cell r="H398">
            <v>120</v>
          </cell>
          <cell r="I398">
            <v>0</v>
          </cell>
          <cell r="J398">
            <v>0</v>
          </cell>
        </row>
        <row r="399">
          <cell r="A399" t="str">
            <v/>
          </cell>
          <cell r="B399" t="str">
            <v>PD</v>
          </cell>
          <cell r="C399">
            <v>5</v>
          </cell>
          <cell r="D399">
            <v>3</v>
          </cell>
          <cell r="E399">
            <v>37742</v>
          </cell>
          <cell r="F399">
            <v>-8.7499999999999994E-2</v>
          </cell>
          <cell r="G399">
            <v>-0.09</v>
          </cell>
          <cell r="H399">
            <v>124</v>
          </cell>
          <cell r="I399">
            <v>0</v>
          </cell>
          <cell r="J399">
            <v>0</v>
          </cell>
        </row>
        <row r="400">
          <cell r="A400" t="str">
            <v/>
          </cell>
          <cell r="B400" t="str">
            <v>PD</v>
          </cell>
          <cell r="C400">
            <v>6</v>
          </cell>
          <cell r="D400">
            <v>3</v>
          </cell>
          <cell r="E400">
            <v>37774</v>
          </cell>
          <cell r="F400">
            <v>-8.7499999999999994E-2</v>
          </cell>
          <cell r="G400">
            <v>-0.09</v>
          </cell>
          <cell r="H400">
            <v>120</v>
          </cell>
          <cell r="I400">
            <v>0</v>
          </cell>
          <cell r="J400">
            <v>0</v>
          </cell>
        </row>
        <row r="401">
          <cell r="A401" t="str">
            <v/>
          </cell>
          <cell r="B401" t="str">
            <v>PD</v>
          </cell>
          <cell r="C401">
            <v>7</v>
          </cell>
          <cell r="D401">
            <v>3</v>
          </cell>
          <cell r="E401">
            <v>37803</v>
          </cell>
          <cell r="F401">
            <v>-8.7499999999999994E-2</v>
          </cell>
          <cell r="G401">
            <v>-0.09</v>
          </cell>
          <cell r="H401">
            <v>124</v>
          </cell>
          <cell r="I401">
            <v>0</v>
          </cell>
          <cell r="J401">
            <v>0</v>
          </cell>
        </row>
        <row r="402">
          <cell r="A402" t="str">
            <v/>
          </cell>
          <cell r="B402" t="str">
            <v>PD</v>
          </cell>
          <cell r="C402">
            <v>8</v>
          </cell>
          <cell r="D402">
            <v>3</v>
          </cell>
          <cell r="E402">
            <v>37834</v>
          </cell>
          <cell r="F402">
            <v>-8.7499999999999994E-2</v>
          </cell>
          <cell r="G402">
            <v>-0.09</v>
          </cell>
          <cell r="H402">
            <v>124</v>
          </cell>
          <cell r="I402">
            <v>0</v>
          </cell>
          <cell r="J402">
            <v>0</v>
          </cell>
        </row>
        <row r="403">
          <cell r="A403" t="str">
            <v/>
          </cell>
          <cell r="B403" t="str">
            <v>PD</v>
          </cell>
          <cell r="C403">
            <v>9</v>
          </cell>
          <cell r="D403">
            <v>3</v>
          </cell>
          <cell r="E403">
            <v>37866</v>
          </cell>
          <cell r="F403">
            <v>-8.7499999999999994E-2</v>
          </cell>
          <cell r="G403">
            <v>-0.09</v>
          </cell>
          <cell r="H403">
            <v>120</v>
          </cell>
          <cell r="I403">
            <v>0</v>
          </cell>
          <cell r="J403">
            <v>0</v>
          </cell>
        </row>
        <row r="404">
          <cell r="A404" t="str">
            <v/>
          </cell>
          <cell r="B404" t="str">
            <v>PD</v>
          </cell>
          <cell r="C404">
            <v>10</v>
          </cell>
          <cell r="D404">
            <v>3</v>
          </cell>
          <cell r="E404">
            <v>37895</v>
          </cell>
          <cell r="F404">
            <v>-8.7499999999999994E-2</v>
          </cell>
          <cell r="G404">
            <v>-0.09</v>
          </cell>
          <cell r="H404">
            <v>124</v>
          </cell>
          <cell r="I404">
            <v>0</v>
          </cell>
          <cell r="J404">
            <v>0</v>
          </cell>
        </row>
        <row r="405">
          <cell r="A405" t="str">
            <v/>
          </cell>
          <cell r="B405" t="str">
            <v>PE</v>
          </cell>
          <cell r="C405">
            <v>4</v>
          </cell>
          <cell r="D405">
            <v>3</v>
          </cell>
          <cell r="E405">
            <v>37712</v>
          </cell>
          <cell r="F405">
            <v>-0.1125</v>
          </cell>
          <cell r="G405">
            <v>-0.1075</v>
          </cell>
          <cell r="H405">
            <v>0</v>
          </cell>
          <cell r="I405">
            <v>0</v>
          </cell>
          <cell r="J405">
            <v>0</v>
          </cell>
        </row>
        <row r="406">
          <cell r="A406" t="str">
            <v/>
          </cell>
          <cell r="B406" t="str">
            <v>PE</v>
          </cell>
          <cell r="C406">
            <v>5</v>
          </cell>
          <cell r="D406">
            <v>3</v>
          </cell>
          <cell r="E406">
            <v>37742</v>
          </cell>
          <cell r="F406">
            <v>-0.1125</v>
          </cell>
          <cell r="G406">
            <v>-0.1075</v>
          </cell>
          <cell r="H406">
            <v>0</v>
          </cell>
          <cell r="I406">
            <v>0</v>
          </cell>
          <cell r="J406">
            <v>0</v>
          </cell>
        </row>
        <row r="407">
          <cell r="A407" t="str">
            <v/>
          </cell>
          <cell r="B407" t="str">
            <v>PE</v>
          </cell>
          <cell r="C407">
            <v>6</v>
          </cell>
          <cell r="D407">
            <v>3</v>
          </cell>
          <cell r="E407">
            <v>37774</v>
          </cell>
          <cell r="F407">
            <v>-0.1125</v>
          </cell>
          <cell r="G407">
            <v>-0.1075</v>
          </cell>
          <cell r="H407">
            <v>0</v>
          </cell>
          <cell r="I407">
            <v>0</v>
          </cell>
          <cell r="J407">
            <v>0</v>
          </cell>
        </row>
        <row r="408">
          <cell r="A408" t="str">
            <v/>
          </cell>
          <cell r="B408" t="str">
            <v>PE</v>
          </cell>
          <cell r="C408">
            <v>7</v>
          </cell>
          <cell r="D408">
            <v>3</v>
          </cell>
          <cell r="E408">
            <v>37803</v>
          </cell>
          <cell r="F408">
            <v>-0.1125</v>
          </cell>
          <cell r="G408">
            <v>-0.1075</v>
          </cell>
          <cell r="H408">
            <v>0</v>
          </cell>
          <cell r="I408">
            <v>0</v>
          </cell>
          <cell r="J408">
            <v>0</v>
          </cell>
        </row>
        <row r="409">
          <cell r="A409" t="str">
            <v/>
          </cell>
          <cell r="B409" t="str">
            <v>PE</v>
          </cell>
          <cell r="C409">
            <v>8</v>
          </cell>
          <cell r="D409">
            <v>3</v>
          </cell>
          <cell r="E409">
            <v>37834</v>
          </cell>
          <cell r="F409">
            <v>-0.1125</v>
          </cell>
          <cell r="G409">
            <v>-0.1075</v>
          </cell>
          <cell r="H409">
            <v>0</v>
          </cell>
          <cell r="I409">
            <v>0</v>
          </cell>
          <cell r="J409">
            <v>0</v>
          </cell>
        </row>
        <row r="410">
          <cell r="A410" t="str">
            <v/>
          </cell>
          <cell r="B410" t="str">
            <v>PE</v>
          </cell>
          <cell r="C410">
            <v>9</v>
          </cell>
          <cell r="D410">
            <v>3</v>
          </cell>
          <cell r="E410">
            <v>37866</v>
          </cell>
          <cell r="F410">
            <v>-0.1125</v>
          </cell>
          <cell r="G410">
            <v>-0.1075</v>
          </cell>
          <cell r="H410">
            <v>0</v>
          </cell>
          <cell r="I410">
            <v>0</v>
          </cell>
          <cell r="J410">
            <v>0</v>
          </cell>
        </row>
        <row r="411">
          <cell r="A411" t="str">
            <v/>
          </cell>
          <cell r="B411" t="str">
            <v>PE</v>
          </cell>
          <cell r="C411">
            <v>10</v>
          </cell>
          <cell r="D411">
            <v>3</v>
          </cell>
          <cell r="E411">
            <v>37895</v>
          </cell>
          <cell r="F411">
            <v>-0.1125</v>
          </cell>
          <cell r="G411">
            <v>-0.1075</v>
          </cell>
          <cell r="H411">
            <v>0</v>
          </cell>
          <cell r="I411">
            <v>0</v>
          </cell>
          <cell r="J411">
            <v>0</v>
          </cell>
        </row>
        <row r="412">
          <cell r="A412" t="str">
            <v/>
          </cell>
          <cell r="B412" t="str">
            <v>PF</v>
          </cell>
          <cell r="C412">
            <v>1</v>
          </cell>
          <cell r="D412">
            <v>3</v>
          </cell>
          <cell r="E412">
            <v>37623</v>
          </cell>
          <cell r="F412">
            <v>-0.05</v>
          </cell>
          <cell r="G412">
            <v>-2.75E-2</v>
          </cell>
          <cell r="H412">
            <v>0</v>
          </cell>
          <cell r="I412">
            <v>0</v>
          </cell>
          <cell r="J412">
            <v>0</v>
          </cell>
        </row>
        <row r="413">
          <cell r="A413" t="str">
            <v/>
          </cell>
          <cell r="B413" t="str">
            <v>PF</v>
          </cell>
          <cell r="C413">
            <v>2</v>
          </cell>
          <cell r="D413">
            <v>3</v>
          </cell>
          <cell r="E413">
            <v>37655</v>
          </cell>
          <cell r="F413">
            <v>-0.05</v>
          </cell>
          <cell r="G413">
            <v>-2.75E-2</v>
          </cell>
          <cell r="H413">
            <v>0</v>
          </cell>
          <cell r="I413">
            <v>0</v>
          </cell>
          <cell r="J413">
            <v>0</v>
          </cell>
        </row>
        <row r="414">
          <cell r="A414" t="str">
            <v/>
          </cell>
          <cell r="B414" t="str">
            <v>PF</v>
          </cell>
          <cell r="C414">
            <v>3</v>
          </cell>
          <cell r="D414">
            <v>3</v>
          </cell>
          <cell r="E414">
            <v>37683</v>
          </cell>
          <cell r="F414">
            <v>-0.05</v>
          </cell>
          <cell r="G414">
            <v>-2.75E-2</v>
          </cell>
          <cell r="H414">
            <v>0</v>
          </cell>
          <cell r="I414">
            <v>0</v>
          </cell>
          <cell r="J414">
            <v>0</v>
          </cell>
        </row>
        <row r="415">
          <cell r="A415" t="str">
            <v/>
          </cell>
          <cell r="B415" t="str">
            <v>PF</v>
          </cell>
          <cell r="C415">
            <v>4</v>
          </cell>
          <cell r="D415">
            <v>3</v>
          </cell>
          <cell r="E415">
            <v>37712</v>
          </cell>
          <cell r="F415">
            <v>-0.1125</v>
          </cell>
          <cell r="G415">
            <v>-0.1075</v>
          </cell>
          <cell r="H415">
            <v>0</v>
          </cell>
          <cell r="I415">
            <v>0</v>
          </cell>
          <cell r="J415">
            <v>0</v>
          </cell>
        </row>
        <row r="416">
          <cell r="A416" t="str">
            <v/>
          </cell>
          <cell r="B416" t="str">
            <v>PF</v>
          </cell>
          <cell r="C416">
            <v>5</v>
          </cell>
          <cell r="D416">
            <v>3</v>
          </cell>
          <cell r="E416">
            <v>37742</v>
          </cell>
          <cell r="F416">
            <v>-0.1125</v>
          </cell>
          <cell r="G416">
            <v>-0.1075</v>
          </cell>
          <cell r="H416">
            <v>0</v>
          </cell>
          <cell r="I416">
            <v>0</v>
          </cell>
          <cell r="J416">
            <v>0</v>
          </cell>
        </row>
        <row r="417">
          <cell r="A417" t="str">
            <v/>
          </cell>
          <cell r="B417" t="str">
            <v>PF</v>
          </cell>
          <cell r="C417">
            <v>6</v>
          </cell>
          <cell r="D417">
            <v>3</v>
          </cell>
          <cell r="E417">
            <v>37774</v>
          </cell>
          <cell r="F417">
            <v>-0.1125</v>
          </cell>
          <cell r="G417">
            <v>-0.1075</v>
          </cell>
          <cell r="H417">
            <v>0</v>
          </cell>
          <cell r="I417">
            <v>0</v>
          </cell>
          <cell r="J417">
            <v>0</v>
          </cell>
        </row>
        <row r="418">
          <cell r="A418" t="str">
            <v/>
          </cell>
          <cell r="B418" t="str">
            <v>PF</v>
          </cell>
          <cell r="C418">
            <v>7</v>
          </cell>
          <cell r="D418">
            <v>3</v>
          </cell>
          <cell r="E418">
            <v>37803</v>
          </cell>
          <cell r="F418">
            <v>-0.1125</v>
          </cell>
          <cell r="G418">
            <v>-0.1075</v>
          </cell>
          <cell r="H418">
            <v>0</v>
          </cell>
          <cell r="I418">
            <v>0</v>
          </cell>
          <cell r="J418">
            <v>0</v>
          </cell>
        </row>
        <row r="419">
          <cell r="A419" t="str">
            <v/>
          </cell>
          <cell r="B419" t="str">
            <v>PF</v>
          </cell>
          <cell r="C419">
            <v>8</v>
          </cell>
          <cell r="D419">
            <v>3</v>
          </cell>
          <cell r="E419">
            <v>37834</v>
          </cell>
          <cell r="F419">
            <v>-0.1125</v>
          </cell>
          <cell r="G419">
            <v>-0.1075</v>
          </cell>
          <cell r="H419">
            <v>0</v>
          </cell>
          <cell r="I419">
            <v>0</v>
          </cell>
          <cell r="J419">
            <v>0</v>
          </cell>
        </row>
        <row r="420">
          <cell r="A420" t="str">
            <v/>
          </cell>
          <cell r="B420" t="str">
            <v>PF</v>
          </cell>
          <cell r="C420">
            <v>9</v>
          </cell>
          <cell r="D420">
            <v>3</v>
          </cell>
          <cell r="E420">
            <v>37866</v>
          </cell>
          <cell r="F420">
            <v>-0.1125</v>
          </cell>
          <cell r="G420">
            <v>-0.1075</v>
          </cell>
          <cell r="H420">
            <v>0</v>
          </cell>
          <cell r="I420">
            <v>0</v>
          </cell>
          <cell r="J420">
            <v>0</v>
          </cell>
        </row>
        <row r="421">
          <cell r="A421" t="str">
            <v/>
          </cell>
          <cell r="B421" t="str">
            <v>PF</v>
          </cell>
          <cell r="C421">
            <v>10</v>
          </cell>
          <cell r="D421">
            <v>3</v>
          </cell>
          <cell r="E421">
            <v>37895</v>
          </cell>
          <cell r="F421">
            <v>-0.1125</v>
          </cell>
          <cell r="G421">
            <v>-0.1075</v>
          </cell>
          <cell r="H421">
            <v>0</v>
          </cell>
          <cell r="I421">
            <v>0</v>
          </cell>
          <cell r="J421">
            <v>0</v>
          </cell>
        </row>
        <row r="422">
          <cell r="A422" t="str">
            <v/>
          </cell>
          <cell r="B422" t="str">
            <v>PH</v>
          </cell>
          <cell r="C422">
            <v>1</v>
          </cell>
          <cell r="D422">
            <v>3</v>
          </cell>
          <cell r="E422">
            <v>37623</v>
          </cell>
          <cell r="F422">
            <v>-0.19</v>
          </cell>
          <cell r="G422">
            <v>-0.1875</v>
          </cell>
          <cell r="H422">
            <v>0</v>
          </cell>
          <cell r="I422">
            <v>0</v>
          </cell>
          <cell r="J422">
            <v>0</v>
          </cell>
        </row>
        <row r="423">
          <cell r="A423" t="str">
            <v/>
          </cell>
          <cell r="B423" t="str">
            <v>PH</v>
          </cell>
          <cell r="C423">
            <v>2</v>
          </cell>
          <cell r="D423">
            <v>3</v>
          </cell>
          <cell r="E423">
            <v>37655</v>
          </cell>
          <cell r="F423">
            <v>-0.1875</v>
          </cell>
          <cell r="G423">
            <v>-0.1875</v>
          </cell>
          <cell r="H423">
            <v>0</v>
          </cell>
          <cell r="I423">
            <v>0</v>
          </cell>
          <cell r="J423">
            <v>0</v>
          </cell>
        </row>
        <row r="424">
          <cell r="A424" t="str">
            <v/>
          </cell>
          <cell r="B424" t="str">
            <v>PH</v>
          </cell>
          <cell r="C424">
            <v>3</v>
          </cell>
          <cell r="D424">
            <v>3</v>
          </cell>
          <cell r="E424">
            <v>37683</v>
          </cell>
          <cell r="F424">
            <v>-0.1875</v>
          </cell>
          <cell r="G424">
            <v>-0.1875</v>
          </cell>
          <cell r="H424">
            <v>0</v>
          </cell>
          <cell r="I424">
            <v>0</v>
          </cell>
          <cell r="J424">
            <v>0</v>
          </cell>
        </row>
        <row r="425">
          <cell r="A425" t="str">
            <v/>
          </cell>
          <cell r="B425" t="str">
            <v>PH</v>
          </cell>
          <cell r="C425">
            <v>4</v>
          </cell>
          <cell r="D425">
            <v>3</v>
          </cell>
          <cell r="E425">
            <v>37712</v>
          </cell>
          <cell r="F425">
            <v>-0.16750000000000001</v>
          </cell>
          <cell r="G425">
            <v>-0.17</v>
          </cell>
          <cell r="H425">
            <v>120</v>
          </cell>
          <cell r="I425">
            <v>0</v>
          </cell>
          <cell r="J425">
            <v>0</v>
          </cell>
        </row>
        <row r="426">
          <cell r="A426" t="str">
            <v/>
          </cell>
          <cell r="B426" t="str">
            <v>PH</v>
          </cell>
          <cell r="C426">
            <v>5</v>
          </cell>
          <cell r="D426">
            <v>3</v>
          </cell>
          <cell r="E426">
            <v>37742</v>
          </cell>
          <cell r="F426">
            <v>-0.16750000000000001</v>
          </cell>
          <cell r="G426">
            <v>-0.17</v>
          </cell>
          <cell r="H426">
            <v>124</v>
          </cell>
          <cell r="I426">
            <v>0</v>
          </cell>
          <cell r="J426">
            <v>0</v>
          </cell>
        </row>
        <row r="427">
          <cell r="A427" t="str">
            <v/>
          </cell>
          <cell r="B427" t="str">
            <v>PH</v>
          </cell>
          <cell r="C427">
            <v>6</v>
          </cell>
          <cell r="D427">
            <v>3</v>
          </cell>
          <cell r="E427">
            <v>37774</v>
          </cell>
          <cell r="F427">
            <v>-0.16750000000000001</v>
          </cell>
          <cell r="G427">
            <v>-0.17</v>
          </cell>
          <cell r="H427">
            <v>120</v>
          </cell>
          <cell r="I427">
            <v>0</v>
          </cell>
          <cell r="J427">
            <v>0</v>
          </cell>
        </row>
        <row r="428">
          <cell r="A428" t="str">
            <v/>
          </cell>
          <cell r="B428" t="str">
            <v>PH</v>
          </cell>
          <cell r="C428">
            <v>7</v>
          </cell>
          <cell r="D428">
            <v>3</v>
          </cell>
          <cell r="E428">
            <v>37803</v>
          </cell>
          <cell r="F428">
            <v>-0.16750000000000001</v>
          </cell>
          <cell r="G428">
            <v>-0.17</v>
          </cell>
          <cell r="H428">
            <v>124</v>
          </cell>
          <cell r="I428">
            <v>0</v>
          </cell>
          <cell r="J428">
            <v>0</v>
          </cell>
        </row>
        <row r="429">
          <cell r="A429" t="str">
            <v/>
          </cell>
          <cell r="B429" t="str">
            <v>PH</v>
          </cell>
          <cell r="C429">
            <v>8</v>
          </cell>
          <cell r="D429">
            <v>3</v>
          </cell>
          <cell r="E429">
            <v>37834</v>
          </cell>
          <cell r="F429">
            <v>-0.16750000000000001</v>
          </cell>
          <cell r="G429">
            <v>-0.17</v>
          </cell>
          <cell r="H429">
            <v>124</v>
          </cell>
          <cell r="I429">
            <v>0</v>
          </cell>
          <cell r="J429">
            <v>0</v>
          </cell>
        </row>
        <row r="430">
          <cell r="A430" t="str">
            <v/>
          </cell>
          <cell r="B430" t="str">
            <v>PH</v>
          </cell>
          <cell r="C430">
            <v>9</v>
          </cell>
          <cell r="D430">
            <v>3</v>
          </cell>
          <cell r="E430">
            <v>37866</v>
          </cell>
          <cell r="F430">
            <v>-0.16750000000000001</v>
          </cell>
          <cell r="G430">
            <v>-0.17</v>
          </cell>
          <cell r="H430">
            <v>120</v>
          </cell>
          <cell r="I430">
            <v>0</v>
          </cell>
          <cell r="J430">
            <v>0</v>
          </cell>
        </row>
        <row r="431">
          <cell r="A431" t="str">
            <v/>
          </cell>
          <cell r="B431" t="str">
            <v>PH</v>
          </cell>
          <cell r="C431">
            <v>10</v>
          </cell>
          <cell r="D431">
            <v>3</v>
          </cell>
          <cell r="E431">
            <v>37895</v>
          </cell>
          <cell r="F431">
            <v>-0.16750000000000001</v>
          </cell>
          <cell r="G431">
            <v>-0.17</v>
          </cell>
          <cell r="H431">
            <v>124</v>
          </cell>
          <cell r="I431">
            <v>0</v>
          </cell>
          <cell r="J431">
            <v>0</v>
          </cell>
        </row>
        <row r="432">
          <cell r="A432" t="str">
            <v/>
          </cell>
          <cell r="B432" t="str">
            <v>PH</v>
          </cell>
          <cell r="C432">
            <v>11</v>
          </cell>
          <cell r="D432">
            <v>3</v>
          </cell>
          <cell r="E432">
            <v>37928</v>
          </cell>
          <cell r="F432">
            <v>-0.1575</v>
          </cell>
          <cell r="G432">
            <v>-0.17249999999999999</v>
          </cell>
          <cell r="H432">
            <v>0</v>
          </cell>
          <cell r="I432">
            <v>0</v>
          </cell>
          <cell r="J432">
            <v>0</v>
          </cell>
        </row>
        <row r="433">
          <cell r="A433" t="str">
            <v/>
          </cell>
          <cell r="B433" t="str">
            <v>PH</v>
          </cell>
          <cell r="C433">
            <v>12</v>
          </cell>
          <cell r="D433">
            <v>3</v>
          </cell>
          <cell r="E433">
            <v>37956</v>
          </cell>
          <cell r="F433">
            <v>-0.1575</v>
          </cell>
          <cell r="G433">
            <v>-0.17249999999999999</v>
          </cell>
          <cell r="H433">
            <v>0</v>
          </cell>
          <cell r="I433">
            <v>0</v>
          </cell>
          <cell r="J433">
            <v>0</v>
          </cell>
        </row>
        <row r="434">
          <cell r="A434" t="str">
            <v/>
          </cell>
          <cell r="B434" t="str">
            <v>PL</v>
          </cell>
          <cell r="C434">
            <v>1</v>
          </cell>
          <cell r="D434">
            <v>3</v>
          </cell>
          <cell r="E434">
            <v>37649</v>
          </cell>
          <cell r="F434">
            <v>594.70000000000005</v>
          </cell>
          <cell r="G434">
            <v>592.5</v>
          </cell>
          <cell r="H434">
            <v>594</v>
          </cell>
          <cell r="I434">
            <v>595.5</v>
          </cell>
          <cell r="J434">
            <v>590.20000000000005</v>
          </cell>
        </row>
        <row r="435">
          <cell r="A435" t="str">
            <v/>
          </cell>
          <cell r="B435" t="str">
            <v>PL</v>
          </cell>
          <cell r="C435">
            <v>4</v>
          </cell>
          <cell r="D435">
            <v>3</v>
          </cell>
          <cell r="E435">
            <v>37736</v>
          </cell>
          <cell r="F435">
            <v>588.20000000000005</v>
          </cell>
          <cell r="G435">
            <v>586</v>
          </cell>
          <cell r="H435">
            <v>17</v>
          </cell>
          <cell r="I435">
            <v>588.5</v>
          </cell>
          <cell r="J435">
            <v>588.5</v>
          </cell>
        </row>
        <row r="436">
          <cell r="A436" t="str">
            <v/>
          </cell>
          <cell r="B436" t="str">
            <v>PL</v>
          </cell>
          <cell r="C436">
            <v>7</v>
          </cell>
          <cell r="D436">
            <v>3</v>
          </cell>
          <cell r="E436">
            <v>37830</v>
          </cell>
          <cell r="F436">
            <v>584.70000000000005</v>
          </cell>
          <cell r="G436">
            <v>582.5</v>
          </cell>
          <cell r="H436">
            <v>4</v>
          </cell>
          <cell r="I436">
            <v>585</v>
          </cell>
          <cell r="J436">
            <v>585</v>
          </cell>
        </row>
        <row r="437">
          <cell r="A437" t="str">
            <v/>
          </cell>
          <cell r="B437" t="str">
            <v>PL</v>
          </cell>
          <cell r="C437">
            <v>10</v>
          </cell>
          <cell r="D437">
            <v>3</v>
          </cell>
          <cell r="E437">
            <v>37922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</row>
        <row r="438">
          <cell r="A438" t="str">
            <v/>
          </cell>
          <cell r="B438" t="str">
            <v>PM</v>
          </cell>
          <cell r="C438">
            <v>4</v>
          </cell>
          <cell r="D438">
            <v>3</v>
          </cell>
          <cell r="E438">
            <v>37712</v>
          </cell>
          <cell r="F438">
            <v>-0.23250000000000001</v>
          </cell>
          <cell r="G438">
            <v>-0.23250000000000001</v>
          </cell>
          <cell r="H438">
            <v>0</v>
          </cell>
          <cell r="I438">
            <v>0</v>
          </cell>
          <cell r="J438">
            <v>0</v>
          </cell>
        </row>
        <row r="439">
          <cell r="A439" t="str">
            <v/>
          </cell>
          <cell r="B439" t="str">
            <v>PM</v>
          </cell>
          <cell r="C439">
            <v>5</v>
          </cell>
          <cell r="D439">
            <v>3</v>
          </cell>
          <cell r="E439">
            <v>37742</v>
          </cell>
          <cell r="F439">
            <v>-0.23250000000000001</v>
          </cell>
          <cell r="G439">
            <v>-0.23250000000000001</v>
          </cell>
          <cell r="H439">
            <v>0</v>
          </cell>
          <cell r="I439">
            <v>0</v>
          </cell>
          <cell r="J439">
            <v>0</v>
          </cell>
        </row>
        <row r="440">
          <cell r="A440" t="str">
            <v/>
          </cell>
          <cell r="B440" t="str">
            <v>PM</v>
          </cell>
          <cell r="C440">
            <v>6</v>
          </cell>
          <cell r="D440">
            <v>3</v>
          </cell>
          <cell r="E440">
            <v>37774</v>
          </cell>
          <cell r="F440">
            <v>-0.23250000000000001</v>
          </cell>
          <cell r="G440">
            <v>-0.23250000000000001</v>
          </cell>
          <cell r="H440">
            <v>0</v>
          </cell>
          <cell r="I440">
            <v>0</v>
          </cell>
          <cell r="J440">
            <v>0</v>
          </cell>
        </row>
        <row r="441">
          <cell r="A441" t="str">
            <v/>
          </cell>
          <cell r="B441" t="str">
            <v>PM</v>
          </cell>
          <cell r="C441">
            <v>7</v>
          </cell>
          <cell r="D441">
            <v>3</v>
          </cell>
          <cell r="E441">
            <v>37803</v>
          </cell>
          <cell r="F441">
            <v>-0.23250000000000001</v>
          </cell>
          <cell r="G441">
            <v>-0.23250000000000001</v>
          </cell>
          <cell r="H441">
            <v>0</v>
          </cell>
          <cell r="I441">
            <v>0</v>
          </cell>
          <cell r="J441">
            <v>0</v>
          </cell>
        </row>
        <row r="442">
          <cell r="A442" t="str">
            <v/>
          </cell>
          <cell r="B442" t="str">
            <v>PM</v>
          </cell>
          <cell r="C442">
            <v>8</v>
          </cell>
          <cell r="D442">
            <v>3</v>
          </cell>
          <cell r="E442">
            <v>37834</v>
          </cell>
          <cell r="F442">
            <v>-0.23250000000000001</v>
          </cell>
          <cell r="G442">
            <v>-0.23250000000000001</v>
          </cell>
          <cell r="H442">
            <v>0</v>
          </cell>
          <cell r="I442">
            <v>0</v>
          </cell>
          <cell r="J442">
            <v>0</v>
          </cell>
        </row>
        <row r="443">
          <cell r="A443" t="str">
            <v/>
          </cell>
          <cell r="B443" t="str">
            <v>PM</v>
          </cell>
          <cell r="C443">
            <v>9</v>
          </cell>
          <cell r="D443">
            <v>3</v>
          </cell>
          <cell r="E443">
            <v>37866</v>
          </cell>
          <cell r="F443">
            <v>-0.23250000000000001</v>
          </cell>
          <cell r="G443">
            <v>-0.23250000000000001</v>
          </cell>
          <cell r="H443">
            <v>0</v>
          </cell>
          <cell r="I443">
            <v>0</v>
          </cell>
          <cell r="J443">
            <v>0</v>
          </cell>
        </row>
        <row r="444">
          <cell r="A444" t="str">
            <v/>
          </cell>
          <cell r="B444" t="str">
            <v>PM</v>
          </cell>
          <cell r="C444">
            <v>10</v>
          </cell>
          <cell r="D444">
            <v>3</v>
          </cell>
          <cell r="E444">
            <v>37895</v>
          </cell>
          <cell r="F444">
            <v>-0.23250000000000001</v>
          </cell>
          <cell r="G444">
            <v>-0.23250000000000001</v>
          </cell>
          <cell r="H444">
            <v>0</v>
          </cell>
          <cell r="I444">
            <v>0</v>
          </cell>
          <cell r="J444">
            <v>0</v>
          </cell>
        </row>
        <row r="445">
          <cell r="A445" t="str">
            <v/>
          </cell>
          <cell r="B445" t="str">
            <v>PN</v>
          </cell>
          <cell r="C445">
            <v>1</v>
          </cell>
          <cell r="D445">
            <v>3</v>
          </cell>
          <cell r="E445">
            <v>37621</v>
          </cell>
          <cell r="F445">
            <v>0.495</v>
          </cell>
          <cell r="G445">
            <v>0.49199999999999999</v>
          </cell>
          <cell r="H445">
            <v>3</v>
          </cell>
          <cell r="I445">
            <v>0.495</v>
          </cell>
          <cell r="J445">
            <v>0.495</v>
          </cell>
        </row>
        <row r="446">
          <cell r="A446" t="str">
            <v/>
          </cell>
          <cell r="B446" t="str">
            <v>PN</v>
          </cell>
          <cell r="C446">
            <v>2</v>
          </cell>
          <cell r="D446">
            <v>3</v>
          </cell>
          <cell r="E446">
            <v>37652</v>
          </cell>
          <cell r="F446">
            <v>0.47349999999999998</v>
          </cell>
          <cell r="G446">
            <v>0.47</v>
          </cell>
          <cell r="H446">
            <v>3</v>
          </cell>
          <cell r="I446">
            <v>0.47349999999999998</v>
          </cell>
          <cell r="J446">
            <v>0.47349999999999998</v>
          </cell>
        </row>
        <row r="447">
          <cell r="A447" t="str">
            <v/>
          </cell>
          <cell r="B447" t="str">
            <v>PN</v>
          </cell>
          <cell r="C447">
            <v>3</v>
          </cell>
          <cell r="D447">
            <v>3</v>
          </cell>
          <cell r="E447">
            <v>37680</v>
          </cell>
          <cell r="F447">
            <v>0.45350000000000001</v>
          </cell>
          <cell r="G447">
            <v>0.45</v>
          </cell>
          <cell r="H447">
            <v>0</v>
          </cell>
          <cell r="I447">
            <v>0</v>
          </cell>
          <cell r="J447">
            <v>0</v>
          </cell>
        </row>
        <row r="448">
          <cell r="A448" t="str">
            <v/>
          </cell>
          <cell r="B448" t="str">
            <v>PN</v>
          </cell>
          <cell r="C448">
            <v>4</v>
          </cell>
          <cell r="D448">
            <v>3</v>
          </cell>
          <cell r="E448">
            <v>37711</v>
          </cell>
          <cell r="F448">
            <v>0.4335</v>
          </cell>
          <cell r="G448">
            <v>0.4325</v>
          </cell>
          <cell r="H448">
            <v>1</v>
          </cell>
          <cell r="I448">
            <v>0.43</v>
          </cell>
          <cell r="J448">
            <v>0.43</v>
          </cell>
        </row>
        <row r="449">
          <cell r="A449" t="str">
            <v/>
          </cell>
          <cell r="B449" t="str">
            <v>PN</v>
          </cell>
          <cell r="C449">
            <v>5</v>
          </cell>
          <cell r="D449">
            <v>3</v>
          </cell>
          <cell r="E449">
            <v>37741</v>
          </cell>
          <cell r="F449">
            <v>0.4335</v>
          </cell>
          <cell r="G449">
            <v>0.4325</v>
          </cell>
          <cell r="H449">
            <v>0</v>
          </cell>
          <cell r="I449">
            <v>0</v>
          </cell>
          <cell r="J449">
            <v>0</v>
          </cell>
        </row>
        <row r="450">
          <cell r="A450" t="str">
            <v/>
          </cell>
          <cell r="B450" t="str">
            <v>PN</v>
          </cell>
          <cell r="C450">
            <v>6</v>
          </cell>
          <cell r="D450">
            <v>3</v>
          </cell>
          <cell r="E450">
            <v>37771</v>
          </cell>
          <cell r="F450">
            <v>0.4335</v>
          </cell>
          <cell r="G450">
            <v>0.4325</v>
          </cell>
          <cell r="H450">
            <v>0</v>
          </cell>
          <cell r="I450">
            <v>0</v>
          </cell>
          <cell r="J450">
            <v>0</v>
          </cell>
        </row>
        <row r="451">
          <cell r="A451" t="str">
            <v/>
          </cell>
          <cell r="B451" t="str">
            <v>PN</v>
          </cell>
          <cell r="C451">
            <v>7</v>
          </cell>
          <cell r="D451">
            <v>3</v>
          </cell>
          <cell r="E451">
            <v>37802</v>
          </cell>
          <cell r="F451">
            <v>0.4335</v>
          </cell>
          <cell r="G451">
            <v>0.4325</v>
          </cell>
          <cell r="H451">
            <v>0</v>
          </cell>
          <cell r="I451">
            <v>0</v>
          </cell>
          <cell r="J451">
            <v>0</v>
          </cell>
        </row>
        <row r="452">
          <cell r="A452" t="str">
            <v/>
          </cell>
          <cell r="B452" t="str">
            <v>PN</v>
          </cell>
          <cell r="C452">
            <v>8</v>
          </cell>
          <cell r="D452">
            <v>3</v>
          </cell>
          <cell r="E452">
            <v>37833</v>
          </cell>
          <cell r="F452">
            <v>0.4335</v>
          </cell>
          <cell r="G452">
            <v>0.4325</v>
          </cell>
          <cell r="H452">
            <v>0</v>
          </cell>
          <cell r="I452">
            <v>0</v>
          </cell>
          <cell r="J452">
            <v>0</v>
          </cell>
        </row>
        <row r="453">
          <cell r="A453" t="str">
            <v/>
          </cell>
          <cell r="B453" t="str">
            <v>PN</v>
          </cell>
          <cell r="C453">
            <v>9</v>
          </cell>
          <cell r="D453">
            <v>3</v>
          </cell>
          <cell r="E453">
            <v>37862</v>
          </cell>
          <cell r="F453">
            <v>0.4335</v>
          </cell>
          <cell r="G453">
            <v>0.4325</v>
          </cell>
          <cell r="H453">
            <v>0</v>
          </cell>
          <cell r="I453">
            <v>0</v>
          </cell>
          <cell r="J453">
            <v>0</v>
          </cell>
        </row>
        <row r="454">
          <cell r="A454" t="str">
            <v/>
          </cell>
          <cell r="B454" t="str">
            <v>PN</v>
          </cell>
          <cell r="C454">
            <v>10</v>
          </cell>
          <cell r="D454">
            <v>3</v>
          </cell>
          <cell r="E454">
            <v>37894</v>
          </cell>
          <cell r="F454">
            <v>0.4335</v>
          </cell>
          <cell r="G454">
            <v>0.4325</v>
          </cell>
          <cell r="H454">
            <v>0</v>
          </cell>
          <cell r="I454">
            <v>0</v>
          </cell>
          <cell r="J454">
            <v>0</v>
          </cell>
        </row>
        <row r="455">
          <cell r="A455" t="str">
            <v/>
          </cell>
          <cell r="B455" t="str">
            <v>PN</v>
          </cell>
          <cell r="C455">
            <v>11</v>
          </cell>
          <cell r="D455">
            <v>3</v>
          </cell>
          <cell r="E455">
            <v>37925</v>
          </cell>
          <cell r="F455">
            <v>0.4335</v>
          </cell>
          <cell r="G455">
            <v>0.4325</v>
          </cell>
          <cell r="H455">
            <v>0</v>
          </cell>
          <cell r="I455">
            <v>0</v>
          </cell>
          <cell r="J455">
            <v>0</v>
          </cell>
        </row>
        <row r="456">
          <cell r="A456" t="str">
            <v/>
          </cell>
          <cell r="B456" t="str">
            <v>PN</v>
          </cell>
          <cell r="C456">
            <v>12</v>
          </cell>
          <cell r="D456">
            <v>3</v>
          </cell>
          <cell r="E456">
            <v>37951</v>
          </cell>
          <cell r="F456">
            <v>0.4335</v>
          </cell>
          <cell r="G456">
            <v>0.4325</v>
          </cell>
          <cell r="H456">
            <v>0</v>
          </cell>
          <cell r="I456">
            <v>0</v>
          </cell>
          <cell r="J456">
            <v>0</v>
          </cell>
        </row>
        <row r="457">
          <cell r="A457" t="str">
            <v/>
          </cell>
          <cell r="B457" t="str">
            <v>PN</v>
          </cell>
          <cell r="C457">
            <v>1</v>
          </cell>
          <cell r="D457">
            <v>4</v>
          </cell>
          <cell r="E457">
            <v>37986</v>
          </cell>
          <cell r="F457">
            <v>0.4335</v>
          </cell>
          <cell r="G457">
            <v>0.4325</v>
          </cell>
          <cell r="H457">
            <v>0</v>
          </cell>
          <cell r="I457">
            <v>0</v>
          </cell>
          <cell r="J457">
            <v>0</v>
          </cell>
        </row>
        <row r="458">
          <cell r="A458" t="str">
            <v/>
          </cell>
          <cell r="B458" t="str">
            <v>PN</v>
          </cell>
          <cell r="C458">
            <v>2</v>
          </cell>
          <cell r="D458">
            <v>4</v>
          </cell>
          <cell r="E458">
            <v>38016</v>
          </cell>
          <cell r="F458">
            <v>0.4335</v>
          </cell>
          <cell r="G458">
            <v>0.4325</v>
          </cell>
          <cell r="H458">
            <v>0</v>
          </cell>
          <cell r="I458">
            <v>0</v>
          </cell>
          <cell r="J458">
            <v>0</v>
          </cell>
        </row>
        <row r="459">
          <cell r="A459" t="str">
            <v/>
          </cell>
          <cell r="B459" t="str">
            <v>PN</v>
          </cell>
          <cell r="C459">
            <v>3</v>
          </cell>
          <cell r="D459">
            <v>4</v>
          </cell>
          <cell r="E459">
            <v>38044</v>
          </cell>
          <cell r="F459">
            <v>0.4335</v>
          </cell>
          <cell r="G459">
            <v>0.4325</v>
          </cell>
          <cell r="H459">
            <v>0</v>
          </cell>
          <cell r="I459">
            <v>0</v>
          </cell>
          <cell r="J459">
            <v>0</v>
          </cell>
        </row>
        <row r="460">
          <cell r="A460" t="str">
            <v/>
          </cell>
          <cell r="B460" t="str">
            <v>QG</v>
          </cell>
          <cell r="C460">
            <v>1</v>
          </cell>
          <cell r="D460">
            <v>3</v>
          </cell>
          <cell r="E460">
            <v>37617</v>
          </cell>
          <cell r="F460">
            <v>4.4059999999999997</v>
          </cell>
          <cell r="G460">
            <v>4.298</v>
          </cell>
          <cell r="H460">
            <v>410</v>
          </cell>
          <cell r="I460">
            <v>4.415</v>
          </cell>
          <cell r="J460">
            <v>4.2450000000000001</v>
          </cell>
        </row>
        <row r="461">
          <cell r="A461" t="str">
            <v/>
          </cell>
          <cell r="B461" t="str">
            <v>QJ</v>
          </cell>
          <cell r="C461">
            <v>3</v>
          </cell>
          <cell r="D461">
            <v>3</v>
          </cell>
          <cell r="E461">
            <v>37678</v>
          </cell>
          <cell r="F461">
            <v>34.75</v>
          </cell>
          <cell r="G461">
            <v>33.630000000000003</v>
          </cell>
          <cell r="H461">
            <v>0</v>
          </cell>
          <cell r="I461">
            <v>0</v>
          </cell>
          <cell r="J461">
            <v>0</v>
          </cell>
        </row>
        <row r="462">
          <cell r="A462" t="str">
            <v/>
          </cell>
          <cell r="B462" t="str">
            <v>QJ</v>
          </cell>
          <cell r="C462">
            <v>4</v>
          </cell>
          <cell r="D462">
            <v>3</v>
          </cell>
          <cell r="E462">
            <v>37707</v>
          </cell>
          <cell r="F462">
            <v>34.75</v>
          </cell>
          <cell r="G462">
            <v>33.630000000000003</v>
          </cell>
          <cell r="H462">
            <v>0</v>
          </cell>
          <cell r="I462">
            <v>0</v>
          </cell>
          <cell r="J462">
            <v>0</v>
          </cell>
        </row>
        <row r="463">
          <cell r="A463" t="str">
            <v/>
          </cell>
          <cell r="B463" t="str">
            <v>QJ</v>
          </cell>
          <cell r="C463">
            <v>7</v>
          </cell>
          <cell r="D463">
            <v>3</v>
          </cell>
          <cell r="E463">
            <v>37798</v>
          </cell>
          <cell r="F463">
            <v>55.83</v>
          </cell>
          <cell r="G463">
            <v>55.13</v>
          </cell>
          <cell r="H463">
            <v>0</v>
          </cell>
          <cell r="I463">
            <v>0</v>
          </cell>
          <cell r="J463">
            <v>0</v>
          </cell>
        </row>
        <row r="464">
          <cell r="A464" t="str">
            <v/>
          </cell>
          <cell r="B464" t="str">
            <v>QJ</v>
          </cell>
          <cell r="C464">
            <v>8</v>
          </cell>
          <cell r="D464">
            <v>3</v>
          </cell>
          <cell r="E464">
            <v>37831</v>
          </cell>
          <cell r="F464">
            <v>55.83</v>
          </cell>
          <cell r="G464">
            <v>55.13</v>
          </cell>
          <cell r="H464">
            <v>0</v>
          </cell>
          <cell r="I464">
            <v>0</v>
          </cell>
          <cell r="J464">
            <v>0</v>
          </cell>
        </row>
        <row r="465">
          <cell r="A465" t="str">
            <v/>
          </cell>
          <cell r="B465" t="str">
            <v>QL</v>
          </cell>
          <cell r="C465">
            <v>1</v>
          </cell>
          <cell r="D465">
            <v>3</v>
          </cell>
          <cell r="E465">
            <v>37616</v>
          </cell>
          <cell r="F465">
            <v>29.1</v>
          </cell>
          <cell r="G465">
            <v>29.1</v>
          </cell>
          <cell r="H465">
            <v>0</v>
          </cell>
          <cell r="I465">
            <v>0</v>
          </cell>
          <cell r="J465">
            <v>0</v>
          </cell>
        </row>
        <row r="466">
          <cell r="A466" t="str">
            <v/>
          </cell>
          <cell r="B466" t="str">
            <v>QL</v>
          </cell>
          <cell r="C466">
            <v>2</v>
          </cell>
          <cell r="D466">
            <v>3</v>
          </cell>
          <cell r="E466">
            <v>37649</v>
          </cell>
          <cell r="F466">
            <v>29.1</v>
          </cell>
          <cell r="G466">
            <v>29.1</v>
          </cell>
          <cell r="H466">
            <v>0</v>
          </cell>
          <cell r="I466">
            <v>0</v>
          </cell>
          <cell r="J466">
            <v>0</v>
          </cell>
        </row>
        <row r="467">
          <cell r="A467" t="str">
            <v/>
          </cell>
          <cell r="B467" t="str">
            <v>QL</v>
          </cell>
          <cell r="C467">
            <v>3</v>
          </cell>
          <cell r="D467">
            <v>3</v>
          </cell>
          <cell r="E467">
            <v>37677</v>
          </cell>
          <cell r="F467">
            <v>29.1</v>
          </cell>
          <cell r="G467">
            <v>29.1</v>
          </cell>
          <cell r="H467">
            <v>0</v>
          </cell>
          <cell r="I467">
            <v>0</v>
          </cell>
          <cell r="J467">
            <v>0</v>
          </cell>
        </row>
        <row r="468">
          <cell r="A468" t="str">
            <v/>
          </cell>
          <cell r="B468" t="str">
            <v>QL</v>
          </cell>
          <cell r="C468">
            <v>4</v>
          </cell>
          <cell r="D468">
            <v>3</v>
          </cell>
          <cell r="E468">
            <v>37706</v>
          </cell>
          <cell r="F468">
            <v>28.65</v>
          </cell>
          <cell r="G468">
            <v>28.65</v>
          </cell>
          <cell r="H468">
            <v>0</v>
          </cell>
          <cell r="I468">
            <v>0</v>
          </cell>
          <cell r="J468">
            <v>0</v>
          </cell>
        </row>
        <row r="469">
          <cell r="A469" t="str">
            <v/>
          </cell>
          <cell r="B469" t="str">
            <v>QL</v>
          </cell>
          <cell r="C469">
            <v>5</v>
          </cell>
          <cell r="D469">
            <v>3</v>
          </cell>
          <cell r="E469">
            <v>37736</v>
          </cell>
          <cell r="F469">
            <v>28.65</v>
          </cell>
          <cell r="G469">
            <v>28.65</v>
          </cell>
          <cell r="H469">
            <v>0</v>
          </cell>
          <cell r="I469">
            <v>0</v>
          </cell>
          <cell r="J469">
            <v>0</v>
          </cell>
        </row>
        <row r="470">
          <cell r="A470" t="str">
            <v/>
          </cell>
          <cell r="B470" t="str">
            <v>QL</v>
          </cell>
          <cell r="C470">
            <v>6</v>
          </cell>
          <cell r="D470">
            <v>3</v>
          </cell>
          <cell r="E470">
            <v>37768</v>
          </cell>
          <cell r="F470">
            <v>28.65</v>
          </cell>
          <cell r="G470">
            <v>28.65</v>
          </cell>
          <cell r="H470">
            <v>0</v>
          </cell>
          <cell r="I470">
            <v>0</v>
          </cell>
          <cell r="J470">
            <v>0</v>
          </cell>
        </row>
        <row r="471">
          <cell r="A471" t="str">
            <v/>
          </cell>
          <cell r="B471" t="str">
            <v>QL</v>
          </cell>
          <cell r="C471">
            <v>7</v>
          </cell>
          <cell r="D471">
            <v>3</v>
          </cell>
          <cell r="E471">
            <v>37797</v>
          </cell>
          <cell r="F471">
            <v>30.1</v>
          </cell>
          <cell r="G471">
            <v>30</v>
          </cell>
          <cell r="H471">
            <v>0</v>
          </cell>
          <cell r="I471">
            <v>0</v>
          </cell>
          <cell r="J471">
            <v>0</v>
          </cell>
        </row>
        <row r="472">
          <cell r="A472" t="str">
            <v/>
          </cell>
          <cell r="B472" t="str">
            <v>QL</v>
          </cell>
          <cell r="C472">
            <v>8</v>
          </cell>
          <cell r="D472">
            <v>3</v>
          </cell>
          <cell r="E472">
            <v>37830</v>
          </cell>
          <cell r="F472">
            <v>30.1</v>
          </cell>
          <cell r="G472">
            <v>30</v>
          </cell>
          <cell r="H472">
            <v>0</v>
          </cell>
          <cell r="I472">
            <v>0</v>
          </cell>
          <cell r="J472">
            <v>0</v>
          </cell>
        </row>
        <row r="473">
          <cell r="A473" t="str">
            <v/>
          </cell>
          <cell r="B473" t="str">
            <v>QL</v>
          </cell>
          <cell r="C473">
            <v>9</v>
          </cell>
          <cell r="D473">
            <v>3</v>
          </cell>
          <cell r="E473">
            <v>37859</v>
          </cell>
          <cell r="F473">
            <v>30.1</v>
          </cell>
          <cell r="G473">
            <v>30</v>
          </cell>
          <cell r="H473">
            <v>0</v>
          </cell>
          <cell r="I473">
            <v>0</v>
          </cell>
          <cell r="J473">
            <v>0</v>
          </cell>
        </row>
        <row r="474">
          <cell r="A474" t="str">
            <v/>
          </cell>
          <cell r="B474" t="str">
            <v>QL</v>
          </cell>
          <cell r="C474">
            <v>10</v>
          </cell>
          <cell r="D474">
            <v>3</v>
          </cell>
          <cell r="E474">
            <v>37889</v>
          </cell>
          <cell r="F474">
            <v>30</v>
          </cell>
          <cell r="G474">
            <v>30</v>
          </cell>
          <cell r="H474">
            <v>0</v>
          </cell>
          <cell r="I474">
            <v>0</v>
          </cell>
          <cell r="J474">
            <v>0</v>
          </cell>
        </row>
        <row r="475">
          <cell r="A475" t="str">
            <v/>
          </cell>
          <cell r="B475" t="str">
            <v>QL</v>
          </cell>
          <cell r="C475">
            <v>11</v>
          </cell>
          <cell r="D475">
            <v>3</v>
          </cell>
          <cell r="E475">
            <v>37922</v>
          </cell>
          <cell r="F475">
            <v>30</v>
          </cell>
          <cell r="G475">
            <v>30</v>
          </cell>
          <cell r="H475">
            <v>0</v>
          </cell>
          <cell r="I475">
            <v>0</v>
          </cell>
          <cell r="J475">
            <v>0</v>
          </cell>
        </row>
        <row r="476">
          <cell r="A476" t="str">
            <v/>
          </cell>
          <cell r="B476" t="str">
            <v>QL</v>
          </cell>
          <cell r="C476">
            <v>12</v>
          </cell>
          <cell r="D476">
            <v>3</v>
          </cell>
          <cell r="E476">
            <v>37946</v>
          </cell>
          <cell r="F476">
            <v>30</v>
          </cell>
          <cell r="G476">
            <v>30</v>
          </cell>
          <cell r="H476">
            <v>0</v>
          </cell>
          <cell r="I476">
            <v>0</v>
          </cell>
          <cell r="J476">
            <v>0</v>
          </cell>
        </row>
        <row r="477">
          <cell r="A477" t="str">
            <v/>
          </cell>
          <cell r="B477" t="str">
            <v>QL</v>
          </cell>
          <cell r="C477">
            <v>1</v>
          </cell>
          <cell r="D477">
            <v>4</v>
          </cell>
          <cell r="E477">
            <v>37979</v>
          </cell>
          <cell r="F477">
            <v>31.5</v>
          </cell>
          <cell r="G477">
            <v>31.5</v>
          </cell>
          <cell r="H477">
            <v>0</v>
          </cell>
          <cell r="I477">
            <v>0</v>
          </cell>
          <cell r="J477">
            <v>0</v>
          </cell>
        </row>
        <row r="478">
          <cell r="A478" t="str">
            <v/>
          </cell>
          <cell r="B478" t="str">
            <v>QL</v>
          </cell>
          <cell r="C478">
            <v>2</v>
          </cell>
          <cell r="D478">
            <v>4</v>
          </cell>
          <cell r="E478">
            <v>38013</v>
          </cell>
          <cell r="F478">
            <v>31.5</v>
          </cell>
          <cell r="G478">
            <v>31.5</v>
          </cell>
          <cell r="H478">
            <v>0</v>
          </cell>
          <cell r="I478">
            <v>0</v>
          </cell>
          <cell r="J478">
            <v>0</v>
          </cell>
        </row>
        <row r="479">
          <cell r="A479" t="str">
            <v/>
          </cell>
          <cell r="B479" t="str">
            <v>QL</v>
          </cell>
          <cell r="C479">
            <v>3</v>
          </cell>
          <cell r="D479">
            <v>4</v>
          </cell>
          <cell r="E479">
            <v>38041</v>
          </cell>
          <cell r="F479">
            <v>31.5</v>
          </cell>
          <cell r="G479">
            <v>31.5</v>
          </cell>
          <cell r="H479">
            <v>0</v>
          </cell>
          <cell r="I479">
            <v>0</v>
          </cell>
          <cell r="J479">
            <v>0</v>
          </cell>
        </row>
        <row r="480">
          <cell r="A480" t="str">
            <v/>
          </cell>
          <cell r="B480" t="str">
            <v>QL</v>
          </cell>
          <cell r="C480">
            <v>4</v>
          </cell>
          <cell r="D480">
            <v>4</v>
          </cell>
          <cell r="E480">
            <v>38072</v>
          </cell>
          <cell r="F480">
            <v>31.5</v>
          </cell>
          <cell r="G480">
            <v>31.5</v>
          </cell>
          <cell r="H480">
            <v>0</v>
          </cell>
          <cell r="I480">
            <v>0</v>
          </cell>
          <cell r="J480">
            <v>0</v>
          </cell>
        </row>
        <row r="481">
          <cell r="A481" t="str">
            <v/>
          </cell>
          <cell r="B481" t="str">
            <v>QL</v>
          </cell>
          <cell r="C481">
            <v>5</v>
          </cell>
          <cell r="D481">
            <v>4</v>
          </cell>
          <cell r="E481">
            <v>38104</v>
          </cell>
          <cell r="F481">
            <v>31.5</v>
          </cell>
          <cell r="G481">
            <v>31.5</v>
          </cell>
          <cell r="H481">
            <v>0</v>
          </cell>
          <cell r="I481">
            <v>0</v>
          </cell>
          <cell r="J481">
            <v>0</v>
          </cell>
        </row>
        <row r="482">
          <cell r="A482" t="str">
            <v/>
          </cell>
          <cell r="B482" t="str">
            <v>QL</v>
          </cell>
          <cell r="C482">
            <v>6</v>
          </cell>
          <cell r="D482">
            <v>4</v>
          </cell>
          <cell r="E482">
            <v>38132</v>
          </cell>
          <cell r="F482">
            <v>31.5</v>
          </cell>
          <cell r="G482">
            <v>31.5</v>
          </cell>
          <cell r="H482">
            <v>0</v>
          </cell>
          <cell r="I482">
            <v>0</v>
          </cell>
          <cell r="J482">
            <v>0</v>
          </cell>
        </row>
        <row r="483">
          <cell r="A483" t="str">
            <v/>
          </cell>
          <cell r="B483" t="str">
            <v>QL</v>
          </cell>
          <cell r="C483">
            <v>7</v>
          </cell>
          <cell r="D483">
            <v>4</v>
          </cell>
          <cell r="E483">
            <v>38163</v>
          </cell>
          <cell r="F483">
            <v>31.5</v>
          </cell>
          <cell r="G483">
            <v>31.5</v>
          </cell>
          <cell r="H483">
            <v>0</v>
          </cell>
          <cell r="I483">
            <v>0</v>
          </cell>
          <cell r="J483">
            <v>0</v>
          </cell>
        </row>
        <row r="484">
          <cell r="A484" t="str">
            <v/>
          </cell>
          <cell r="B484" t="str">
            <v>QL</v>
          </cell>
          <cell r="C484">
            <v>8</v>
          </cell>
          <cell r="D484">
            <v>4</v>
          </cell>
          <cell r="E484">
            <v>38195</v>
          </cell>
          <cell r="F484">
            <v>31.5</v>
          </cell>
          <cell r="G484">
            <v>31.5</v>
          </cell>
          <cell r="H484">
            <v>0</v>
          </cell>
          <cell r="I484">
            <v>0</v>
          </cell>
          <cell r="J484">
            <v>0</v>
          </cell>
        </row>
        <row r="485">
          <cell r="A485" t="str">
            <v/>
          </cell>
          <cell r="B485" t="str">
            <v>QL</v>
          </cell>
          <cell r="C485">
            <v>9</v>
          </cell>
          <cell r="D485">
            <v>4</v>
          </cell>
          <cell r="E485">
            <v>38225</v>
          </cell>
          <cell r="F485">
            <v>31.5</v>
          </cell>
          <cell r="G485">
            <v>31.5</v>
          </cell>
          <cell r="H485">
            <v>0</v>
          </cell>
          <cell r="I485">
            <v>0</v>
          </cell>
          <cell r="J485">
            <v>0</v>
          </cell>
        </row>
        <row r="486">
          <cell r="A486" t="str">
            <v/>
          </cell>
          <cell r="B486" t="str">
            <v>QL</v>
          </cell>
          <cell r="C486">
            <v>10</v>
          </cell>
          <cell r="D486">
            <v>4</v>
          </cell>
          <cell r="E486">
            <v>38257</v>
          </cell>
          <cell r="F486">
            <v>31.5</v>
          </cell>
          <cell r="G486">
            <v>31.5</v>
          </cell>
          <cell r="H486">
            <v>0</v>
          </cell>
          <cell r="I486">
            <v>0</v>
          </cell>
          <cell r="J486">
            <v>0</v>
          </cell>
        </row>
        <row r="487">
          <cell r="A487" t="str">
            <v/>
          </cell>
          <cell r="B487" t="str">
            <v>QL</v>
          </cell>
          <cell r="C487">
            <v>11</v>
          </cell>
          <cell r="D487">
            <v>4</v>
          </cell>
          <cell r="E487">
            <v>38286</v>
          </cell>
          <cell r="F487">
            <v>31.5</v>
          </cell>
          <cell r="G487">
            <v>31.5</v>
          </cell>
          <cell r="H487">
            <v>0</v>
          </cell>
          <cell r="I487">
            <v>0</v>
          </cell>
          <cell r="J487">
            <v>0</v>
          </cell>
        </row>
        <row r="488">
          <cell r="A488" t="str">
            <v/>
          </cell>
          <cell r="B488" t="str">
            <v>QL</v>
          </cell>
          <cell r="C488">
            <v>12</v>
          </cell>
          <cell r="D488">
            <v>4</v>
          </cell>
          <cell r="E488">
            <v>38314</v>
          </cell>
          <cell r="F488">
            <v>31.5</v>
          </cell>
          <cell r="G488">
            <v>31.5</v>
          </cell>
          <cell r="H488">
            <v>0</v>
          </cell>
          <cell r="I488">
            <v>0</v>
          </cell>
          <cell r="J488">
            <v>0</v>
          </cell>
        </row>
        <row r="489">
          <cell r="A489" t="str">
            <v/>
          </cell>
          <cell r="B489" t="str">
            <v>QM</v>
          </cell>
          <cell r="C489">
            <v>1</v>
          </cell>
          <cell r="D489">
            <v>3</v>
          </cell>
          <cell r="E489">
            <v>37609</v>
          </cell>
          <cell r="F489">
            <v>27.29</v>
          </cell>
          <cell r="G489">
            <v>26.71</v>
          </cell>
          <cell r="H489">
            <v>1476</v>
          </cell>
          <cell r="I489">
            <v>27.425000000000001</v>
          </cell>
          <cell r="J489">
            <v>26.9</v>
          </cell>
        </row>
        <row r="490">
          <cell r="A490" t="str">
            <v/>
          </cell>
          <cell r="B490" t="str">
            <v>SC</v>
          </cell>
          <cell r="C490">
            <v>1</v>
          </cell>
          <cell r="D490">
            <v>3</v>
          </cell>
          <cell r="E490">
            <v>37607</v>
          </cell>
          <cell r="F490">
            <v>25.78</v>
          </cell>
          <cell r="G490">
            <v>25.21</v>
          </cell>
          <cell r="H490">
            <v>0</v>
          </cell>
          <cell r="I490">
            <v>0</v>
          </cell>
          <cell r="J490">
            <v>0</v>
          </cell>
        </row>
        <row r="491">
          <cell r="A491" t="str">
            <v/>
          </cell>
          <cell r="B491" t="str">
            <v>TC</v>
          </cell>
          <cell r="C491">
            <v>1</v>
          </cell>
          <cell r="D491">
            <v>3</v>
          </cell>
          <cell r="E491">
            <v>37623</v>
          </cell>
          <cell r="F491">
            <v>0.19</v>
          </cell>
          <cell r="G491">
            <v>0.1875</v>
          </cell>
          <cell r="H491">
            <v>124</v>
          </cell>
          <cell r="I491">
            <v>0</v>
          </cell>
          <cell r="J491">
            <v>0</v>
          </cell>
        </row>
        <row r="492">
          <cell r="A492" t="str">
            <v/>
          </cell>
          <cell r="B492" t="str">
            <v>TC</v>
          </cell>
          <cell r="C492">
            <v>2</v>
          </cell>
          <cell r="D492">
            <v>3</v>
          </cell>
          <cell r="E492">
            <v>37655</v>
          </cell>
          <cell r="F492">
            <v>0.19</v>
          </cell>
          <cell r="G492">
            <v>112</v>
          </cell>
          <cell r="H492">
            <v>0</v>
          </cell>
          <cell r="I492">
            <v>0</v>
          </cell>
        </row>
        <row r="493">
          <cell r="A493" t="str">
            <v/>
          </cell>
          <cell r="B493" t="str">
            <v>TC</v>
          </cell>
          <cell r="C493">
            <v>3</v>
          </cell>
          <cell r="D493">
            <v>3</v>
          </cell>
          <cell r="E493">
            <v>37683</v>
          </cell>
          <cell r="F493">
            <v>0.19</v>
          </cell>
          <cell r="G493">
            <v>0.1875</v>
          </cell>
          <cell r="H493">
            <v>124</v>
          </cell>
          <cell r="I493">
            <v>0</v>
          </cell>
          <cell r="J493">
            <v>0</v>
          </cell>
        </row>
        <row r="494">
          <cell r="A494" t="str">
            <v/>
          </cell>
          <cell r="B494" t="str">
            <v>TC</v>
          </cell>
          <cell r="C494">
            <v>11</v>
          </cell>
          <cell r="D494">
            <v>3</v>
          </cell>
          <cell r="E494">
            <v>37928</v>
          </cell>
          <cell r="F494">
            <v>0.23</v>
          </cell>
          <cell r="G494">
            <v>0.23</v>
          </cell>
          <cell r="H494">
            <v>0</v>
          </cell>
          <cell r="I494">
            <v>0</v>
          </cell>
          <cell r="J494">
            <v>0</v>
          </cell>
        </row>
        <row r="495">
          <cell r="A495" t="str">
            <v/>
          </cell>
          <cell r="B495" t="str">
            <v>TC</v>
          </cell>
          <cell r="C495">
            <v>12</v>
          </cell>
          <cell r="D495">
            <v>3</v>
          </cell>
          <cell r="E495">
            <v>37956</v>
          </cell>
          <cell r="F495">
            <v>0.23</v>
          </cell>
          <cell r="G495">
            <v>0.23</v>
          </cell>
          <cell r="H495">
            <v>0</v>
          </cell>
          <cell r="I495">
            <v>0</v>
          </cell>
          <cell r="J495">
            <v>0</v>
          </cell>
        </row>
        <row r="496">
          <cell r="A496" t="str">
            <v/>
          </cell>
          <cell r="B496" t="str">
            <v>TC</v>
          </cell>
          <cell r="C496">
            <v>1</v>
          </cell>
          <cell r="D496">
            <v>4</v>
          </cell>
          <cell r="E496">
            <v>37988</v>
          </cell>
          <cell r="F496">
            <v>0.23</v>
          </cell>
          <cell r="G496">
            <v>0.23</v>
          </cell>
          <cell r="H496">
            <v>0</v>
          </cell>
          <cell r="I496">
            <v>0</v>
          </cell>
          <cell r="J496">
            <v>0</v>
          </cell>
        </row>
        <row r="497">
          <cell r="A497" t="str">
            <v/>
          </cell>
        </row>
        <row r="498">
          <cell r="A498" t="str">
            <v/>
          </cell>
        </row>
      </sheetData>
      <sheetData sheetId="3" refreshError="1">
        <row r="14">
          <cell r="A14" t="str">
            <v>Rate</v>
          </cell>
        </row>
      </sheetData>
      <sheetData sheetId="4" refreshError="1"/>
      <sheetData sheetId="5" refreshError="1"/>
      <sheetData sheetId="6" refreshError="1"/>
      <sheetData sheetId="7" refreshError="1">
        <row r="2">
          <cell r="N2">
            <v>1</v>
          </cell>
        </row>
        <row r="3">
          <cell r="AW3">
            <v>35</v>
          </cell>
          <cell r="AX3">
            <v>36</v>
          </cell>
          <cell r="AY3">
            <v>37</v>
          </cell>
          <cell r="AZ3">
            <v>38</v>
          </cell>
          <cell r="BA3">
            <v>39</v>
          </cell>
          <cell r="BB3">
            <v>40</v>
          </cell>
          <cell r="BC3">
            <v>41</v>
          </cell>
          <cell r="BD3">
            <v>42</v>
          </cell>
          <cell r="BE3">
            <v>43</v>
          </cell>
          <cell r="BF3">
            <v>44</v>
          </cell>
          <cell r="BG3">
            <v>45</v>
          </cell>
          <cell r="BH3">
            <v>46</v>
          </cell>
          <cell r="BI3">
            <v>47</v>
          </cell>
          <cell r="BJ3">
            <v>48</v>
          </cell>
          <cell r="BN3">
            <v>0</v>
          </cell>
          <cell r="BO3">
            <v>1</v>
          </cell>
          <cell r="BP3">
            <v>2</v>
          </cell>
          <cell r="BQ3">
            <v>3</v>
          </cell>
          <cell r="BR3">
            <v>4</v>
          </cell>
          <cell r="BS3">
            <v>5</v>
          </cell>
          <cell r="BT3">
            <v>6</v>
          </cell>
          <cell r="BU3">
            <v>7</v>
          </cell>
          <cell r="BV3">
            <v>8</v>
          </cell>
          <cell r="BW3">
            <v>9</v>
          </cell>
          <cell r="BX3">
            <v>10</v>
          </cell>
          <cell r="BY3">
            <v>11</v>
          </cell>
          <cell r="BZ3">
            <v>12</v>
          </cell>
          <cell r="CA3">
            <v>13</v>
          </cell>
          <cell r="CB3">
            <v>14</v>
          </cell>
        </row>
        <row r="4">
          <cell r="AW4">
            <v>4.383</v>
          </cell>
          <cell r="AX4">
            <v>4.383</v>
          </cell>
          <cell r="AY4">
            <v>4.383</v>
          </cell>
          <cell r="AZ4">
            <v>4.383</v>
          </cell>
          <cell r="BA4">
            <v>4.383</v>
          </cell>
          <cell r="BB4">
            <v>4.383</v>
          </cell>
          <cell r="BC4">
            <v>4.383</v>
          </cell>
          <cell r="BD4">
            <v>4.383</v>
          </cell>
          <cell r="BE4">
            <v>4.383</v>
          </cell>
          <cell r="BF4">
            <v>4.383</v>
          </cell>
          <cell r="BG4">
            <v>4.383</v>
          </cell>
          <cell r="BH4">
            <v>4.383</v>
          </cell>
          <cell r="BI4">
            <v>4.383</v>
          </cell>
          <cell r="BJ4">
            <v>4.383</v>
          </cell>
          <cell r="BM4">
            <v>37652</v>
          </cell>
          <cell r="BN4">
            <v>1</v>
          </cell>
          <cell r="BO4">
            <v>1</v>
          </cell>
          <cell r="BP4">
            <v>1.0036638424547744</v>
          </cell>
          <cell r="BQ4">
            <v>1.0106840891621829</v>
          </cell>
          <cell r="BR4">
            <v>1.0228108045038213</v>
          </cell>
          <cell r="BS4">
            <v>1.0333852029990098</v>
          </cell>
          <cell r="BT4">
            <v>1.0405571162901122</v>
          </cell>
          <cell r="BU4">
            <v>1.0450287816342521</v>
          </cell>
          <cell r="BV4">
            <v>1.04809445523838</v>
          </cell>
          <cell r="BW4">
            <v>1.0510511310649864</v>
          </cell>
          <cell r="BX4">
            <v>1.053428509625784</v>
          </cell>
          <cell r="BY4">
            <v>1.0517670157068064</v>
          </cell>
          <cell r="BZ4">
            <v>1.0476038720471657</v>
          </cell>
          <cell r="CA4">
            <v>1.0429219899696163</v>
          </cell>
          <cell r="CB4">
            <v>1.0412339645693343</v>
          </cell>
        </row>
        <row r="5">
          <cell r="AW5">
            <v>4.351</v>
          </cell>
          <cell r="AX5">
            <v>4.351</v>
          </cell>
          <cell r="AY5">
            <v>4.351</v>
          </cell>
          <cell r="AZ5">
            <v>4.351</v>
          </cell>
          <cell r="BA5">
            <v>4.351</v>
          </cell>
          <cell r="BB5">
            <v>4.351</v>
          </cell>
          <cell r="BC5">
            <v>4.351</v>
          </cell>
          <cell r="BD5">
            <v>4.351</v>
          </cell>
          <cell r="BE5">
            <v>4.351</v>
          </cell>
          <cell r="BF5">
            <v>4.351</v>
          </cell>
          <cell r="BG5">
            <v>4.351</v>
          </cell>
          <cell r="BH5">
            <v>4.351</v>
          </cell>
          <cell r="BI5">
            <v>4.351</v>
          </cell>
          <cell r="BJ5">
            <v>4.351</v>
          </cell>
          <cell r="BM5">
            <v>37680</v>
          </cell>
          <cell r="BN5">
            <v>2</v>
          </cell>
          <cell r="BO5" t="str">
            <v/>
          </cell>
          <cell r="BP5">
            <v>0.99633615754522553</v>
          </cell>
          <cell r="BQ5">
            <v>1.0033051498847041</v>
          </cell>
          <cell r="BR5">
            <v>1.0153433288606266</v>
          </cell>
          <cell r="BS5">
            <v>1.0258405243551658</v>
          </cell>
          <cell r="BT5">
            <v>1.0329600759704034</v>
          </cell>
          <cell r="BU5">
            <v>1.0373990939745905</v>
          </cell>
          <cell r="BV5">
            <v>1.0404423852936782</v>
          </cell>
          <cell r="BW5">
            <v>1.0433774746209801</v>
          </cell>
          <cell r="BX5">
            <v>1.045737496094407</v>
          </cell>
          <cell r="BY5">
            <v>1.0440881326352531</v>
          </cell>
          <cell r="BZ5">
            <v>1.039955383818667</v>
          </cell>
          <cell r="CA5">
            <v>1.0353076838598676</v>
          </cell>
          <cell r="CB5">
            <v>1.0336319826240414</v>
          </cell>
        </row>
        <row r="6">
          <cell r="AW6">
            <v>4.2759999999999998</v>
          </cell>
          <cell r="AX6">
            <v>4.2759999999999998</v>
          </cell>
          <cell r="AY6">
            <v>4.2759999999999998</v>
          </cell>
          <cell r="AZ6">
            <v>4.2759999999999998</v>
          </cell>
          <cell r="BA6">
            <v>4.2759999999999998</v>
          </cell>
          <cell r="BB6">
            <v>4.2759999999999998</v>
          </cell>
          <cell r="BC6">
            <v>4.2759999999999998</v>
          </cell>
          <cell r="BD6">
            <v>4.2759999999999998</v>
          </cell>
          <cell r="BE6">
            <v>4.2759999999999998</v>
          </cell>
          <cell r="BF6">
            <v>4.2759999999999998</v>
          </cell>
          <cell r="BG6">
            <v>4.2759999999999998</v>
          </cell>
          <cell r="BH6">
            <v>4.2759999999999998</v>
          </cell>
          <cell r="BI6">
            <v>4.2759999999999998</v>
          </cell>
          <cell r="BJ6">
            <v>4.2759999999999998</v>
          </cell>
          <cell r="BM6">
            <v>37711</v>
          </cell>
          <cell r="BN6">
            <v>3</v>
          </cell>
          <cell r="BO6" t="str">
            <v/>
          </cell>
          <cell r="BP6" t="str">
            <v/>
          </cell>
          <cell r="BQ6">
            <v>0.98601076095311291</v>
          </cell>
          <cell r="BR6">
            <v>0.99784143282188908</v>
          </cell>
          <cell r="BS6">
            <v>1.0081576837836563</v>
          </cell>
          <cell r="BT6">
            <v>1.0151545127210859</v>
          </cell>
          <cell r="BU6">
            <v>1.0195170135222591</v>
          </cell>
          <cell r="BV6">
            <v>1.0225078463607831</v>
          </cell>
          <cell r="BW6">
            <v>1.0253923423303402</v>
          </cell>
          <cell r="BX6">
            <v>1.0277116831302424</v>
          </cell>
          <cell r="BY6">
            <v>1.0260907504363002</v>
          </cell>
          <cell r="BZ6">
            <v>1.0220292395331234</v>
          </cell>
          <cell r="CA6">
            <v>1.0174616539151446</v>
          </cell>
          <cell r="CB6">
            <v>1.0158148374397611</v>
          </cell>
        </row>
        <row r="7">
          <cell r="AW7">
            <v>4.1310000000000002</v>
          </cell>
          <cell r="AX7">
            <v>4.1310000000000002</v>
          </cell>
          <cell r="AY7">
            <v>4.1310000000000002</v>
          </cell>
          <cell r="AZ7">
            <v>4.1310000000000002</v>
          </cell>
          <cell r="BA7">
            <v>4.1310000000000002</v>
          </cell>
          <cell r="BB7">
            <v>4.1310000000000002</v>
          </cell>
          <cell r="BC7">
            <v>4.1310000000000002</v>
          </cell>
          <cell r="BD7">
            <v>4.1310000000000002</v>
          </cell>
          <cell r="BE7">
            <v>4.1310000000000002</v>
          </cell>
          <cell r="BF7">
            <v>4.1310000000000002</v>
          </cell>
          <cell r="BG7">
            <v>4.1310000000000002</v>
          </cell>
          <cell r="BH7">
            <v>4.1310000000000002</v>
          </cell>
          <cell r="BI7">
            <v>4.1310000000000002</v>
          </cell>
          <cell r="BJ7">
            <v>4.1310000000000002</v>
          </cell>
          <cell r="BM7">
            <v>37741</v>
          </cell>
          <cell r="BN7">
            <v>4</v>
          </cell>
          <cell r="BO7" t="str">
            <v/>
          </cell>
          <cell r="BP7" t="str">
            <v/>
          </cell>
          <cell r="BQ7" t="str">
            <v/>
          </cell>
          <cell r="BR7">
            <v>0.9640044338136633</v>
          </cell>
          <cell r="BS7">
            <v>0.97397085867873834</v>
          </cell>
          <cell r="BT7">
            <v>0.9807304237724056</v>
          </cell>
          <cell r="BU7">
            <v>0.98494499131441826</v>
          </cell>
          <cell r="BV7">
            <v>0.98783440442385306</v>
          </cell>
          <cell r="BW7">
            <v>0.99062108656843684</v>
          </cell>
          <cell r="BX7">
            <v>0.9928617780661908</v>
          </cell>
          <cell r="BY7">
            <v>0.99129581151832469</v>
          </cell>
          <cell r="BZ7">
            <v>0.98737202724773943</v>
          </cell>
          <cell r="CA7">
            <v>0.98295932935534669</v>
          </cell>
          <cell r="CB7">
            <v>0.98136835675015288</v>
          </cell>
        </row>
        <row r="8">
          <cell r="AW8">
            <v>4.0659999999999998</v>
          </cell>
          <cell r="AX8">
            <v>4.0659999999999998</v>
          </cell>
          <cell r="AY8">
            <v>4.0659999999999998</v>
          </cell>
          <cell r="AZ8">
            <v>4.0659999999999998</v>
          </cell>
          <cell r="BA8">
            <v>4.0659999999999998</v>
          </cell>
          <cell r="BB8">
            <v>4.0659999999999998</v>
          </cell>
          <cell r="BC8">
            <v>4.0659999999999998</v>
          </cell>
          <cell r="BD8">
            <v>4.0659999999999998</v>
          </cell>
          <cell r="BE8">
            <v>4.0659999999999998</v>
          </cell>
          <cell r="BF8">
            <v>4.0659999999999998</v>
          </cell>
          <cell r="BG8">
            <v>4.0659999999999998</v>
          </cell>
          <cell r="BH8">
            <v>4.0659999999999998</v>
          </cell>
          <cell r="BI8">
            <v>4.0659999999999998</v>
          </cell>
          <cell r="BJ8">
            <v>4.0659999999999998</v>
          </cell>
          <cell r="BM8">
            <v>37772</v>
          </cell>
          <cell r="BN8">
            <v>5</v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0.95864573018343002</v>
          </cell>
          <cell r="BT8">
            <v>0.96529893562299707</v>
          </cell>
          <cell r="BU8">
            <v>0.96944718825573084</v>
          </cell>
          <cell r="BV8">
            <v>0.97229113734867734</v>
          </cell>
          <cell r="BW8">
            <v>0.97503397191654895</v>
          </cell>
          <cell r="BX8">
            <v>0.9772394068305813</v>
          </cell>
          <cell r="BY8">
            <v>0.97569808027923211</v>
          </cell>
          <cell r="BZ8">
            <v>0.97183603553360154</v>
          </cell>
          <cell r="CA8">
            <v>0.96749277006991996</v>
          </cell>
          <cell r="CB8">
            <v>0.96592683092377662</v>
          </cell>
        </row>
        <row r="9">
          <cell r="AW9">
            <v>4.0659999999999998</v>
          </cell>
          <cell r="AX9">
            <v>4.0659999999999998</v>
          </cell>
          <cell r="AY9">
            <v>4.0659999999999998</v>
          </cell>
          <cell r="AZ9">
            <v>4.0659999999999998</v>
          </cell>
          <cell r="BA9">
            <v>4.0659999999999998</v>
          </cell>
          <cell r="BB9">
            <v>4.0659999999999998</v>
          </cell>
          <cell r="BC9">
            <v>4.0659999999999998</v>
          </cell>
          <cell r="BD9">
            <v>4.0659999999999998</v>
          </cell>
          <cell r="BE9">
            <v>4.0659999999999998</v>
          </cell>
          <cell r="BF9">
            <v>4.0659999999999998</v>
          </cell>
          <cell r="BG9">
            <v>4.0659999999999998</v>
          </cell>
          <cell r="BH9">
            <v>4.0659999999999998</v>
          </cell>
          <cell r="BI9">
            <v>4.0659999999999998</v>
          </cell>
          <cell r="BJ9">
            <v>4.0659999999999998</v>
          </cell>
          <cell r="BM9">
            <v>37802</v>
          </cell>
          <cell r="BN9">
            <v>6</v>
          </cell>
          <cell r="BO9" t="str">
            <v/>
          </cell>
          <cell r="BP9" t="str">
            <v/>
          </cell>
          <cell r="BQ9" t="str">
            <v/>
          </cell>
          <cell r="BR9" t="str">
            <v/>
          </cell>
          <cell r="BS9" t="str">
            <v/>
          </cell>
          <cell r="BT9">
            <v>0.96529893562299707</v>
          </cell>
          <cell r="BU9">
            <v>0.96944718825573084</v>
          </cell>
          <cell r="BV9">
            <v>0.97229113734867734</v>
          </cell>
          <cell r="BW9">
            <v>0.97503397191654895</v>
          </cell>
          <cell r="BX9">
            <v>0.9772394068305813</v>
          </cell>
          <cell r="BY9">
            <v>0.97569808027923211</v>
          </cell>
          <cell r="BZ9">
            <v>0.97183603553360154</v>
          </cell>
          <cell r="CA9">
            <v>0.96749277006991996</v>
          </cell>
          <cell r="CB9">
            <v>0.96592683092377662</v>
          </cell>
        </row>
        <row r="10">
          <cell r="AW10">
            <v>4.0860000000000003</v>
          </cell>
          <cell r="AX10">
            <v>4.0860000000000003</v>
          </cell>
          <cell r="AY10">
            <v>4.0860000000000003</v>
          </cell>
          <cell r="AZ10">
            <v>4.0860000000000003</v>
          </cell>
          <cell r="BA10">
            <v>4.0860000000000003</v>
          </cell>
          <cell r="BB10">
            <v>4.0860000000000003</v>
          </cell>
          <cell r="BC10">
            <v>4.0860000000000003</v>
          </cell>
          <cell r="BD10">
            <v>4.0860000000000003</v>
          </cell>
          <cell r="BE10">
            <v>4.0860000000000003</v>
          </cell>
          <cell r="BF10">
            <v>4.0860000000000003</v>
          </cell>
          <cell r="BG10">
            <v>4.0860000000000003</v>
          </cell>
          <cell r="BH10">
            <v>4.0860000000000003</v>
          </cell>
          <cell r="BI10">
            <v>4.0860000000000003</v>
          </cell>
          <cell r="BJ10">
            <v>4.0860000000000003</v>
          </cell>
          <cell r="BM10">
            <v>37833</v>
          </cell>
          <cell r="BN10">
            <v>7</v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 t="str">
            <v/>
          </cell>
          <cell r="BT10" t="str">
            <v/>
          </cell>
          <cell r="BU10">
            <v>0.97421574304301939</v>
          </cell>
          <cell r="BV10">
            <v>0.97707368106411607</v>
          </cell>
          <cell r="BW10">
            <v>0.979830007194053</v>
          </cell>
          <cell r="BX10">
            <v>0.98204629028769197</v>
          </cell>
          <cell r="BY10">
            <v>0.98049738219895299</v>
          </cell>
          <cell r="BZ10">
            <v>0.97661634067641323</v>
          </cell>
          <cell r="CA10">
            <v>0.97225171138851296</v>
          </cell>
          <cell r="CB10">
            <v>0.97067806963958481</v>
          </cell>
        </row>
        <row r="11">
          <cell r="AW11">
            <v>4.0960000000000001</v>
          </cell>
          <cell r="AX11">
            <v>4.0960000000000001</v>
          </cell>
          <cell r="AY11">
            <v>4.0960000000000001</v>
          </cell>
          <cell r="AZ11">
            <v>4.0960000000000001</v>
          </cell>
          <cell r="BA11">
            <v>4.0960000000000001</v>
          </cell>
          <cell r="BB11">
            <v>4.0960000000000001</v>
          </cell>
          <cell r="BC11">
            <v>4.0960000000000001</v>
          </cell>
          <cell r="BD11">
            <v>4.0960000000000001</v>
          </cell>
          <cell r="BE11">
            <v>4.0960000000000001</v>
          </cell>
          <cell r="BF11">
            <v>4.0960000000000001</v>
          </cell>
          <cell r="BG11">
            <v>4.0960000000000001</v>
          </cell>
          <cell r="BH11">
            <v>4.0960000000000001</v>
          </cell>
          <cell r="BI11">
            <v>4.0960000000000001</v>
          </cell>
          <cell r="BJ11">
            <v>4.0960000000000001</v>
          </cell>
          <cell r="BM11">
            <v>37864</v>
          </cell>
          <cell r="BN11">
            <v>8</v>
          </cell>
          <cell r="BO11" t="str">
            <v/>
          </cell>
          <cell r="BP11" t="str">
            <v/>
          </cell>
          <cell r="BQ11" t="str">
            <v/>
          </cell>
          <cell r="BR11" t="str">
            <v/>
          </cell>
          <cell r="BS11" t="str">
            <v/>
          </cell>
          <cell r="BT11" t="str">
            <v/>
          </cell>
          <cell r="BU11" t="str">
            <v/>
          </cell>
          <cell r="BV11">
            <v>0.97946495292183533</v>
          </cell>
          <cell r="BW11">
            <v>0.98222802483280491</v>
          </cell>
          <cell r="BX11">
            <v>0.98444973201624719</v>
          </cell>
          <cell r="BY11">
            <v>0.98289703315881338</v>
          </cell>
          <cell r="BZ11">
            <v>0.97900649324781897</v>
          </cell>
          <cell r="CA11">
            <v>0.9746311820478093</v>
          </cell>
          <cell r="CB11">
            <v>0.97305368899748879</v>
          </cell>
        </row>
        <row r="12">
          <cell r="AW12">
            <v>4.0759999999999996</v>
          </cell>
          <cell r="AX12">
            <v>4.0759999999999996</v>
          </cell>
          <cell r="AY12">
            <v>4.0759999999999996</v>
          </cell>
          <cell r="AZ12">
            <v>4.0759999999999996</v>
          </cell>
          <cell r="BA12">
            <v>4.0759999999999996</v>
          </cell>
          <cell r="BB12">
            <v>4.0759999999999996</v>
          </cell>
          <cell r="BC12">
            <v>4.0759999999999996</v>
          </cell>
          <cell r="BD12">
            <v>4.0759999999999996</v>
          </cell>
          <cell r="BE12">
            <v>4.0759999999999996</v>
          </cell>
          <cell r="BF12">
            <v>4.0759999999999996</v>
          </cell>
          <cell r="BG12">
            <v>4.0759999999999996</v>
          </cell>
          <cell r="BH12">
            <v>4.0759999999999996</v>
          </cell>
          <cell r="BI12">
            <v>4.0759999999999996</v>
          </cell>
          <cell r="BJ12">
            <v>4.0759999999999996</v>
          </cell>
          <cell r="BM12">
            <v>37894</v>
          </cell>
          <cell r="BN12">
            <v>9</v>
          </cell>
          <cell r="BO12" t="str">
            <v/>
          </cell>
          <cell r="BP12" t="str">
            <v/>
          </cell>
          <cell r="BQ12" t="str">
            <v/>
          </cell>
          <cell r="BR12" t="str">
            <v/>
          </cell>
          <cell r="BS12" t="str">
            <v/>
          </cell>
          <cell r="BT12" t="str">
            <v/>
          </cell>
          <cell r="BU12" t="str">
            <v/>
          </cell>
          <cell r="BV12" t="str">
            <v/>
          </cell>
          <cell r="BW12">
            <v>0.97743198955530086</v>
          </cell>
          <cell r="BX12">
            <v>0.97964284855913653</v>
          </cell>
          <cell r="BY12">
            <v>0.97809773123909249</v>
          </cell>
          <cell r="BZ12">
            <v>0.97422618810500727</v>
          </cell>
          <cell r="CA12">
            <v>0.9698722407292163</v>
          </cell>
          <cell r="CB12">
            <v>0.9683024502816806</v>
          </cell>
        </row>
        <row r="13">
          <cell r="AW13">
            <v>4.0759999999999996</v>
          </cell>
          <cell r="AX13">
            <v>4.0759999999999996</v>
          </cell>
          <cell r="AY13">
            <v>4.0759999999999996</v>
          </cell>
          <cell r="AZ13">
            <v>4.0759999999999996</v>
          </cell>
          <cell r="BA13">
            <v>4.0759999999999996</v>
          </cell>
          <cell r="BB13">
            <v>4.0759999999999996</v>
          </cell>
          <cell r="BC13">
            <v>4.0759999999999996</v>
          </cell>
          <cell r="BD13">
            <v>4.0759999999999996</v>
          </cell>
          <cell r="BE13">
            <v>4.0759999999999996</v>
          </cell>
          <cell r="BF13">
            <v>4.0759999999999996</v>
          </cell>
          <cell r="BG13">
            <v>4.0759999999999996</v>
          </cell>
          <cell r="BH13">
            <v>4.0759999999999996</v>
          </cell>
          <cell r="BI13">
            <v>4.0759999999999996</v>
          </cell>
          <cell r="BJ13">
            <v>4.0759999999999996</v>
          </cell>
          <cell r="BM13">
            <v>37925</v>
          </cell>
          <cell r="BN13">
            <v>10</v>
          </cell>
          <cell r="BO13" t="str">
            <v/>
          </cell>
          <cell r="BP13" t="str">
            <v/>
          </cell>
          <cell r="BQ13" t="str">
            <v/>
          </cell>
          <cell r="BR13" t="str">
            <v/>
          </cell>
          <cell r="BS13" t="str">
            <v/>
          </cell>
          <cell r="BT13" t="str">
            <v/>
          </cell>
          <cell r="BU13" t="str">
            <v/>
          </cell>
          <cell r="BV13" t="str">
            <v/>
          </cell>
          <cell r="BW13" t="str">
            <v/>
          </cell>
          <cell r="BX13">
            <v>0.97964284855913653</v>
          </cell>
          <cell r="BY13">
            <v>0.97809773123909249</v>
          </cell>
          <cell r="BZ13">
            <v>0.97422618810500727</v>
          </cell>
          <cell r="CA13">
            <v>0.9698722407292163</v>
          </cell>
          <cell r="CB13">
            <v>0.9683024502816806</v>
          </cell>
        </row>
        <row r="14">
          <cell r="AW14">
            <v>4.2329999999999997</v>
          </cell>
          <cell r="AX14">
            <v>4.2329999999999997</v>
          </cell>
          <cell r="AY14">
            <v>4.2329999999999997</v>
          </cell>
          <cell r="AZ14">
            <v>4.2329999999999997</v>
          </cell>
          <cell r="BA14">
            <v>4.2329999999999997</v>
          </cell>
          <cell r="BB14">
            <v>4.2329999999999997</v>
          </cell>
          <cell r="BC14">
            <v>4.2329999999999997</v>
          </cell>
          <cell r="BD14">
            <v>4.2329999999999997</v>
          </cell>
          <cell r="BE14">
            <v>4.2329999999999997</v>
          </cell>
          <cell r="BF14">
            <v>4.2329999999999997</v>
          </cell>
          <cell r="BG14">
            <v>4.2329999999999997</v>
          </cell>
          <cell r="BH14">
            <v>4.2329999999999997</v>
          </cell>
          <cell r="BI14">
            <v>4.2329999999999997</v>
          </cell>
          <cell r="BJ14">
            <v>4.2329999999999997</v>
          </cell>
          <cell r="BM14">
            <v>37955</v>
          </cell>
          <cell r="BN14">
            <v>11</v>
          </cell>
          <cell r="BO14" t="str">
            <v/>
          </cell>
          <cell r="BP14" t="str">
            <v/>
          </cell>
          <cell r="BQ14" t="str">
            <v/>
          </cell>
          <cell r="BR14" t="str">
            <v/>
          </cell>
          <cell r="BS14" t="str">
            <v/>
          </cell>
          <cell r="BT14" t="str">
            <v/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>
            <v>1.0157722513089005</v>
          </cell>
          <cell r="BZ14">
            <v>1.0117515834760784</v>
          </cell>
          <cell r="CA14">
            <v>1.0072299300801699</v>
          </cell>
          <cell r="CB14">
            <v>1.0055996742007738</v>
          </cell>
        </row>
        <row r="15">
          <cell r="AW15">
            <v>4.3659999999999997</v>
          </cell>
          <cell r="AX15">
            <v>4.3659999999999997</v>
          </cell>
          <cell r="AY15">
            <v>4.3659999999999997</v>
          </cell>
          <cell r="AZ15">
            <v>4.3659999999999997</v>
          </cell>
          <cell r="BA15">
            <v>4.3659999999999997</v>
          </cell>
          <cell r="BB15">
            <v>4.3659999999999997</v>
          </cell>
          <cell r="BC15">
            <v>4.3659999999999997</v>
          </cell>
          <cell r="BD15">
            <v>4.3659999999999997</v>
          </cell>
          <cell r="BE15">
            <v>4.3660000000000005</v>
          </cell>
          <cell r="BF15">
            <v>4.3659999999999997</v>
          </cell>
          <cell r="BG15">
            <v>4.3659999999999997</v>
          </cell>
          <cell r="BH15">
            <v>4.3659999999999997</v>
          </cell>
          <cell r="BI15">
            <v>4.3659999999999997</v>
          </cell>
          <cell r="BJ15">
            <v>4.3659999999999997</v>
          </cell>
          <cell r="BM15">
            <v>37986</v>
          </cell>
          <cell r="BN15">
            <v>12</v>
          </cell>
          <cell r="BO15" t="str">
            <v/>
          </cell>
          <cell r="BP15" t="str">
            <v/>
          </cell>
          <cell r="BQ15" t="str">
            <v/>
          </cell>
          <cell r="BR15" t="str">
            <v/>
          </cell>
          <cell r="BS15" t="str">
            <v/>
          </cell>
          <cell r="BT15" t="str">
            <v/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1.0435406126757758</v>
          </cell>
          <cell r="CA15">
            <v>1.0388768898488123</v>
          </cell>
          <cell r="CB15">
            <v>1.0371954116608972</v>
          </cell>
        </row>
        <row r="16">
          <cell r="AW16">
            <v>4.4279999999999999</v>
          </cell>
          <cell r="AX16">
            <v>4.4279999999999999</v>
          </cell>
          <cell r="AY16">
            <v>4.4279999999999999</v>
          </cell>
          <cell r="AZ16">
            <v>4.4279999999999999</v>
          </cell>
          <cell r="BA16">
            <v>4.4279999999999999</v>
          </cell>
          <cell r="BB16">
            <v>4.4279999999999999</v>
          </cell>
          <cell r="BC16">
            <v>4.4279999999999999</v>
          </cell>
          <cell r="BD16">
            <v>4.4279999999999999</v>
          </cell>
          <cell r="BE16">
            <v>4.4279999999999999</v>
          </cell>
          <cell r="BF16">
            <v>4.4279999999999999</v>
          </cell>
          <cell r="BG16">
            <v>4.4279999999999999</v>
          </cell>
          <cell r="BH16">
            <v>4.4279999999999999</v>
          </cell>
          <cell r="BI16">
            <v>4.4279999999999999</v>
          </cell>
          <cell r="BJ16">
            <v>4.4279999999999999</v>
          </cell>
          <cell r="BM16">
            <v>38017</v>
          </cell>
          <cell r="BN16">
            <v>13</v>
          </cell>
          <cell r="BO16" t="str">
            <v/>
          </cell>
          <cell r="BP16" t="str">
            <v/>
          </cell>
          <cell r="BQ16" t="str">
            <v/>
          </cell>
          <cell r="BR16" t="str">
            <v/>
          </cell>
          <cell r="BS16" t="str">
            <v/>
          </cell>
          <cell r="BT16" t="str">
            <v/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 t="str">
            <v/>
          </cell>
          <cell r="CA16">
            <v>1.05362960793645</v>
          </cell>
          <cell r="CB16">
            <v>1.0519242516799023</v>
          </cell>
        </row>
        <row r="17">
          <cell r="AW17">
            <v>4.298</v>
          </cell>
          <cell r="AX17">
            <v>4.298</v>
          </cell>
          <cell r="AY17">
            <v>4.298</v>
          </cell>
          <cell r="AZ17">
            <v>4.298</v>
          </cell>
          <cell r="BA17">
            <v>4.298</v>
          </cell>
          <cell r="BB17">
            <v>4.298</v>
          </cell>
          <cell r="BC17">
            <v>4.298</v>
          </cell>
          <cell r="BD17">
            <v>4.298</v>
          </cell>
          <cell r="BE17">
            <v>4.298</v>
          </cell>
          <cell r="BF17">
            <v>4.298</v>
          </cell>
          <cell r="BG17">
            <v>4.298</v>
          </cell>
          <cell r="BH17">
            <v>4.298</v>
          </cell>
          <cell r="BI17">
            <v>4.298</v>
          </cell>
          <cell r="BJ17">
            <v>4.298</v>
          </cell>
          <cell r="BM17">
            <v>38046</v>
          </cell>
          <cell r="BN17">
            <v>14</v>
          </cell>
          <cell r="BO17" t="str">
            <v/>
          </cell>
          <cell r="BP17" t="str">
            <v/>
          </cell>
          <cell r="BQ17" t="str">
            <v/>
          </cell>
          <cell r="BR17" t="str">
            <v/>
          </cell>
          <cell r="BS17" t="str">
            <v/>
          </cell>
          <cell r="BT17" t="str">
            <v/>
          </cell>
          <cell r="BU17" t="str">
            <v/>
          </cell>
          <cell r="BV17" t="str">
            <v/>
          </cell>
          <cell r="BW17" t="str">
            <v/>
          </cell>
          <cell r="BX17" t="str">
            <v/>
          </cell>
          <cell r="BY17" t="str">
            <v/>
          </cell>
          <cell r="BZ17" t="str">
            <v/>
          </cell>
          <cell r="CA17" t="str">
            <v/>
          </cell>
          <cell r="CB17">
            <v>1.02104120002715</v>
          </cell>
        </row>
        <row r="18">
          <cell r="AW18">
            <v>4.1130000000000004</v>
          </cell>
          <cell r="AX18">
            <v>4.1130000000000004</v>
          </cell>
          <cell r="AY18">
            <v>4.1130000000000004</v>
          </cell>
          <cell r="AZ18">
            <v>4.1130000000000004</v>
          </cell>
          <cell r="BA18">
            <v>4.1130000000000004</v>
          </cell>
          <cell r="BB18">
            <v>4.1130000000000004</v>
          </cell>
          <cell r="BC18">
            <v>4.1130000000000004</v>
          </cell>
          <cell r="BD18">
            <v>4.1130000000000004</v>
          </cell>
          <cell r="BE18">
            <v>4.1130000000000004</v>
          </cell>
          <cell r="BF18">
            <v>4.1130000000000004</v>
          </cell>
          <cell r="BG18">
            <v>4.1130000000000004</v>
          </cell>
          <cell r="BH18">
            <v>4.1130000000000004</v>
          </cell>
          <cell r="BI18">
            <v>4.1130000000000004</v>
          </cell>
          <cell r="BJ18">
            <v>4.1130000000000004</v>
          </cell>
          <cell r="BM18">
            <v>38077</v>
          </cell>
          <cell r="BN18">
            <v>15</v>
          </cell>
          <cell r="BO18" t="str">
            <v/>
          </cell>
          <cell r="BP18" t="str">
            <v/>
          </cell>
          <cell r="BQ18" t="str">
            <v/>
          </cell>
          <cell r="BR18" t="str">
            <v/>
          </cell>
          <cell r="BS18" t="str">
            <v/>
          </cell>
          <cell r="BT18" t="str">
            <v/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 t="str">
            <v/>
          </cell>
          <cell r="CA18" t="str">
            <v/>
          </cell>
          <cell r="CB18" t="str">
            <v/>
          </cell>
        </row>
        <row r="19">
          <cell r="AW19">
            <v>3.8530000000000002</v>
          </cell>
          <cell r="AX19">
            <v>3.8530000000000002</v>
          </cell>
          <cell r="AY19">
            <v>3.8530000000000006</v>
          </cell>
          <cell r="AZ19">
            <v>3.8530000000000002</v>
          </cell>
          <cell r="BA19">
            <v>3.8530000000000002</v>
          </cell>
          <cell r="BB19">
            <v>3.8530000000000002</v>
          </cell>
          <cell r="BC19">
            <v>3.8530000000000002</v>
          </cell>
          <cell r="BD19">
            <v>3.8530000000000006</v>
          </cell>
          <cell r="BE19">
            <v>3.8530000000000002</v>
          </cell>
          <cell r="BF19">
            <v>3.8530000000000002</v>
          </cell>
          <cell r="BG19">
            <v>3.8530000000000002</v>
          </cell>
          <cell r="BH19">
            <v>3.8530000000000002</v>
          </cell>
          <cell r="BI19">
            <v>3.8530000000000002</v>
          </cell>
          <cell r="BJ19">
            <v>3.8530000000000002</v>
          </cell>
          <cell r="BM19">
            <v>38107</v>
          </cell>
          <cell r="BN19">
            <v>16</v>
          </cell>
          <cell r="BO19" t="str">
            <v/>
          </cell>
          <cell r="BP19" t="str">
            <v/>
          </cell>
          <cell r="BQ19" t="str">
            <v/>
          </cell>
          <cell r="BR19" t="str">
            <v/>
          </cell>
          <cell r="BS19" t="str">
            <v/>
          </cell>
          <cell r="BT19" t="str">
            <v/>
          </cell>
          <cell r="BU19" t="str">
            <v/>
          </cell>
          <cell r="BV19" t="str">
            <v/>
          </cell>
          <cell r="BW19" t="str">
            <v/>
          </cell>
          <cell r="BX19" t="str">
            <v/>
          </cell>
          <cell r="BY19" t="str">
            <v/>
          </cell>
          <cell r="BZ19" t="str">
            <v/>
          </cell>
          <cell r="CA19" t="str">
            <v/>
          </cell>
          <cell r="CB19" t="str">
            <v/>
          </cell>
        </row>
        <row r="20">
          <cell r="AW20">
            <v>3.7930000000000001</v>
          </cell>
          <cell r="AX20">
            <v>3.7930000000000006</v>
          </cell>
          <cell r="AY20">
            <v>3.7930000000000001</v>
          </cell>
          <cell r="AZ20">
            <v>3.7930000000000001</v>
          </cell>
          <cell r="BA20">
            <v>3.7929999999999997</v>
          </cell>
          <cell r="BB20">
            <v>3.7930000000000001</v>
          </cell>
          <cell r="BC20">
            <v>3.7930000000000006</v>
          </cell>
          <cell r="BD20">
            <v>3.7930000000000001</v>
          </cell>
          <cell r="BE20">
            <v>3.7930000000000001</v>
          </cell>
          <cell r="BF20">
            <v>3.7930000000000001</v>
          </cell>
          <cell r="BG20">
            <v>3.7930000000000001</v>
          </cell>
          <cell r="BH20">
            <v>3.7930000000000001</v>
          </cell>
          <cell r="BI20">
            <v>3.7930000000000001</v>
          </cell>
          <cell r="BJ20">
            <v>3.7930000000000001</v>
          </cell>
          <cell r="BM20">
            <v>38138</v>
          </cell>
          <cell r="BN20">
            <v>17</v>
          </cell>
          <cell r="BO20" t="str">
            <v/>
          </cell>
          <cell r="BP20" t="str">
            <v/>
          </cell>
          <cell r="BQ20" t="str">
            <v/>
          </cell>
          <cell r="BR20" t="str">
            <v/>
          </cell>
          <cell r="BS20" t="str">
            <v/>
          </cell>
          <cell r="BT20" t="str">
            <v/>
          </cell>
          <cell r="BU20" t="str">
            <v/>
          </cell>
          <cell r="BV20" t="str">
            <v/>
          </cell>
          <cell r="BW20" t="str">
            <v/>
          </cell>
          <cell r="BX20" t="str">
            <v/>
          </cell>
          <cell r="BY20" t="str">
            <v/>
          </cell>
          <cell r="BZ20" t="str">
            <v/>
          </cell>
          <cell r="CA20" t="str">
            <v/>
          </cell>
          <cell r="CB20" t="str">
            <v/>
          </cell>
        </row>
        <row r="21">
          <cell r="AW21">
            <v>3.7930000000000006</v>
          </cell>
          <cell r="AX21">
            <v>3.7930000000000001</v>
          </cell>
          <cell r="AY21">
            <v>3.7930000000000006</v>
          </cell>
          <cell r="AZ21">
            <v>3.7930000000000001</v>
          </cell>
          <cell r="BA21">
            <v>3.7930000000000001</v>
          </cell>
          <cell r="BB21">
            <v>3.7929999999999997</v>
          </cell>
          <cell r="BC21">
            <v>3.7930000000000001</v>
          </cell>
          <cell r="BD21">
            <v>3.7930000000000006</v>
          </cell>
          <cell r="BE21">
            <v>3.7930000000000001</v>
          </cell>
          <cell r="BF21">
            <v>3.7930000000000001</v>
          </cell>
          <cell r="BG21">
            <v>3.7930000000000001</v>
          </cell>
          <cell r="BH21">
            <v>3.7930000000000001</v>
          </cell>
          <cell r="BI21">
            <v>3.7930000000000001</v>
          </cell>
          <cell r="BJ21">
            <v>3.7930000000000001</v>
          </cell>
          <cell r="BM21">
            <v>38168</v>
          </cell>
          <cell r="BN21">
            <v>18</v>
          </cell>
          <cell r="BO21" t="str">
            <v/>
          </cell>
          <cell r="BP21" t="str">
            <v/>
          </cell>
          <cell r="BQ21" t="str">
            <v/>
          </cell>
          <cell r="BR21" t="str">
            <v/>
          </cell>
          <cell r="BS21" t="str">
            <v/>
          </cell>
          <cell r="BT21" t="str">
            <v/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 t="str">
            <v/>
          </cell>
          <cell r="CA21" t="str">
            <v/>
          </cell>
          <cell r="CB21" t="str">
            <v/>
          </cell>
        </row>
        <row r="22">
          <cell r="AW22">
            <v>3.8029999999999999</v>
          </cell>
          <cell r="AX22">
            <v>3.8029999999999999</v>
          </cell>
          <cell r="AY22">
            <v>3.8029999999999995</v>
          </cell>
          <cell r="AZ22">
            <v>3.8030000000000004</v>
          </cell>
          <cell r="BA22">
            <v>3.8029999999999999</v>
          </cell>
          <cell r="BB22">
            <v>3.8029999999999999</v>
          </cell>
          <cell r="BC22">
            <v>3.8029999999999999</v>
          </cell>
          <cell r="BD22">
            <v>3.8029999999999999</v>
          </cell>
          <cell r="BE22">
            <v>3.8029999999999995</v>
          </cell>
          <cell r="BF22">
            <v>3.8029999999999999</v>
          </cell>
          <cell r="BG22">
            <v>3.8029999999999999</v>
          </cell>
          <cell r="BH22">
            <v>3.8029999999999999</v>
          </cell>
          <cell r="BI22">
            <v>3.8029999999999999</v>
          </cell>
          <cell r="BJ22">
            <v>3.8029999999999999</v>
          </cell>
          <cell r="BM22">
            <v>38199</v>
          </cell>
          <cell r="BN22">
            <v>19</v>
          </cell>
          <cell r="BO22" t="str">
            <v/>
          </cell>
          <cell r="BP22" t="str">
            <v/>
          </cell>
          <cell r="BQ22" t="str">
            <v/>
          </cell>
          <cell r="BR22" t="str">
            <v/>
          </cell>
          <cell r="BS22" t="str">
            <v/>
          </cell>
          <cell r="BT22" t="str">
            <v/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 t="str">
            <v/>
          </cell>
          <cell r="CA22" t="str">
            <v/>
          </cell>
          <cell r="CB22" t="str">
            <v/>
          </cell>
        </row>
        <row r="23">
          <cell r="AW23">
            <v>3.8130000000000002</v>
          </cell>
          <cell r="AX23">
            <v>3.8130000000000002</v>
          </cell>
          <cell r="AY23">
            <v>3.8129999999999997</v>
          </cell>
          <cell r="AZ23">
            <v>3.8130000000000002</v>
          </cell>
          <cell r="BA23">
            <v>3.8130000000000002</v>
          </cell>
          <cell r="BB23">
            <v>3.8130000000000002</v>
          </cell>
          <cell r="BC23">
            <v>3.8130000000000002</v>
          </cell>
          <cell r="BD23">
            <v>3.8130000000000006</v>
          </cell>
          <cell r="BE23">
            <v>3.8129999999999997</v>
          </cell>
          <cell r="BF23">
            <v>3.8130000000000002</v>
          </cell>
          <cell r="BG23">
            <v>3.8130000000000002</v>
          </cell>
          <cell r="BH23">
            <v>3.8130000000000002</v>
          </cell>
          <cell r="BI23">
            <v>3.8130000000000002</v>
          </cell>
          <cell r="BJ23">
            <v>3.8130000000000002</v>
          </cell>
          <cell r="BM23">
            <v>38230</v>
          </cell>
          <cell r="BN23">
            <v>20</v>
          </cell>
          <cell r="BO23" t="str">
            <v/>
          </cell>
          <cell r="BP23" t="str">
            <v/>
          </cell>
          <cell r="BQ23" t="str">
            <v/>
          </cell>
          <cell r="BR23" t="str">
            <v/>
          </cell>
          <cell r="BS23" t="str">
            <v/>
          </cell>
          <cell r="BT23" t="str">
            <v/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 t="str">
            <v/>
          </cell>
          <cell r="CA23" t="str">
            <v/>
          </cell>
          <cell r="CB23" t="str">
            <v/>
          </cell>
        </row>
        <row r="24">
          <cell r="AW24">
            <v>3.7979999999999996</v>
          </cell>
          <cell r="AX24">
            <v>3.798</v>
          </cell>
          <cell r="AY24">
            <v>3.798</v>
          </cell>
          <cell r="AZ24">
            <v>3.798</v>
          </cell>
          <cell r="BA24">
            <v>3.798</v>
          </cell>
          <cell r="BB24">
            <v>3.7980000000000005</v>
          </cell>
          <cell r="BC24">
            <v>3.7980000000000005</v>
          </cell>
          <cell r="BD24">
            <v>3.7979999999999996</v>
          </cell>
          <cell r="BE24">
            <v>3.798</v>
          </cell>
          <cell r="BF24">
            <v>3.798</v>
          </cell>
          <cell r="BG24">
            <v>3.798</v>
          </cell>
          <cell r="BH24">
            <v>3.798</v>
          </cell>
          <cell r="BI24">
            <v>3.798</v>
          </cell>
          <cell r="BJ24">
            <v>3.798</v>
          </cell>
          <cell r="BM24">
            <v>38260</v>
          </cell>
          <cell r="BN24">
            <v>21</v>
          </cell>
          <cell r="BO24" t="str">
            <v/>
          </cell>
          <cell r="BP24" t="str">
            <v/>
          </cell>
          <cell r="BQ24" t="str">
            <v/>
          </cell>
          <cell r="BR24" t="str">
            <v/>
          </cell>
          <cell r="BS24" t="str">
            <v/>
          </cell>
          <cell r="BT24" t="str">
            <v/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 t="str">
            <v/>
          </cell>
          <cell r="CA24" t="str">
            <v/>
          </cell>
          <cell r="CB24" t="str">
            <v/>
          </cell>
        </row>
        <row r="25">
          <cell r="AW25">
            <v>3.823</v>
          </cell>
          <cell r="AX25">
            <v>3.823</v>
          </cell>
          <cell r="AY25">
            <v>3.823</v>
          </cell>
          <cell r="AZ25">
            <v>3.823</v>
          </cell>
          <cell r="BA25">
            <v>3.823</v>
          </cell>
          <cell r="BB25">
            <v>3.8229999999999995</v>
          </cell>
          <cell r="BC25">
            <v>3.823</v>
          </cell>
          <cell r="BD25">
            <v>3.8229999999999995</v>
          </cell>
          <cell r="BE25">
            <v>3.823</v>
          </cell>
          <cell r="BF25">
            <v>3.823</v>
          </cell>
          <cell r="BG25">
            <v>3.823</v>
          </cell>
          <cell r="BH25">
            <v>3.823</v>
          </cell>
          <cell r="BI25">
            <v>3.823</v>
          </cell>
          <cell r="BJ25">
            <v>3.823</v>
          </cell>
          <cell r="BM25">
            <v>38291</v>
          </cell>
          <cell r="BN25">
            <v>22</v>
          </cell>
          <cell r="BO25" t="str">
            <v/>
          </cell>
          <cell r="BP25" t="str">
            <v/>
          </cell>
          <cell r="BQ25" t="str">
            <v/>
          </cell>
          <cell r="BR25" t="str">
            <v/>
          </cell>
          <cell r="BS25" t="str">
            <v/>
          </cell>
          <cell r="BT25" t="str">
            <v/>
          </cell>
          <cell r="BU25" t="str">
            <v/>
          </cell>
          <cell r="BV25" t="str">
            <v/>
          </cell>
          <cell r="BW25" t="str">
            <v/>
          </cell>
          <cell r="BX25" t="str">
            <v/>
          </cell>
          <cell r="BY25" t="str">
            <v/>
          </cell>
          <cell r="BZ25" t="str">
            <v/>
          </cell>
          <cell r="CA25" t="str">
            <v/>
          </cell>
          <cell r="CB25" t="str">
            <v/>
          </cell>
        </row>
        <row r="26">
          <cell r="AW26">
            <v>3.9809999999999999</v>
          </cell>
          <cell r="AX26">
            <v>3.9809999999999999</v>
          </cell>
          <cell r="AY26">
            <v>3.9809999999999994</v>
          </cell>
          <cell r="AZ26">
            <v>3.9809999999999999</v>
          </cell>
          <cell r="BA26">
            <v>3.9809999999999999</v>
          </cell>
          <cell r="BB26">
            <v>3.9809999999999994</v>
          </cell>
          <cell r="BC26">
            <v>3.9809999999999999</v>
          </cell>
          <cell r="BD26">
            <v>3.9809999999999999</v>
          </cell>
          <cell r="BE26">
            <v>3.9810000000000003</v>
          </cell>
          <cell r="BF26">
            <v>3.9809999999999999</v>
          </cell>
          <cell r="BG26">
            <v>3.9809999999999999</v>
          </cell>
          <cell r="BH26">
            <v>3.9810000000000003</v>
          </cell>
          <cell r="BI26">
            <v>3.9809999999999999</v>
          </cell>
          <cell r="BJ26">
            <v>3.9809999999999999</v>
          </cell>
          <cell r="BM26">
            <v>38321</v>
          </cell>
          <cell r="BN26">
            <v>23</v>
          </cell>
          <cell r="BO26" t="str">
            <v/>
          </cell>
          <cell r="BP26" t="str">
            <v/>
          </cell>
          <cell r="BQ26" t="str">
            <v/>
          </cell>
          <cell r="BR26" t="str">
            <v/>
          </cell>
          <cell r="BS26" t="str">
            <v/>
          </cell>
          <cell r="BT26" t="str">
            <v/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 t="str">
            <v/>
          </cell>
          <cell r="CA26" t="str">
            <v/>
          </cell>
          <cell r="CB26" t="str">
            <v/>
          </cell>
        </row>
        <row r="27">
          <cell r="AW27">
            <v>4.1550000000000002</v>
          </cell>
          <cell r="AX27">
            <v>4.1550000000000002</v>
          </cell>
          <cell r="AY27">
            <v>4.1550000000000002</v>
          </cell>
          <cell r="AZ27">
            <v>4.1550000000000002</v>
          </cell>
          <cell r="BA27">
            <v>4.1550000000000002</v>
          </cell>
          <cell r="BB27">
            <v>4.1550000000000002</v>
          </cell>
          <cell r="BC27">
            <v>4.1550000000000002</v>
          </cell>
          <cell r="BD27">
            <v>4.1550000000000002</v>
          </cell>
          <cell r="BE27">
            <v>4.1550000000000002</v>
          </cell>
          <cell r="BF27">
            <v>4.1550000000000002</v>
          </cell>
          <cell r="BG27">
            <v>4.1550000000000002</v>
          </cell>
          <cell r="BH27">
            <v>4.1550000000000002</v>
          </cell>
          <cell r="BI27">
            <v>4.1550000000000002</v>
          </cell>
          <cell r="BJ27">
            <v>4.1550000000000002</v>
          </cell>
          <cell r="BM27">
            <v>38352</v>
          </cell>
          <cell r="BN27">
            <v>24</v>
          </cell>
          <cell r="BO27" t="str">
            <v/>
          </cell>
          <cell r="BP27" t="str">
            <v/>
          </cell>
          <cell r="BQ27" t="str">
            <v/>
          </cell>
          <cell r="BR27" t="str">
            <v/>
          </cell>
          <cell r="BS27" t="str">
            <v/>
          </cell>
          <cell r="BT27" t="str">
            <v/>
          </cell>
          <cell r="BU27" t="str">
            <v/>
          </cell>
          <cell r="BV27" t="str">
            <v/>
          </cell>
          <cell r="BW27" t="str">
            <v/>
          </cell>
          <cell r="BX27" t="str">
            <v/>
          </cell>
          <cell r="BY27" t="str">
            <v/>
          </cell>
          <cell r="BZ27" t="str">
            <v/>
          </cell>
          <cell r="CA27" t="str">
            <v/>
          </cell>
          <cell r="CB27" t="str">
            <v/>
          </cell>
        </row>
        <row r="28">
          <cell r="AW28">
            <v>4.2149999999999999</v>
          </cell>
          <cell r="AX28">
            <v>4.2149999999999999</v>
          </cell>
          <cell r="AY28">
            <v>4.2149999999999999</v>
          </cell>
          <cell r="AZ28">
            <v>4.2149999999999999</v>
          </cell>
          <cell r="BA28">
            <v>4.2149999999999999</v>
          </cell>
          <cell r="BB28">
            <v>4.2149999999999999</v>
          </cell>
          <cell r="BC28">
            <v>4.2149999999999999</v>
          </cell>
          <cell r="BD28">
            <v>4.2149999999999999</v>
          </cell>
          <cell r="BE28">
            <v>4.2149999999999999</v>
          </cell>
          <cell r="BF28">
            <v>4.2149999999999999</v>
          </cell>
          <cell r="BG28">
            <v>4.2149999999999999</v>
          </cell>
          <cell r="BH28">
            <v>4.2149999999999999</v>
          </cell>
          <cell r="BI28">
            <v>4.2149999999999999</v>
          </cell>
          <cell r="BJ28">
            <v>4.2149999999999999</v>
          </cell>
          <cell r="BM28">
            <v>38383</v>
          </cell>
          <cell r="BN28">
            <v>25</v>
          </cell>
          <cell r="BO28" t="str">
            <v/>
          </cell>
          <cell r="BP28" t="str">
            <v/>
          </cell>
          <cell r="BQ28" t="str">
            <v/>
          </cell>
          <cell r="BR28" t="str">
            <v/>
          </cell>
          <cell r="BS28" t="str">
            <v/>
          </cell>
          <cell r="BT28" t="str">
            <v/>
          </cell>
          <cell r="BU28" t="str">
            <v/>
          </cell>
          <cell r="BV28" t="str">
            <v/>
          </cell>
          <cell r="BW28" t="str">
            <v/>
          </cell>
          <cell r="BX28" t="str">
            <v/>
          </cell>
          <cell r="BY28" t="str">
            <v/>
          </cell>
          <cell r="BZ28" t="str">
            <v/>
          </cell>
          <cell r="CA28" t="str">
            <v/>
          </cell>
          <cell r="CB28" t="str">
            <v/>
          </cell>
        </row>
        <row r="29">
          <cell r="AW29">
            <v>4.1050000000000004</v>
          </cell>
          <cell r="AX29">
            <v>4.1050000000000004</v>
          </cell>
          <cell r="AY29">
            <v>4.1050000000000004</v>
          </cell>
          <cell r="AZ29">
            <v>4.1050000000000004</v>
          </cell>
          <cell r="BA29">
            <v>4.1050000000000004</v>
          </cell>
          <cell r="BB29">
            <v>4.1050000000000004</v>
          </cell>
          <cell r="BC29">
            <v>4.1050000000000004</v>
          </cell>
          <cell r="BD29">
            <v>4.1050000000000004</v>
          </cell>
          <cell r="BE29">
            <v>4.1050000000000004</v>
          </cell>
          <cell r="BF29">
            <v>4.1050000000000004</v>
          </cell>
          <cell r="BG29">
            <v>4.1050000000000004</v>
          </cell>
          <cell r="BH29">
            <v>4.1050000000000004</v>
          </cell>
          <cell r="BI29">
            <v>4.1050000000000004</v>
          </cell>
          <cell r="BJ29">
            <v>4.1050000000000004</v>
          </cell>
          <cell r="BM29">
            <v>38411</v>
          </cell>
          <cell r="BN29">
            <v>26</v>
          </cell>
          <cell r="BO29" t="str">
            <v/>
          </cell>
          <cell r="BP29" t="str">
            <v/>
          </cell>
          <cell r="BQ29" t="str">
            <v/>
          </cell>
          <cell r="BR29" t="str">
            <v/>
          </cell>
          <cell r="BS29" t="str">
            <v/>
          </cell>
          <cell r="BT29" t="str">
            <v/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 t="str">
            <v/>
          </cell>
          <cell r="CA29" t="str">
            <v/>
          </cell>
          <cell r="CB29" t="str">
            <v/>
          </cell>
        </row>
        <row r="30">
          <cell r="AW30">
            <v>3.9350000000000001</v>
          </cell>
          <cell r="AX30">
            <v>3.9350000000000001</v>
          </cell>
          <cell r="AY30">
            <v>3.9350000000000001</v>
          </cell>
          <cell r="AZ30">
            <v>3.9350000000000005</v>
          </cell>
          <cell r="BA30">
            <v>3.9350000000000001</v>
          </cell>
          <cell r="BB30">
            <v>3.9350000000000001</v>
          </cell>
          <cell r="BC30">
            <v>3.9350000000000001</v>
          </cell>
          <cell r="BD30">
            <v>3.9350000000000001</v>
          </cell>
          <cell r="BE30">
            <v>3.9350000000000001</v>
          </cell>
          <cell r="BF30">
            <v>3.9349999999999996</v>
          </cell>
          <cell r="BG30">
            <v>3.9350000000000001</v>
          </cell>
          <cell r="BH30">
            <v>3.9350000000000001</v>
          </cell>
          <cell r="BI30">
            <v>3.9350000000000001</v>
          </cell>
          <cell r="BJ30">
            <v>3.9350000000000001</v>
          </cell>
          <cell r="BM30">
            <v>38442</v>
          </cell>
          <cell r="BN30">
            <v>27</v>
          </cell>
          <cell r="BO30" t="str">
            <v/>
          </cell>
          <cell r="BP30" t="str">
            <v/>
          </cell>
          <cell r="BQ30" t="str">
            <v/>
          </cell>
          <cell r="BR30" t="str">
            <v/>
          </cell>
          <cell r="BS30" t="str">
            <v/>
          </cell>
          <cell r="BT30" t="str">
            <v/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 t="str">
            <v/>
          </cell>
          <cell r="CA30" t="str">
            <v/>
          </cell>
          <cell r="CB30" t="str">
            <v/>
          </cell>
        </row>
        <row r="31">
          <cell r="AW31">
            <v>3.6749999999999998</v>
          </cell>
          <cell r="AX31">
            <v>3.6749999999999998</v>
          </cell>
          <cell r="AY31">
            <v>3.6749999999999994</v>
          </cell>
          <cell r="AZ31">
            <v>3.6749999999999998</v>
          </cell>
          <cell r="BA31">
            <v>3.6749999999999998</v>
          </cell>
          <cell r="BB31">
            <v>3.6749999999999994</v>
          </cell>
          <cell r="BC31">
            <v>3.6749999999999998</v>
          </cell>
          <cell r="BD31">
            <v>3.6749999999999998</v>
          </cell>
          <cell r="BE31">
            <v>3.6749999999999998</v>
          </cell>
          <cell r="BF31">
            <v>3.6749999999999998</v>
          </cell>
          <cell r="BG31">
            <v>3.6749999999999998</v>
          </cell>
          <cell r="BH31">
            <v>3.6749999999999994</v>
          </cell>
          <cell r="BI31">
            <v>3.6750000000000003</v>
          </cell>
          <cell r="BJ31">
            <v>3.6749999999999998</v>
          </cell>
          <cell r="BM31">
            <v>38472</v>
          </cell>
          <cell r="BN31">
            <v>28</v>
          </cell>
          <cell r="BO31" t="str">
            <v/>
          </cell>
          <cell r="BP31" t="str">
            <v/>
          </cell>
          <cell r="BQ31" t="str">
            <v/>
          </cell>
          <cell r="BR31" t="str">
            <v/>
          </cell>
          <cell r="BS31" t="str">
            <v/>
          </cell>
          <cell r="BT31" t="str">
            <v/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 t="str">
            <v/>
          </cell>
          <cell r="CA31" t="str">
            <v/>
          </cell>
          <cell r="CB31" t="str">
            <v/>
          </cell>
        </row>
        <row r="32">
          <cell r="AW32">
            <v>3.61</v>
          </cell>
          <cell r="AX32">
            <v>3.61</v>
          </cell>
          <cell r="AY32">
            <v>3.61</v>
          </cell>
          <cell r="AZ32">
            <v>3.6100000000000003</v>
          </cell>
          <cell r="BA32">
            <v>3.6100000000000003</v>
          </cell>
          <cell r="BB32">
            <v>3.61</v>
          </cell>
          <cell r="BC32">
            <v>3.61</v>
          </cell>
          <cell r="BD32">
            <v>3.61</v>
          </cell>
          <cell r="BE32">
            <v>3.61</v>
          </cell>
          <cell r="BF32">
            <v>3.61</v>
          </cell>
          <cell r="BG32">
            <v>3.61</v>
          </cell>
          <cell r="BH32">
            <v>3.61</v>
          </cell>
          <cell r="BI32">
            <v>3.6100000000000003</v>
          </cell>
          <cell r="BJ32">
            <v>3.6100000000000003</v>
          </cell>
          <cell r="BM32">
            <v>38503</v>
          </cell>
          <cell r="BN32">
            <v>29</v>
          </cell>
          <cell r="BO32" t="str">
            <v/>
          </cell>
          <cell r="BP32" t="str">
            <v/>
          </cell>
          <cell r="BQ32" t="str">
            <v/>
          </cell>
          <cell r="BR32" t="str">
            <v/>
          </cell>
          <cell r="BS32" t="str">
            <v/>
          </cell>
          <cell r="BT32" t="str">
            <v/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 t="str">
            <v/>
          </cell>
          <cell r="CA32" t="str">
            <v/>
          </cell>
          <cell r="CB32" t="str">
            <v/>
          </cell>
        </row>
        <row r="33">
          <cell r="AW33">
            <v>3.625</v>
          </cell>
          <cell r="AX33">
            <v>3.625</v>
          </cell>
          <cell r="AY33">
            <v>3.625</v>
          </cell>
          <cell r="AZ33">
            <v>3.625</v>
          </cell>
          <cell r="BA33">
            <v>3.625</v>
          </cell>
          <cell r="BB33">
            <v>3.625</v>
          </cell>
          <cell r="BC33">
            <v>3.625</v>
          </cell>
          <cell r="BD33">
            <v>3.625</v>
          </cell>
          <cell r="BE33">
            <v>3.625</v>
          </cell>
          <cell r="BF33">
            <v>3.625</v>
          </cell>
          <cell r="BG33">
            <v>3.625</v>
          </cell>
          <cell r="BH33">
            <v>3.625</v>
          </cell>
          <cell r="BI33">
            <v>3.625</v>
          </cell>
          <cell r="BJ33">
            <v>3.625</v>
          </cell>
          <cell r="BM33">
            <v>38533</v>
          </cell>
          <cell r="BN33">
            <v>30</v>
          </cell>
          <cell r="BO33" t="str">
            <v/>
          </cell>
          <cell r="BP33" t="str">
            <v/>
          </cell>
          <cell r="BQ33" t="str">
            <v/>
          </cell>
          <cell r="BR33" t="str">
            <v/>
          </cell>
          <cell r="BS33" t="str">
            <v/>
          </cell>
          <cell r="BT33" t="str">
            <v/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 t="str">
            <v/>
          </cell>
          <cell r="CA33" t="str">
            <v/>
          </cell>
          <cell r="CB33" t="str">
            <v/>
          </cell>
        </row>
        <row r="34">
          <cell r="AW34">
            <v>3.66</v>
          </cell>
          <cell r="AX34">
            <v>3.66</v>
          </cell>
          <cell r="AY34">
            <v>3.66</v>
          </cell>
          <cell r="AZ34">
            <v>3.66</v>
          </cell>
          <cell r="BA34">
            <v>3.66</v>
          </cell>
          <cell r="BB34">
            <v>3.6599999999999997</v>
          </cell>
          <cell r="BC34">
            <v>3.66</v>
          </cell>
          <cell r="BD34">
            <v>3.6600000000000006</v>
          </cell>
          <cell r="BE34">
            <v>3.66</v>
          </cell>
          <cell r="BF34">
            <v>3.6599999999999997</v>
          </cell>
          <cell r="BG34">
            <v>3.66</v>
          </cell>
          <cell r="BH34">
            <v>3.6600000000000006</v>
          </cell>
          <cell r="BI34">
            <v>3.66</v>
          </cell>
          <cell r="BJ34">
            <v>3.66</v>
          </cell>
          <cell r="BM34">
            <v>38564</v>
          </cell>
          <cell r="BN34">
            <v>31</v>
          </cell>
          <cell r="BO34" t="str">
            <v/>
          </cell>
          <cell r="BP34" t="str">
            <v/>
          </cell>
          <cell r="BQ34" t="str">
            <v/>
          </cell>
          <cell r="BR34" t="str">
            <v/>
          </cell>
          <cell r="BS34" t="str">
            <v/>
          </cell>
          <cell r="BT34" t="str">
            <v/>
          </cell>
          <cell r="BU34" t="str">
            <v/>
          </cell>
          <cell r="BV34" t="str">
            <v/>
          </cell>
          <cell r="BW34" t="str">
            <v/>
          </cell>
          <cell r="BX34" t="str">
            <v/>
          </cell>
          <cell r="BY34" t="str">
            <v/>
          </cell>
          <cell r="BZ34" t="str">
            <v/>
          </cell>
          <cell r="CA34" t="str">
            <v/>
          </cell>
          <cell r="CB34" t="str">
            <v/>
          </cell>
        </row>
      </sheetData>
      <sheetData sheetId="8" refreshError="1">
        <row r="1">
          <cell r="A1" t="str">
            <v>Contract Symbol</v>
          </cell>
          <cell r="B1" t="str">
            <v>Month</v>
          </cell>
          <cell r="C1" t="str">
            <v>Yearend</v>
          </cell>
          <cell r="D1" t="str">
            <v>Type1</v>
          </cell>
          <cell r="E1" t="str">
            <v>Strike</v>
          </cell>
          <cell r="F1" t="str">
            <v>Expiration Date</v>
          </cell>
          <cell r="G1" t="str">
            <v>Todays Settle</v>
          </cell>
          <cell r="H1" t="str">
            <v>Previous Settle</v>
          </cell>
          <cell r="I1" t="str">
            <v>Estimated Volume</v>
          </cell>
          <cell r="J1" t="str">
            <v>Daily High</v>
          </cell>
          <cell r="K1" t="str">
            <v>Daily Low</v>
          </cell>
          <cell r="L1" t="str">
            <v>Year</v>
          </cell>
          <cell r="M1" t="str">
            <v>Implied Volatility2</v>
          </cell>
          <cell r="N1" t="str">
            <v>Underlying Symbol</v>
          </cell>
          <cell r="O1" t="str">
            <v>Underlying Price</v>
          </cell>
          <cell r="P1" t="str">
            <v>Type2</v>
          </cell>
        </row>
        <row r="2">
          <cell r="A2" t="str">
            <v>CG</v>
          </cell>
          <cell r="B2">
            <v>1</v>
          </cell>
          <cell r="C2">
            <v>3</v>
          </cell>
          <cell r="D2" t="str">
            <v>C</v>
          </cell>
          <cell r="E2">
            <v>3.75</v>
          </cell>
          <cell r="F2">
            <v>37608</v>
          </cell>
          <cell r="G2">
            <v>0.75</v>
          </cell>
          <cell r="H2">
            <v>0.6</v>
          </cell>
          <cell r="I2" t="str">
            <v>0          0</v>
          </cell>
          <cell r="J2">
            <v>0</v>
          </cell>
          <cell r="K2">
            <v>0</v>
          </cell>
          <cell r="L2">
            <v>2003</v>
          </cell>
          <cell r="M2" t="str">
            <v>No Trade</v>
          </cell>
          <cell r="N2" t="str">
            <v/>
          </cell>
          <cell r="O2" t="str">
            <v/>
          </cell>
          <cell r="P2" t="str">
            <v/>
          </cell>
        </row>
        <row r="3">
          <cell r="A3" t="str">
            <v>CG</v>
          </cell>
          <cell r="B3">
            <v>1</v>
          </cell>
          <cell r="C3">
            <v>3</v>
          </cell>
          <cell r="D3" t="str">
            <v>C</v>
          </cell>
          <cell r="E3">
            <v>4</v>
          </cell>
          <cell r="F3">
            <v>37608</v>
          </cell>
          <cell r="G3">
            <v>0.55000000000000004</v>
          </cell>
          <cell r="H3">
            <v>0.5</v>
          </cell>
          <cell r="I3" t="str">
            <v>0          0</v>
          </cell>
          <cell r="J3">
            <v>0</v>
          </cell>
          <cell r="K3">
            <v>0</v>
          </cell>
          <cell r="L3">
            <v>2003</v>
          </cell>
          <cell r="M3" t="str">
            <v>No Trade</v>
          </cell>
          <cell r="N3" t="str">
            <v/>
          </cell>
          <cell r="O3" t="str">
            <v/>
          </cell>
          <cell r="P3" t="str">
            <v/>
          </cell>
        </row>
        <row r="4">
          <cell r="A4" t="str">
            <v>CG</v>
          </cell>
          <cell r="B4">
            <v>1</v>
          </cell>
          <cell r="C4">
            <v>3</v>
          </cell>
          <cell r="D4" t="str">
            <v>P</v>
          </cell>
          <cell r="E4">
            <v>4</v>
          </cell>
          <cell r="F4">
            <v>37608</v>
          </cell>
          <cell r="G4">
            <v>0.23</v>
          </cell>
          <cell r="H4">
            <v>0.5</v>
          </cell>
          <cell r="I4" t="str">
            <v>8          0</v>
          </cell>
          <cell r="J4">
            <v>0</v>
          </cell>
          <cell r="K4">
            <v>0</v>
          </cell>
          <cell r="L4">
            <v>2003</v>
          </cell>
          <cell r="M4" t="str">
            <v>No Trade</v>
          </cell>
          <cell r="N4" t="str">
            <v/>
          </cell>
          <cell r="O4" t="str">
            <v/>
          </cell>
          <cell r="P4" t="str">
            <v/>
          </cell>
        </row>
        <row r="5">
          <cell r="A5" t="str">
            <v>CG</v>
          </cell>
          <cell r="B5">
            <v>1</v>
          </cell>
          <cell r="C5">
            <v>3</v>
          </cell>
          <cell r="D5" t="str">
            <v>C</v>
          </cell>
          <cell r="E5">
            <v>4.5</v>
          </cell>
          <cell r="F5">
            <v>37608</v>
          </cell>
          <cell r="G5">
            <v>0.4</v>
          </cell>
          <cell r="H5">
            <v>0.3</v>
          </cell>
          <cell r="I5" t="str">
            <v>5          5</v>
          </cell>
          <cell r="J5">
            <v>0</v>
          </cell>
          <cell r="K5">
            <v>0</v>
          </cell>
          <cell r="L5">
            <v>2003</v>
          </cell>
          <cell r="M5" t="str">
            <v>No Trade</v>
          </cell>
          <cell r="N5" t="str">
            <v/>
          </cell>
          <cell r="O5" t="str">
            <v/>
          </cell>
          <cell r="P5" t="str">
            <v/>
          </cell>
        </row>
        <row r="6">
          <cell r="A6" t="str">
            <v>CG</v>
          </cell>
          <cell r="B6">
            <v>1</v>
          </cell>
          <cell r="C6">
            <v>3</v>
          </cell>
          <cell r="D6" t="str">
            <v>P</v>
          </cell>
          <cell r="E6">
            <v>4.5</v>
          </cell>
          <cell r="F6">
            <v>37608</v>
          </cell>
          <cell r="G6">
            <v>0.4</v>
          </cell>
          <cell r="I6">
            <v>5</v>
          </cell>
          <cell r="J6">
            <v>0</v>
          </cell>
          <cell r="K6">
            <v>0</v>
          </cell>
          <cell r="L6">
            <v>2003</v>
          </cell>
          <cell r="M6" t="str">
            <v>No Trade</v>
          </cell>
          <cell r="N6" t="str">
            <v/>
          </cell>
          <cell r="O6" t="str">
            <v/>
          </cell>
          <cell r="P6" t="str">
            <v/>
          </cell>
        </row>
        <row r="7">
          <cell r="A7" t="str">
            <v>CG</v>
          </cell>
          <cell r="B7">
            <v>1</v>
          </cell>
          <cell r="C7">
            <v>3</v>
          </cell>
          <cell r="D7" t="str">
            <v>C</v>
          </cell>
          <cell r="E7">
            <v>5</v>
          </cell>
          <cell r="F7">
            <v>37608</v>
          </cell>
          <cell r="G7">
            <v>0.2</v>
          </cell>
          <cell r="H7">
            <v>0.1</v>
          </cell>
          <cell r="I7" t="str">
            <v>8          0</v>
          </cell>
          <cell r="J7">
            <v>0</v>
          </cell>
          <cell r="K7">
            <v>0</v>
          </cell>
          <cell r="L7">
            <v>2003</v>
          </cell>
          <cell r="M7" t="str">
            <v>No Trade</v>
          </cell>
          <cell r="N7" t="str">
            <v/>
          </cell>
          <cell r="O7" t="str">
            <v/>
          </cell>
          <cell r="P7" t="str">
            <v/>
          </cell>
        </row>
        <row r="8">
          <cell r="A8" t="str">
            <v>CG</v>
          </cell>
          <cell r="B8">
            <v>3</v>
          </cell>
          <cell r="C8">
            <v>3</v>
          </cell>
          <cell r="D8" t="str">
            <v>P</v>
          </cell>
          <cell r="E8">
            <v>4</v>
          </cell>
          <cell r="F8">
            <v>37671</v>
          </cell>
          <cell r="G8">
            <v>0.5</v>
          </cell>
          <cell r="H8">
            <v>0.5</v>
          </cell>
          <cell r="I8" t="str">
            <v>5          0</v>
          </cell>
          <cell r="J8">
            <v>0</v>
          </cell>
          <cell r="K8">
            <v>0</v>
          </cell>
          <cell r="L8">
            <v>2003</v>
          </cell>
          <cell r="M8" t="str">
            <v>No Trade</v>
          </cell>
          <cell r="N8" t="str">
            <v/>
          </cell>
          <cell r="O8" t="str">
            <v/>
          </cell>
          <cell r="P8" t="str">
            <v/>
          </cell>
        </row>
        <row r="9">
          <cell r="A9" t="str">
            <v>CG</v>
          </cell>
          <cell r="B9">
            <v>6</v>
          </cell>
          <cell r="C9">
            <v>3</v>
          </cell>
          <cell r="D9" t="str">
            <v>C</v>
          </cell>
          <cell r="E9">
            <v>8</v>
          </cell>
          <cell r="F9">
            <v>37760</v>
          </cell>
          <cell r="G9">
            <v>1.3</v>
          </cell>
          <cell r="H9">
            <v>1.2</v>
          </cell>
          <cell r="I9" t="str">
            <v>5          0</v>
          </cell>
          <cell r="J9">
            <v>0</v>
          </cell>
          <cell r="K9">
            <v>0</v>
          </cell>
          <cell r="L9">
            <v>2003</v>
          </cell>
          <cell r="M9" t="str">
            <v>No Trade</v>
          </cell>
          <cell r="N9" t="str">
            <v/>
          </cell>
          <cell r="O9" t="str">
            <v/>
          </cell>
          <cell r="P9" t="str">
            <v/>
          </cell>
        </row>
        <row r="10">
          <cell r="A10" t="str">
            <v>CG</v>
          </cell>
          <cell r="B10">
            <v>6</v>
          </cell>
          <cell r="C10">
            <v>3</v>
          </cell>
          <cell r="D10" t="str">
            <v>P</v>
          </cell>
          <cell r="E10">
            <v>8</v>
          </cell>
          <cell r="F10">
            <v>37760</v>
          </cell>
          <cell r="G10">
            <v>0.75</v>
          </cell>
          <cell r="H10">
            <v>0.8</v>
          </cell>
          <cell r="I10" t="str">
            <v>0          0</v>
          </cell>
          <cell r="J10">
            <v>0</v>
          </cell>
          <cell r="K10">
            <v>0</v>
          </cell>
          <cell r="L10">
            <v>2003</v>
          </cell>
          <cell r="M10" t="str">
            <v>No Trade</v>
          </cell>
          <cell r="N10" t="str">
            <v/>
          </cell>
          <cell r="O10" t="str">
            <v/>
          </cell>
          <cell r="P10" t="str">
            <v/>
          </cell>
        </row>
        <row r="11">
          <cell r="A11" t="str">
            <v>CG</v>
          </cell>
          <cell r="B11">
            <v>6</v>
          </cell>
          <cell r="C11">
            <v>3</v>
          </cell>
          <cell r="D11" t="str">
            <v>C</v>
          </cell>
          <cell r="E11">
            <v>9</v>
          </cell>
          <cell r="F11">
            <v>37760</v>
          </cell>
          <cell r="G11">
            <v>1.1000000000000001</v>
          </cell>
          <cell r="H11">
            <v>1</v>
          </cell>
          <cell r="I11" t="str">
            <v>5          0</v>
          </cell>
          <cell r="J11">
            <v>0</v>
          </cell>
          <cell r="K11">
            <v>0</v>
          </cell>
          <cell r="L11">
            <v>2003</v>
          </cell>
          <cell r="M11" t="str">
            <v>No Trade</v>
          </cell>
          <cell r="N11" t="str">
            <v/>
          </cell>
          <cell r="O11" t="str">
            <v/>
          </cell>
          <cell r="P11" t="str">
            <v/>
          </cell>
        </row>
        <row r="12">
          <cell r="A12" t="str">
            <v>CG</v>
          </cell>
          <cell r="B12">
            <v>6</v>
          </cell>
          <cell r="C12">
            <v>3</v>
          </cell>
          <cell r="D12" t="str">
            <v>C</v>
          </cell>
          <cell r="E12">
            <v>10</v>
          </cell>
          <cell r="F12">
            <v>37760</v>
          </cell>
          <cell r="G12">
            <v>0.7</v>
          </cell>
          <cell r="H12">
            <v>0.6</v>
          </cell>
          <cell r="I12" t="str">
            <v>5          0</v>
          </cell>
          <cell r="J12">
            <v>0</v>
          </cell>
          <cell r="K12">
            <v>0</v>
          </cell>
          <cell r="L12">
            <v>2003</v>
          </cell>
          <cell r="M12" t="str">
            <v>No Trade</v>
          </cell>
          <cell r="N12" t="str">
            <v/>
          </cell>
          <cell r="O12" t="str">
            <v/>
          </cell>
          <cell r="P12" t="str">
            <v/>
          </cell>
        </row>
        <row r="13">
          <cell r="A13" t="str">
            <v>CH</v>
          </cell>
          <cell r="B13">
            <v>1</v>
          </cell>
          <cell r="C13">
            <v>3</v>
          </cell>
          <cell r="D13" t="str">
            <v>C</v>
          </cell>
          <cell r="E13">
            <v>4.5</v>
          </cell>
          <cell r="F13">
            <v>37608</v>
          </cell>
          <cell r="G13">
            <v>0.7</v>
          </cell>
          <cell r="H13">
            <v>0.9</v>
          </cell>
          <cell r="I13" t="str">
            <v>0          0</v>
          </cell>
          <cell r="J13">
            <v>0</v>
          </cell>
          <cell r="K13">
            <v>0</v>
          </cell>
          <cell r="L13">
            <v>2003</v>
          </cell>
          <cell r="M13" t="str">
            <v>No Trade</v>
          </cell>
          <cell r="N13" t="str">
            <v/>
          </cell>
          <cell r="O13" t="str">
            <v/>
          </cell>
          <cell r="P13" t="str">
            <v/>
          </cell>
        </row>
        <row r="14">
          <cell r="A14" t="str">
            <v>CH</v>
          </cell>
          <cell r="B14">
            <v>1</v>
          </cell>
          <cell r="C14">
            <v>3</v>
          </cell>
          <cell r="D14" t="str">
            <v>C</v>
          </cell>
          <cell r="E14">
            <v>5</v>
          </cell>
          <cell r="F14">
            <v>37608</v>
          </cell>
          <cell r="G14">
            <v>0.4</v>
          </cell>
          <cell r="H14">
            <v>0.6</v>
          </cell>
          <cell r="I14" t="str">
            <v>0          0</v>
          </cell>
          <cell r="J14">
            <v>0</v>
          </cell>
          <cell r="K14">
            <v>0</v>
          </cell>
          <cell r="L14">
            <v>2003</v>
          </cell>
          <cell r="M14" t="str">
            <v>No Trade</v>
          </cell>
          <cell r="N14" t="str">
            <v/>
          </cell>
          <cell r="O14" t="str">
            <v/>
          </cell>
          <cell r="P14" t="str">
            <v/>
          </cell>
        </row>
        <row r="15">
          <cell r="A15" t="str">
            <v>CH</v>
          </cell>
          <cell r="B15">
            <v>1</v>
          </cell>
          <cell r="C15">
            <v>3</v>
          </cell>
          <cell r="D15" t="str">
            <v>C</v>
          </cell>
          <cell r="E15">
            <v>7.5</v>
          </cell>
          <cell r="F15">
            <v>37608</v>
          </cell>
          <cell r="G15">
            <v>0.04</v>
          </cell>
          <cell r="H15">
            <v>0</v>
          </cell>
          <cell r="I15" t="str">
            <v>5          0</v>
          </cell>
          <cell r="J15">
            <v>0</v>
          </cell>
          <cell r="K15">
            <v>0</v>
          </cell>
          <cell r="L15">
            <v>2003</v>
          </cell>
          <cell r="M15" t="str">
            <v>No Trade</v>
          </cell>
          <cell r="N15" t="str">
            <v/>
          </cell>
          <cell r="O15" t="str">
            <v/>
          </cell>
          <cell r="P15" t="str">
            <v/>
          </cell>
        </row>
        <row r="16">
          <cell r="A16" t="str">
            <v>CH</v>
          </cell>
          <cell r="B16">
            <v>2</v>
          </cell>
          <cell r="C16">
            <v>3</v>
          </cell>
          <cell r="D16" t="str">
            <v>C</v>
          </cell>
          <cell r="E16">
            <v>4.25</v>
          </cell>
          <cell r="F16">
            <v>37638</v>
          </cell>
          <cell r="G16">
            <v>1.1000000000000001</v>
          </cell>
          <cell r="H16">
            <v>1.1000000000000001</v>
          </cell>
          <cell r="I16" t="str">
            <v>5          0</v>
          </cell>
          <cell r="J16">
            <v>0</v>
          </cell>
          <cell r="K16">
            <v>0</v>
          </cell>
          <cell r="L16">
            <v>2003</v>
          </cell>
          <cell r="M16" t="str">
            <v>No Trade</v>
          </cell>
          <cell r="N16" t="str">
            <v/>
          </cell>
          <cell r="O16" t="str">
            <v/>
          </cell>
          <cell r="P16" t="str">
            <v/>
          </cell>
        </row>
        <row r="17">
          <cell r="A17" t="str">
            <v>CH</v>
          </cell>
          <cell r="B17">
            <v>2</v>
          </cell>
          <cell r="C17">
            <v>3</v>
          </cell>
          <cell r="D17" t="str">
            <v>C</v>
          </cell>
          <cell r="E17">
            <v>4.5</v>
          </cell>
          <cell r="F17">
            <v>37638</v>
          </cell>
          <cell r="G17">
            <v>0.95</v>
          </cell>
          <cell r="H17">
            <v>1</v>
          </cell>
          <cell r="I17" t="str">
            <v>0          0</v>
          </cell>
          <cell r="J17">
            <v>0</v>
          </cell>
          <cell r="K17">
            <v>0</v>
          </cell>
          <cell r="L17">
            <v>2003</v>
          </cell>
          <cell r="M17" t="str">
            <v>No Trade</v>
          </cell>
          <cell r="N17" t="str">
            <v/>
          </cell>
          <cell r="O17" t="str">
            <v/>
          </cell>
          <cell r="P17" t="str">
            <v/>
          </cell>
        </row>
        <row r="18">
          <cell r="A18" t="str">
            <v>CH</v>
          </cell>
          <cell r="B18">
            <v>2</v>
          </cell>
          <cell r="C18">
            <v>3</v>
          </cell>
          <cell r="D18" t="str">
            <v>P</v>
          </cell>
          <cell r="E18">
            <v>4.5</v>
          </cell>
          <cell r="F18">
            <v>37638</v>
          </cell>
          <cell r="G18">
            <v>1.34</v>
          </cell>
          <cell r="H18">
            <v>1</v>
          </cell>
          <cell r="I18" t="str">
            <v>2          0</v>
          </cell>
          <cell r="J18">
            <v>0</v>
          </cell>
          <cell r="K18">
            <v>0</v>
          </cell>
          <cell r="L18">
            <v>2003</v>
          </cell>
          <cell r="M18" t="str">
            <v>No Trade</v>
          </cell>
          <cell r="N18" t="str">
            <v/>
          </cell>
          <cell r="O18" t="str">
            <v/>
          </cell>
          <cell r="P18" t="str">
            <v/>
          </cell>
        </row>
        <row r="19">
          <cell r="A19" t="str">
            <v>CH</v>
          </cell>
          <cell r="B19">
            <v>2</v>
          </cell>
          <cell r="C19">
            <v>3</v>
          </cell>
          <cell r="D19" t="str">
            <v>C</v>
          </cell>
          <cell r="E19">
            <v>4.75</v>
          </cell>
          <cell r="F19">
            <v>37638</v>
          </cell>
          <cell r="G19">
            <v>0.8</v>
          </cell>
          <cell r="H19">
            <v>0.8</v>
          </cell>
          <cell r="I19" t="str">
            <v>5          0</v>
          </cell>
          <cell r="J19">
            <v>0</v>
          </cell>
          <cell r="K19">
            <v>0</v>
          </cell>
          <cell r="L19">
            <v>2003</v>
          </cell>
          <cell r="M19" t="str">
            <v>No Trade</v>
          </cell>
          <cell r="N19" t="str">
            <v/>
          </cell>
          <cell r="O19" t="str">
            <v/>
          </cell>
          <cell r="P19" t="str">
            <v/>
          </cell>
        </row>
        <row r="20">
          <cell r="A20" t="str">
            <v>CH</v>
          </cell>
          <cell r="B20">
            <v>2</v>
          </cell>
          <cell r="C20">
            <v>3</v>
          </cell>
          <cell r="D20" t="str">
            <v>C</v>
          </cell>
          <cell r="E20">
            <v>5</v>
          </cell>
          <cell r="F20">
            <v>37638</v>
          </cell>
          <cell r="G20">
            <v>0.5</v>
          </cell>
          <cell r="H20">
            <v>0.5</v>
          </cell>
          <cell r="I20" t="str">
            <v>5          0</v>
          </cell>
          <cell r="J20">
            <v>0</v>
          </cell>
          <cell r="K20">
            <v>0</v>
          </cell>
          <cell r="L20">
            <v>2003</v>
          </cell>
          <cell r="M20" t="str">
            <v>No Trade</v>
          </cell>
          <cell r="N20" t="str">
            <v/>
          </cell>
          <cell r="O20" t="str">
            <v/>
          </cell>
          <cell r="P20" t="str">
            <v/>
          </cell>
        </row>
        <row r="21">
          <cell r="A21" t="str">
            <v>CH</v>
          </cell>
          <cell r="B21">
            <v>3</v>
          </cell>
          <cell r="C21">
            <v>3</v>
          </cell>
          <cell r="D21" t="str">
            <v>C</v>
          </cell>
          <cell r="E21">
            <v>4.25</v>
          </cell>
          <cell r="F21">
            <v>37671</v>
          </cell>
          <cell r="G21">
            <v>0.6</v>
          </cell>
          <cell r="H21">
            <v>0.6</v>
          </cell>
          <cell r="I21" t="str">
            <v>0          0</v>
          </cell>
          <cell r="J21">
            <v>0</v>
          </cell>
          <cell r="K21">
            <v>0</v>
          </cell>
          <cell r="L21">
            <v>2003</v>
          </cell>
          <cell r="M21" t="str">
            <v>No Trade</v>
          </cell>
          <cell r="N21" t="str">
            <v/>
          </cell>
          <cell r="O21" t="str">
            <v/>
          </cell>
          <cell r="P21" t="str">
            <v/>
          </cell>
        </row>
        <row r="22">
          <cell r="A22" t="str">
            <v>CH</v>
          </cell>
          <cell r="B22">
            <v>3</v>
          </cell>
          <cell r="C22">
            <v>3</v>
          </cell>
          <cell r="D22" t="str">
            <v>C</v>
          </cell>
          <cell r="E22">
            <v>4.5</v>
          </cell>
          <cell r="F22">
            <v>37671</v>
          </cell>
          <cell r="G22">
            <v>0.45</v>
          </cell>
          <cell r="H22">
            <v>0.4</v>
          </cell>
          <cell r="I22" t="str">
            <v>5          0</v>
          </cell>
          <cell r="J22">
            <v>0</v>
          </cell>
          <cell r="K22">
            <v>0</v>
          </cell>
          <cell r="L22">
            <v>2003</v>
          </cell>
          <cell r="M22" t="str">
            <v>No Trade</v>
          </cell>
          <cell r="N22" t="str">
            <v/>
          </cell>
          <cell r="O22" t="str">
            <v/>
          </cell>
          <cell r="P22" t="str">
            <v/>
          </cell>
        </row>
        <row r="23">
          <cell r="A23" t="str">
            <v>CH</v>
          </cell>
          <cell r="B23">
            <v>4</v>
          </cell>
          <cell r="C23">
            <v>3</v>
          </cell>
          <cell r="D23" t="str">
            <v>C</v>
          </cell>
          <cell r="E23">
            <v>4</v>
          </cell>
          <cell r="F23">
            <v>37699</v>
          </cell>
          <cell r="G23">
            <v>0.35</v>
          </cell>
          <cell r="H23">
            <v>0.3</v>
          </cell>
          <cell r="I23" t="str">
            <v>5          0</v>
          </cell>
          <cell r="J23">
            <v>0</v>
          </cell>
          <cell r="K23">
            <v>0</v>
          </cell>
          <cell r="L23">
            <v>2003</v>
          </cell>
          <cell r="M23" t="str">
            <v>No Trade</v>
          </cell>
          <cell r="N23" t="str">
            <v/>
          </cell>
          <cell r="O23" t="str">
            <v/>
          </cell>
          <cell r="P23" t="str">
            <v/>
          </cell>
        </row>
        <row r="24">
          <cell r="A24" t="str">
            <v>CH</v>
          </cell>
          <cell r="B24">
            <v>4</v>
          </cell>
          <cell r="C24">
            <v>3</v>
          </cell>
          <cell r="D24" t="str">
            <v>C</v>
          </cell>
          <cell r="E24">
            <v>4.25</v>
          </cell>
          <cell r="F24">
            <v>37699</v>
          </cell>
          <cell r="G24">
            <v>0.3</v>
          </cell>
          <cell r="H24">
            <v>0.3</v>
          </cell>
          <cell r="I24" t="str">
            <v>0          0</v>
          </cell>
          <cell r="J24">
            <v>0</v>
          </cell>
          <cell r="K24">
            <v>0</v>
          </cell>
          <cell r="L24">
            <v>2003</v>
          </cell>
          <cell r="M24" t="str">
            <v>No Trade</v>
          </cell>
          <cell r="N24" t="str">
            <v/>
          </cell>
          <cell r="O24" t="str">
            <v/>
          </cell>
          <cell r="P24" t="str">
            <v/>
          </cell>
        </row>
        <row r="25">
          <cell r="A25" t="str">
            <v>CH</v>
          </cell>
          <cell r="B25">
            <v>4</v>
          </cell>
          <cell r="C25">
            <v>3</v>
          </cell>
          <cell r="D25" t="str">
            <v>C</v>
          </cell>
          <cell r="E25">
            <v>4.5</v>
          </cell>
          <cell r="F25">
            <v>37699</v>
          </cell>
          <cell r="G25">
            <v>0.25</v>
          </cell>
          <cell r="H25">
            <v>0.2</v>
          </cell>
          <cell r="I25" t="str">
            <v>5          0</v>
          </cell>
          <cell r="J25">
            <v>0</v>
          </cell>
          <cell r="K25">
            <v>0</v>
          </cell>
          <cell r="L25">
            <v>2003</v>
          </cell>
          <cell r="M25" t="str">
            <v>No Trade</v>
          </cell>
          <cell r="N25" t="str">
            <v/>
          </cell>
          <cell r="O25" t="str">
            <v/>
          </cell>
          <cell r="P25" t="str">
            <v/>
          </cell>
        </row>
        <row r="26">
          <cell r="A26" t="str">
            <v>FA</v>
          </cell>
          <cell r="B26">
            <v>1</v>
          </cell>
          <cell r="C26">
            <v>3</v>
          </cell>
          <cell r="D26" t="str">
            <v>P</v>
          </cell>
          <cell r="E26">
            <v>-6.0000000000000001E-3</v>
          </cell>
          <cell r="F26">
            <v>37620</v>
          </cell>
          <cell r="G26">
            <v>0</v>
          </cell>
          <cell r="H26">
            <v>0</v>
          </cell>
          <cell r="I26" t="str">
            <v>0          0   .</v>
          </cell>
          <cell r="J26">
            <v>0</v>
          </cell>
          <cell r="K26">
            <v>0</v>
          </cell>
          <cell r="L26">
            <v>2003</v>
          </cell>
          <cell r="M26" t="str">
            <v>No Trade</v>
          </cell>
          <cell r="N26" t="str">
            <v/>
          </cell>
          <cell r="O26" t="str">
            <v/>
          </cell>
          <cell r="P26" t="str">
            <v/>
          </cell>
        </row>
        <row r="27">
          <cell r="A27" t="str">
            <v>GO</v>
          </cell>
          <cell r="B27">
            <v>1</v>
          </cell>
          <cell r="C27">
            <v>3</v>
          </cell>
          <cell r="D27" t="str">
            <v>P</v>
          </cell>
          <cell r="E27">
            <v>0.54</v>
          </cell>
          <cell r="F27">
            <v>37616</v>
          </cell>
          <cell r="G27">
            <v>0</v>
          </cell>
          <cell r="H27">
            <v>0</v>
          </cell>
          <cell r="I27" t="str">
            <v>0          0   .</v>
          </cell>
          <cell r="J27">
            <v>0</v>
          </cell>
          <cell r="K27">
            <v>0</v>
          </cell>
          <cell r="L27">
            <v>2003</v>
          </cell>
          <cell r="M27" t="str">
            <v>No Trade</v>
          </cell>
          <cell r="N27" t="str">
            <v/>
          </cell>
          <cell r="O27" t="str">
            <v/>
          </cell>
          <cell r="P27" t="str">
            <v/>
          </cell>
        </row>
        <row r="28">
          <cell r="A28" t="str">
            <v>GO</v>
          </cell>
          <cell r="B28">
            <v>1</v>
          </cell>
          <cell r="C28">
            <v>3</v>
          </cell>
          <cell r="D28" t="str">
            <v>C</v>
          </cell>
          <cell r="E28">
            <v>0.56000000000000005</v>
          </cell>
          <cell r="F28">
            <v>37616</v>
          </cell>
          <cell r="G28">
            <v>0</v>
          </cell>
          <cell r="H28">
            <v>0</v>
          </cell>
          <cell r="I28" t="str">
            <v>0          0   .</v>
          </cell>
          <cell r="J28">
            <v>0</v>
          </cell>
          <cell r="K28">
            <v>0</v>
          </cell>
          <cell r="L28">
            <v>2003</v>
          </cell>
          <cell r="M28" t="str">
            <v>No Trade</v>
          </cell>
          <cell r="N28" t="str">
            <v/>
          </cell>
          <cell r="O28" t="str">
            <v/>
          </cell>
          <cell r="P28" t="str">
            <v/>
          </cell>
        </row>
        <row r="29">
          <cell r="A29" t="str">
            <v>GO</v>
          </cell>
          <cell r="B29">
            <v>1</v>
          </cell>
          <cell r="C29">
            <v>3</v>
          </cell>
          <cell r="D29" t="str">
            <v>P</v>
          </cell>
          <cell r="E29">
            <v>0.56999999999999995</v>
          </cell>
          <cell r="F29">
            <v>37616</v>
          </cell>
          <cell r="G29">
            <v>1E-4</v>
          </cell>
          <cell r="H29">
            <v>0</v>
          </cell>
          <cell r="I29" t="str">
            <v>1          0   .</v>
          </cell>
          <cell r="J29">
            <v>0</v>
          </cell>
          <cell r="K29">
            <v>0</v>
          </cell>
          <cell r="L29">
            <v>2003</v>
          </cell>
          <cell r="M29" t="str">
            <v>No Trade</v>
          </cell>
          <cell r="N29" t="str">
            <v/>
          </cell>
          <cell r="O29" t="str">
            <v/>
          </cell>
          <cell r="P29" t="str">
            <v/>
          </cell>
        </row>
        <row r="30">
          <cell r="A30" t="str">
            <v>GO</v>
          </cell>
          <cell r="B30">
            <v>1</v>
          </cell>
          <cell r="C30">
            <v>3</v>
          </cell>
          <cell r="D30" t="str">
            <v>P</v>
          </cell>
          <cell r="E30">
            <v>0.57999999999999996</v>
          </cell>
          <cell r="F30">
            <v>37616</v>
          </cell>
          <cell r="G30">
            <v>1E-4</v>
          </cell>
          <cell r="H30">
            <v>0</v>
          </cell>
          <cell r="I30" t="str">
            <v>1          0   .</v>
          </cell>
          <cell r="J30">
            <v>0</v>
          </cell>
          <cell r="K30">
            <v>0</v>
          </cell>
          <cell r="L30">
            <v>2003</v>
          </cell>
          <cell r="M30" t="str">
            <v>No Trade</v>
          </cell>
          <cell r="N30" t="str">
            <v/>
          </cell>
          <cell r="O30" t="str">
            <v/>
          </cell>
          <cell r="P30" t="str">
            <v/>
          </cell>
        </row>
        <row r="31">
          <cell r="A31" t="str">
            <v>GO</v>
          </cell>
          <cell r="B31">
            <v>1</v>
          </cell>
          <cell r="C31">
            <v>3</v>
          </cell>
          <cell r="D31" t="str">
            <v>P</v>
          </cell>
          <cell r="E31">
            <v>0.59</v>
          </cell>
          <cell r="F31">
            <v>37616</v>
          </cell>
          <cell r="G31">
            <v>1E-4</v>
          </cell>
          <cell r="H31">
            <v>0</v>
          </cell>
          <cell r="I31" t="str">
            <v>2          0   .</v>
          </cell>
          <cell r="J31">
            <v>0</v>
          </cell>
          <cell r="K31">
            <v>0</v>
          </cell>
          <cell r="L31">
            <v>2003</v>
          </cell>
          <cell r="M31" t="str">
            <v>No Trade</v>
          </cell>
          <cell r="N31" t="str">
            <v/>
          </cell>
          <cell r="O31" t="str">
            <v/>
          </cell>
          <cell r="P31" t="str">
            <v/>
          </cell>
        </row>
        <row r="32">
          <cell r="A32" t="str">
            <v>GO</v>
          </cell>
          <cell r="B32">
            <v>1</v>
          </cell>
          <cell r="C32">
            <v>3</v>
          </cell>
          <cell r="D32" t="str">
            <v>P</v>
          </cell>
          <cell r="E32">
            <v>0.6</v>
          </cell>
          <cell r="F32">
            <v>37616</v>
          </cell>
          <cell r="G32">
            <v>1E-4</v>
          </cell>
          <cell r="H32">
            <v>0</v>
          </cell>
          <cell r="I32" t="str">
            <v>3          0   .</v>
          </cell>
          <cell r="J32">
            <v>0</v>
          </cell>
          <cell r="K32">
            <v>0</v>
          </cell>
          <cell r="L32">
            <v>2003</v>
          </cell>
          <cell r="M32" t="str">
            <v>No Trade</v>
          </cell>
          <cell r="N32" t="str">
            <v/>
          </cell>
          <cell r="O32" t="str">
            <v/>
          </cell>
          <cell r="P32" t="str">
            <v/>
          </cell>
        </row>
        <row r="33">
          <cell r="A33" t="str">
            <v>GO</v>
          </cell>
          <cell r="B33">
            <v>1</v>
          </cell>
          <cell r="C33">
            <v>3</v>
          </cell>
          <cell r="D33" t="str">
            <v>P</v>
          </cell>
          <cell r="E33">
            <v>0.61</v>
          </cell>
          <cell r="F33">
            <v>37616</v>
          </cell>
          <cell r="G33">
            <v>1E-4</v>
          </cell>
          <cell r="H33">
            <v>0</v>
          </cell>
          <cell r="I33" t="str">
            <v>5          0   .</v>
          </cell>
          <cell r="J33">
            <v>0</v>
          </cell>
          <cell r="K33">
            <v>0</v>
          </cell>
          <cell r="L33">
            <v>2003</v>
          </cell>
          <cell r="M33" t="str">
            <v>No Trade</v>
          </cell>
          <cell r="N33" t="str">
            <v/>
          </cell>
          <cell r="O33" t="str">
            <v/>
          </cell>
          <cell r="P33" t="str">
            <v/>
          </cell>
        </row>
        <row r="34">
          <cell r="A34" t="str">
            <v>GO</v>
          </cell>
          <cell r="B34">
            <v>1</v>
          </cell>
          <cell r="C34">
            <v>3</v>
          </cell>
          <cell r="D34" t="str">
            <v>P</v>
          </cell>
          <cell r="E34">
            <v>0.62</v>
          </cell>
          <cell r="F34">
            <v>37616</v>
          </cell>
          <cell r="G34">
            <v>0</v>
          </cell>
          <cell r="H34">
            <v>0</v>
          </cell>
          <cell r="I34" t="str">
            <v>0          0   .</v>
          </cell>
          <cell r="J34">
            <v>0</v>
          </cell>
          <cell r="K34">
            <v>0</v>
          </cell>
          <cell r="L34">
            <v>2003</v>
          </cell>
          <cell r="M34" t="str">
            <v>No Trade</v>
          </cell>
          <cell r="N34" t="str">
            <v/>
          </cell>
          <cell r="O34" t="str">
            <v/>
          </cell>
          <cell r="P34" t="str">
            <v/>
          </cell>
        </row>
        <row r="35">
          <cell r="A35" t="str">
            <v>GO</v>
          </cell>
          <cell r="B35">
            <v>1</v>
          </cell>
          <cell r="C35">
            <v>3</v>
          </cell>
          <cell r="D35" t="str">
            <v>P</v>
          </cell>
          <cell r="E35">
            <v>0.63</v>
          </cell>
          <cell r="F35">
            <v>37616</v>
          </cell>
          <cell r="G35">
            <v>2.9999999999999997E-4</v>
          </cell>
          <cell r="H35">
            <v>1E-3</v>
          </cell>
          <cell r="I35" t="str">
            <v>2          0   .</v>
          </cell>
          <cell r="J35">
            <v>0</v>
          </cell>
          <cell r="K35">
            <v>0</v>
          </cell>
          <cell r="L35">
            <v>2003</v>
          </cell>
          <cell r="M35" t="str">
            <v>No Trade</v>
          </cell>
          <cell r="N35" t="str">
            <v/>
          </cell>
          <cell r="O35" t="str">
            <v/>
          </cell>
          <cell r="P35" t="str">
            <v/>
          </cell>
        </row>
        <row r="36">
          <cell r="A36" t="str">
            <v>GO</v>
          </cell>
          <cell r="B36">
            <v>1</v>
          </cell>
          <cell r="C36">
            <v>3</v>
          </cell>
          <cell r="D36" t="str">
            <v>P</v>
          </cell>
          <cell r="E36">
            <v>0.64</v>
          </cell>
          <cell r="F36">
            <v>37616</v>
          </cell>
          <cell r="G36">
            <v>5.0000000000000001E-4</v>
          </cell>
          <cell r="H36">
            <v>1E-3</v>
          </cell>
          <cell r="I36" t="str">
            <v>8          1   .</v>
          </cell>
          <cell r="J36">
            <v>15</v>
          </cell>
          <cell r="K36">
            <v>1.5E-3</v>
          </cell>
          <cell r="L36">
            <v>2003</v>
          </cell>
          <cell r="M36" t="str">
            <v>No Trade</v>
          </cell>
          <cell r="N36" t="str">
            <v/>
          </cell>
          <cell r="O36" t="str">
            <v/>
          </cell>
          <cell r="P36" t="str">
            <v/>
          </cell>
        </row>
        <row r="37">
          <cell r="A37" t="str">
            <v>GO</v>
          </cell>
          <cell r="B37">
            <v>1</v>
          </cell>
          <cell r="C37">
            <v>3</v>
          </cell>
          <cell r="D37" t="str">
            <v>P</v>
          </cell>
          <cell r="E37">
            <v>0.65</v>
          </cell>
          <cell r="F37">
            <v>37616</v>
          </cell>
          <cell r="G37">
            <v>8.0000000000000004E-4</v>
          </cell>
          <cell r="H37">
            <v>2E-3</v>
          </cell>
          <cell r="I37" t="str">
            <v>7          0   .</v>
          </cell>
          <cell r="J37">
            <v>0</v>
          </cell>
          <cell r="K37">
            <v>0</v>
          </cell>
          <cell r="L37">
            <v>2003</v>
          </cell>
          <cell r="M37" t="str">
            <v>No Trade</v>
          </cell>
          <cell r="N37" t="str">
            <v/>
          </cell>
          <cell r="O37" t="str">
            <v/>
          </cell>
          <cell r="P37" t="str">
            <v/>
          </cell>
        </row>
        <row r="38">
          <cell r="A38" t="str">
            <v>GO</v>
          </cell>
          <cell r="B38">
            <v>1</v>
          </cell>
          <cell r="C38">
            <v>3</v>
          </cell>
          <cell r="D38" t="str">
            <v>P</v>
          </cell>
          <cell r="E38">
            <v>0.66</v>
          </cell>
          <cell r="F38">
            <v>37616</v>
          </cell>
          <cell r="G38">
            <v>1.2999999999999999E-3</v>
          </cell>
          <cell r="H38">
            <v>3.0000000000000001E-3</v>
          </cell>
          <cell r="I38" t="str">
            <v>9          0   .</v>
          </cell>
          <cell r="J38">
            <v>0</v>
          </cell>
          <cell r="K38">
            <v>0</v>
          </cell>
          <cell r="L38">
            <v>2003</v>
          </cell>
          <cell r="M38" t="str">
            <v>No Trade</v>
          </cell>
          <cell r="N38" t="str">
            <v/>
          </cell>
          <cell r="O38" t="str">
            <v/>
          </cell>
          <cell r="P38" t="str">
            <v/>
          </cell>
        </row>
        <row r="39">
          <cell r="A39" t="str">
            <v>GO</v>
          </cell>
          <cell r="B39">
            <v>1</v>
          </cell>
          <cell r="C39">
            <v>3</v>
          </cell>
          <cell r="D39" t="str">
            <v>C</v>
          </cell>
          <cell r="E39">
            <v>0.67</v>
          </cell>
          <cell r="F39">
            <v>37616</v>
          </cell>
          <cell r="G39">
            <v>8.4400000000000003E-2</v>
          </cell>
          <cell r="H39">
            <v>6.4000000000000001E-2</v>
          </cell>
          <cell r="I39" t="str">
            <v>5          0   .</v>
          </cell>
          <cell r="J39">
            <v>0</v>
          </cell>
          <cell r="K39">
            <v>0</v>
          </cell>
          <cell r="L39">
            <v>2003</v>
          </cell>
          <cell r="M39" t="str">
            <v>No Trade</v>
          </cell>
          <cell r="N39" t="str">
            <v/>
          </cell>
          <cell r="O39" t="str">
            <v/>
          </cell>
          <cell r="P39" t="str">
            <v/>
          </cell>
        </row>
        <row r="40">
          <cell r="A40" t="str">
            <v>GO</v>
          </cell>
          <cell r="B40">
            <v>1</v>
          </cell>
          <cell r="C40">
            <v>3</v>
          </cell>
          <cell r="D40" t="str">
            <v>P</v>
          </cell>
          <cell r="E40">
            <v>0.67</v>
          </cell>
          <cell r="F40">
            <v>37616</v>
          </cell>
          <cell r="G40">
            <v>1.9E-3</v>
          </cell>
          <cell r="H40">
            <v>5.0000000000000001E-3</v>
          </cell>
          <cell r="I40" t="str">
            <v>4          0   .</v>
          </cell>
          <cell r="J40">
            <v>0</v>
          </cell>
          <cell r="K40">
            <v>0</v>
          </cell>
          <cell r="L40">
            <v>2003</v>
          </cell>
          <cell r="M40" t="str">
            <v>No Trade</v>
          </cell>
          <cell r="N40" t="str">
            <v/>
          </cell>
          <cell r="O40" t="str">
            <v/>
          </cell>
          <cell r="P40" t="str">
            <v/>
          </cell>
        </row>
        <row r="41">
          <cell r="A41" t="str">
            <v>GO</v>
          </cell>
          <cell r="B41">
            <v>1</v>
          </cell>
          <cell r="C41">
            <v>3</v>
          </cell>
          <cell r="D41" t="str">
            <v>C</v>
          </cell>
          <cell r="E41">
            <v>0.68</v>
          </cell>
          <cell r="F41">
            <v>37616</v>
          </cell>
          <cell r="G41">
            <v>7.5399999999999995E-2</v>
          </cell>
          <cell r="H41">
            <v>5.6000000000000001E-2</v>
          </cell>
          <cell r="I41" t="str">
            <v>7          0   .</v>
          </cell>
          <cell r="J41">
            <v>0</v>
          </cell>
          <cell r="K41">
            <v>0</v>
          </cell>
          <cell r="L41">
            <v>2003</v>
          </cell>
          <cell r="M41" t="str">
            <v>No Trade</v>
          </cell>
          <cell r="N41" t="str">
            <v/>
          </cell>
          <cell r="O41" t="str">
            <v/>
          </cell>
          <cell r="P41" t="str">
            <v/>
          </cell>
        </row>
        <row r="42">
          <cell r="A42" t="str">
            <v>GO</v>
          </cell>
          <cell r="B42">
            <v>1</v>
          </cell>
          <cell r="C42">
            <v>3</v>
          </cell>
          <cell r="D42" t="str">
            <v>P</v>
          </cell>
          <cell r="E42">
            <v>0.68</v>
          </cell>
          <cell r="F42">
            <v>37616</v>
          </cell>
          <cell r="G42">
            <v>2.8999999999999998E-3</v>
          </cell>
          <cell r="H42">
            <v>7.0000000000000001E-3</v>
          </cell>
          <cell r="I42" t="str">
            <v>5          0   .</v>
          </cell>
          <cell r="J42">
            <v>0</v>
          </cell>
          <cell r="K42">
            <v>0</v>
          </cell>
          <cell r="L42">
            <v>2003</v>
          </cell>
          <cell r="M42" t="str">
            <v>No Trade</v>
          </cell>
          <cell r="N42" t="str">
            <v/>
          </cell>
          <cell r="O42" t="str">
            <v/>
          </cell>
          <cell r="P42" t="str">
            <v/>
          </cell>
        </row>
        <row r="43">
          <cell r="A43" t="str">
            <v>GO</v>
          </cell>
          <cell r="B43">
            <v>1</v>
          </cell>
          <cell r="C43">
            <v>3</v>
          </cell>
          <cell r="D43" t="str">
            <v>C</v>
          </cell>
          <cell r="E43">
            <v>0.69</v>
          </cell>
          <cell r="F43">
            <v>37616</v>
          </cell>
          <cell r="G43">
            <v>3.49E-2</v>
          </cell>
          <cell r="H43">
            <v>3.4000000000000002E-2</v>
          </cell>
          <cell r="I43" t="str">
            <v>9          0   .</v>
          </cell>
          <cell r="J43">
            <v>0</v>
          </cell>
          <cell r="K43">
            <v>0</v>
          </cell>
          <cell r="L43">
            <v>2003</v>
          </cell>
          <cell r="M43" t="str">
            <v>No Trade</v>
          </cell>
          <cell r="N43" t="str">
            <v/>
          </cell>
          <cell r="O43" t="str">
            <v/>
          </cell>
          <cell r="P43" t="str">
            <v/>
          </cell>
        </row>
        <row r="44">
          <cell r="A44" t="str">
            <v>GO</v>
          </cell>
          <cell r="B44">
            <v>1</v>
          </cell>
          <cell r="C44">
            <v>3</v>
          </cell>
          <cell r="D44" t="str">
            <v>P</v>
          </cell>
          <cell r="E44">
            <v>0.69</v>
          </cell>
          <cell r="F44">
            <v>37616</v>
          </cell>
          <cell r="G44">
            <v>4.1999999999999997E-3</v>
          </cell>
          <cell r="H44">
            <v>0.01</v>
          </cell>
          <cell r="I44" t="str">
            <v>0          0   .</v>
          </cell>
          <cell r="J44">
            <v>0</v>
          </cell>
          <cell r="K44">
            <v>0</v>
          </cell>
          <cell r="L44">
            <v>2003</v>
          </cell>
          <cell r="M44" t="str">
            <v>No Trade</v>
          </cell>
          <cell r="N44" t="str">
            <v/>
          </cell>
          <cell r="O44" t="str">
            <v/>
          </cell>
          <cell r="P44" t="str">
            <v/>
          </cell>
        </row>
        <row r="45">
          <cell r="A45" t="str">
            <v>GO</v>
          </cell>
          <cell r="B45">
            <v>1</v>
          </cell>
          <cell r="C45">
            <v>3</v>
          </cell>
          <cell r="D45" t="str">
            <v>C</v>
          </cell>
          <cell r="E45">
            <v>0.7</v>
          </cell>
          <cell r="F45">
            <v>37616</v>
          </cell>
          <cell r="G45">
            <v>5.8500000000000003E-2</v>
          </cell>
          <cell r="H45">
            <v>4.2000000000000003E-2</v>
          </cell>
          <cell r="I45" t="str">
            <v>2         50   .</v>
          </cell>
          <cell r="J45">
            <v>480</v>
          </cell>
          <cell r="K45">
            <v>4.8000000000000001E-2</v>
          </cell>
          <cell r="L45">
            <v>2003</v>
          </cell>
          <cell r="M45" t="str">
            <v>No Trade</v>
          </cell>
          <cell r="N45" t="str">
            <v/>
          </cell>
          <cell r="O45" t="str">
            <v/>
          </cell>
          <cell r="P45" t="str">
            <v/>
          </cell>
        </row>
        <row r="46">
          <cell r="A46" t="str">
            <v>GO</v>
          </cell>
          <cell r="B46">
            <v>1</v>
          </cell>
          <cell r="C46">
            <v>3</v>
          </cell>
          <cell r="D46" t="str">
            <v>P</v>
          </cell>
          <cell r="E46">
            <v>0.7</v>
          </cell>
          <cell r="F46">
            <v>37616</v>
          </cell>
          <cell r="G46">
            <v>5.8999999999999999E-3</v>
          </cell>
          <cell r="H46">
            <v>1.2999999999999999E-2</v>
          </cell>
          <cell r="I46" t="str">
            <v>0         50   .</v>
          </cell>
          <cell r="J46">
            <v>0</v>
          </cell>
          <cell r="K46">
            <v>0</v>
          </cell>
          <cell r="L46">
            <v>2003</v>
          </cell>
          <cell r="M46" t="str">
            <v>No Trade</v>
          </cell>
          <cell r="N46" t="str">
            <v/>
          </cell>
          <cell r="O46" t="str">
            <v/>
          </cell>
          <cell r="P46" t="str">
            <v/>
          </cell>
        </row>
        <row r="47">
          <cell r="A47" t="str">
            <v>GO</v>
          </cell>
          <cell r="B47">
            <v>1</v>
          </cell>
          <cell r="C47">
            <v>3</v>
          </cell>
          <cell r="D47" t="str">
            <v>C</v>
          </cell>
          <cell r="E47">
            <v>0.71</v>
          </cell>
          <cell r="F47">
            <v>37616</v>
          </cell>
          <cell r="G47">
            <v>5.0700000000000002E-2</v>
          </cell>
          <cell r="H47">
            <v>3.5999999999999997E-2</v>
          </cell>
          <cell r="I47" t="str">
            <v>0          0   .</v>
          </cell>
          <cell r="J47">
            <v>0</v>
          </cell>
          <cell r="K47">
            <v>0</v>
          </cell>
          <cell r="L47">
            <v>2003</v>
          </cell>
          <cell r="M47" t="str">
            <v>No Trade</v>
          </cell>
          <cell r="N47" t="str">
            <v/>
          </cell>
          <cell r="O47" t="str">
            <v/>
          </cell>
          <cell r="P47" t="str">
            <v/>
          </cell>
        </row>
        <row r="48">
          <cell r="A48" t="str">
            <v>GO</v>
          </cell>
          <cell r="B48">
            <v>1</v>
          </cell>
          <cell r="C48">
            <v>3</v>
          </cell>
          <cell r="D48" t="str">
            <v>P</v>
          </cell>
          <cell r="E48">
            <v>0.71</v>
          </cell>
          <cell r="F48">
            <v>37616</v>
          </cell>
          <cell r="G48">
            <v>8.0999999999999996E-3</v>
          </cell>
          <cell r="H48">
            <v>1.6E-2</v>
          </cell>
          <cell r="I48" t="str">
            <v>7          0   .</v>
          </cell>
          <cell r="J48">
            <v>0</v>
          </cell>
          <cell r="K48">
            <v>0</v>
          </cell>
          <cell r="L48">
            <v>2003</v>
          </cell>
          <cell r="M48" t="str">
            <v>No Trade</v>
          </cell>
          <cell r="N48" t="str">
            <v/>
          </cell>
          <cell r="O48" t="str">
            <v/>
          </cell>
          <cell r="P48" t="str">
            <v/>
          </cell>
        </row>
        <row r="49">
          <cell r="A49" t="str">
            <v>GO</v>
          </cell>
          <cell r="B49">
            <v>1</v>
          </cell>
          <cell r="C49">
            <v>3</v>
          </cell>
          <cell r="D49" t="str">
            <v>C</v>
          </cell>
          <cell r="E49">
            <v>0.72</v>
          </cell>
          <cell r="F49">
            <v>37616</v>
          </cell>
          <cell r="G49">
            <v>4.2999999999999997E-2</v>
          </cell>
          <cell r="H49">
            <v>0.03</v>
          </cell>
          <cell r="I49" t="str">
            <v>3         40   .</v>
          </cell>
          <cell r="J49">
            <v>0</v>
          </cell>
          <cell r="K49">
            <v>0</v>
          </cell>
          <cell r="L49">
            <v>2003</v>
          </cell>
          <cell r="M49" t="str">
            <v>No Trade</v>
          </cell>
          <cell r="N49" t="str">
            <v/>
          </cell>
          <cell r="O49" t="str">
            <v/>
          </cell>
          <cell r="P49" t="str">
            <v/>
          </cell>
        </row>
        <row r="50">
          <cell r="A50" t="str">
            <v>GO</v>
          </cell>
          <cell r="B50">
            <v>1</v>
          </cell>
          <cell r="C50">
            <v>3</v>
          </cell>
          <cell r="D50" t="str">
            <v>P</v>
          </cell>
          <cell r="E50">
            <v>0.72</v>
          </cell>
          <cell r="F50">
            <v>37616</v>
          </cell>
          <cell r="G50">
            <v>1.04E-2</v>
          </cell>
          <cell r="H50">
            <v>2.1000000000000001E-2</v>
          </cell>
          <cell r="I50" t="str">
            <v>0          3   .</v>
          </cell>
          <cell r="J50">
            <v>140</v>
          </cell>
          <cell r="K50">
            <v>1.4E-2</v>
          </cell>
          <cell r="L50">
            <v>2003</v>
          </cell>
          <cell r="M50" t="str">
            <v>No Trade</v>
          </cell>
          <cell r="N50" t="str">
            <v/>
          </cell>
          <cell r="O50" t="str">
            <v/>
          </cell>
          <cell r="P50" t="str">
            <v/>
          </cell>
        </row>
        <row r="51">
          <cell r="A51" t="str">
            <v>GO</v>
          </cell>
          <cell r="B51">
            <v>1</v>
          </cell>
          <cell r="C51">
            <v>3</v>
          </cell>
          <cell r="D51" t="str">
            <v>C</v>
          </cell>
          <cell r="E51">
            <v>0.73</v>
          </cell>
          <cell r="F51">
            <v>37616</v>
          </cell>
          <cell r="G51">
            <v>3.6900000000000002E-2</v>
          </cell>
          <cell r="H51">
            <v>2.5000000000000001E-2</v>
          </cell>
          <cell r="I51" t="str">
            <v>2         40   .</v>
          </cell>
          <cell r="J51">
            <v>0</v>
          </cell>
          <cell r="K51">
            <v>0</v>
          </cell>
          <cell r="L51">
            <v>2003</v>
          </cell>
          <cell r="M51" t="str">
            <v>No Trade</v>
          </cell>
          <cell r="N51" t="str">
            <v/>
          </cell>
          <cell r="O51" t="str">
            <v/>
          </cell>
          <cell r="P51" t="str">
            <v/>
          </cell>
        </row>
        <row r="52">
          <cell r="A52" t="str">
            <v>GO</v>
          </cell>
          <cell r="B52">
            <v>1</v>
          </cell>
          <cell r="C52">
            <v>3</v>
          </cell>
          <cell r="D52" t="str">
            <v>P</v>
          </cell>
          <cell r="E52">
            <v>0.73</v>
          </cell>
          <cell r="F52">
            <v>37616</v>
          </cell>
          <cell r="G52">
            <v>1.43E-2</v>
          </cell>
          <cell r="H52">
            <v>2.5000000000000001E-2</v>
          </cell>
          <cell r="I52" t="str">
            <v>9        160   .</v>
          </cell>
          <cell r="J52">
            <v>0</v>
          </cell>
          <cell r="K52">
            <v>0</v>
          </cell>
          <cell r="L52">
            <v>2003</v>
          </cell>
          <cell r="M52" t="str">
            <v>No Trade</v>
          </cell>
          <cell r="N52" t="str">
            <v/>
          </cell>
          <cell r="O52" t="str">
            <v/>
          </cell>
          <cell r="P52" t="str">
            <v/>
          </cell>
        </row>
        <row r="53">
          <cell r="A53" t="str">
            <v>GO</v>
          </cell>
          <cell r="B53">
            <v>1</v>
          </cell>
          <cell r="C53">
            <v>3</v>
          </cell>
          <cell r="D53" t="str">
            <v>C</v>
          </cell>
          <cell r="E53">
            <v>0.74</v>
          </cell>
          <cell r="F53">
            <v>37616</v>
          </cell>
          <cell r="G53">
            <v>2.9000000000000001E-2</v>
          </cell>
          <cell r="H53">
            <v>0.02</v>
          </cell>
          <cell r="I53" t="str">
            <v>8         40   .</v>
          </cell>
          <cell r="J53">
            <v>0</v>
          </cell>
          <cell r="K53">
            <v>0</v>
          </cell>
          <cell r="L53">
            <v>2003</v>
          </cell>
          <cell r="M53" t="str">
            <v>No Trade</v>
          </cell>
          <cell r="N53" t="str">
            <v/>
          </cell>
          <cell r="O53" t="str">
            <v/>
          </cell>
          <cell r="P53" t="str">
            <v/>
          </cell>
        </row>
        <row r="54">
          <cell r="A54" t="str">
            <v>GO</v>
          </cell>
          <cell r="B54">
            <v>1</v>
          </cell>
          <cell r="C54">
            <v>3</v>
          </cell>
          <cell r="D54" t="str">
            <v>P</v>
          </cell>
          <cell r="E54">
            <v>0.74</v>
          </cell>
          <cell r="F54">
            <v>37616</v>
          </cell>
          <cell r="G54">
            <v>1.6400000000000001E-2</v>
          </cell>
          <cell r="H54">
            <v>3.1E-2</v>
          </cell>
          <cell r="I54" t="str">
            <v>5         60   .</v>
          </cell>
          <cell r="J54">
            <v>160</v>
          </cell>
          <cell r="K54">
            <v>1.6E-2</v>
          </cell>
          <cell r="L54">
            <v>2003</v>
          </cell>
          <cell r="M54" t="str">
            <v>No Trade</v>
          </cell>
          <cell r="N54" t="str">
            <v/>
          </cell>
          <cell r="O54" t="str">
            <v/>
          </cell>
          <cell r="P54" t="str">
            <v/>
          </cell>
        </row>
        <row r="55">
          <cell r="A55" t="str">
            <v>GO</v>
          </cell>
          <cell r="B55">
            <v>1</v>
          </cell>
          <cell r="C55">
            <v>3</v>
          </cell>
          <cell r="D55" t="str">
            <v>C</v>
          </cell>
          <cell r="E55">
            <v>0.75</v>
          </cell>
          <cell r="F55">
            <v>37616</v>
          </cell>
          <cell r="G55">
            <v>2.5600000000000001E-2</v>
          </cell>
          <cell r="H55">
            <v>1.7000000000000001E-2</v>
          </cell>
          <cell r="I55" t="str">
            <v>0          0   .</v>
          </cell>
          <cell r="J55">
            <v>0</v>
          </cell>
          <cell r="K55">
            <v>0</v>
          </cell>
          <cell r="L55">
            <v>2003</v>
          </cell>
          <cell r="M55" t="str">
            <v>No Trade</v>
          </cell>
          <cell r="N55" t="str">
            <v/>
          </cell>
          <cell r="O55" t="str">
            <v/>
          </cell>
          <cell r="P55" t="str">
            <v/>
          </cell>
        </row>
        <row r="56">
          <cell r="A56" t="str">
            <v>GO</v>
          </cell>
          <cell r="B56">
            <v>1</v>
          </cell>
          <cell r="C56">
            <v>3</v>
          </cell>
          <cell r="D56" t="str">
            <v>P</v>
          </cell>
          <cell r="E56">
            <v>0.75</v>
          </cell>
          <cell r="F56">
            <v>37616</v>
          </cell>
          <cell r="G56">
            <v>2.29E-2</v>
          </cell>
          <cell r="H56">
            <v>3.6999999999999998E-2</v>
          </cell>
          <cell r="I56" t="str">
            <v>6          3   .</v>
          </cell>
          <cell r="J56">
            <v>0</v>
          </cell>
          <cell r="K56">
            <v>0</v>
          </cell>
          <cell r="L56">
            <v>2003</v>
          </cell>
          <cell r="M56" t="str">
            <v>No Trade</v>
          </cell>
          <cell r="N56" t="str">
            <v/>
          </cell>
          <cell r="O56" t="str">
            <v/>
          </cell>
          <cell r="P56" t="str">
            <v/>
          </cell>
        </row>
        <row r="57">
          <cell r="A57" t="str">
            <v>GO</v>
          </cell>
          <cell r="B57">
            <v>1</v>
          </cell>
          <cell r="C57">
            <v>3</v>
          </cell>
          <cell r="D57" t="str">
            <v>C</v>
          </cell>
          <cell r="E57">
            <v>0.76</v>
          </cell>
          <cell r="F57">
            <v>37616</v>
          </cell>
          <cell r="G57">
            <v>1.95E-2</v>
          </cell>
          <cell r="H57">
            <v>1.2999999999999999E-2</v>
          </cell>
          <cell r="I57" t="str">
            <v>8          0   .</v>
          </cell>
          <cell r="J57">
            <v>0</v>
          </cell>
          <cell r="K57">
            <v>0</v>
          </cell>
          <cell r="L57">
            <v>2003</v>
          </cell>
          <cell r="M57" t="str">
            <v>No Trade</v>
          </cell>
          <cell r="N57" t="str">
            <v/>
          </cell>
          <cell r="O57" t="str">
            <v/>
          </cell>
          <cell r="P57" t="str">
            <v/>
          </cell>
        </row>
        <row r="58">
          <cell r="A58" t="str">
            <v>GO</v>
          </cell>
          <cell r="B58">
            <v>1</v>
          </cell>
          <cell r="C58">
            <v>3</v>
          </cell>
          <cell r="D58" t="str">
            <v>P</v>
          </cell>
          <cell r="E58">
            <v>0.76</v>
          </cell>
          <cell r="F58">
            <v>37616</v>
          </cell>
          <cell r="G58">
            <v>6.7900000000000002E-2</v>
          </cell>
          <cell r="H58">
            <v>6.7000000000000004E-2</v>
          </cell>
          <cell r="I58" t="str">
            <v>9          0   .</v>
          </cell>
          <cell r="J58">
            <v>0</v>
          </cell>
          <cell r="K58">
            <v>0</v>
          </cell>
          <cell r="L58">
            <v>2003</v>
          </cell>
          <cell r="M58" t="str">
            <v>No Trade</v>
          </cell>
          <cell r="N58" t="str">
            <v/>
          </cell>
          <cell r="O58" t="str">
            <v/>
          </cell>
          <cell r="P58" t="str">
            <v/>
          </cell>
        </row>
        <row r="59">
          <cell r="A59" t="str">
            <v>GO</v>
          </cell>
          <cell r="B59">
            <v>1</v>
          </cell>
          <cell r="C59">
            <v>3</v>
          </cell>
          <cell r="D59" t="str">
            <v>C</v>
          </cell>
          <cell r="E59">
            <v>0.77</v>
          </cell>
          <cell r="F59">
            <v>37616</v>
          </cell>
          <cell r="G59">
            <v>1.7000000000000001E-2</v>
          </cell>
          <cell r="H59">
            <v>1.0999999999999999E-2</v>
          </cell>
          <cell r="I59" t="str">
            <v>1         80   .</v>
          </cell>
          <cell r="J59">
            <v>0</v>
          </cell>
          <cell r="K59">
            <v>0</v>
          </cell>
          <cell r="L59">
            <v>2003</v>
          </cell>
          <cell r="M59" t="str">
            <v>No Trade</v>
          </cell>
          <cell r="N59" t="str">
            <v/>
          </cell>
          <cell r="O59" t="str">
            <v/>
          </cell>
          <cell r="P59" t="str">
            <v/>
          </cell>
        </row>
        <row r="60">
          <cell r="A60" t="str">
            <v>GO</v>
          </cell>
          <cell r="B60">
            <v>1</v>
          </cell>
          <cell r="C60">
            <v>3</v>
          </cell>
          <cell r="D60" t="str">
            <v>P</v>
          </cell>
          <cell r="E60">
            <v>0.77</v>
          </cell>
          <cell r="F60">
            <v>37616</v>
          </cell>
          <cell r="G60">
            <v>7.7399999999999997E-2</v>
          </cell>
          <cell r="H60">
            <v>7.6999999999999999E-2</v>
          </cell>
          <cell r="I60" t="str">
            <v>4          0   .</v>
          </cell>
          <cell r="J60">
            <v>0</v>
          </cell>
          <cell r="K60">
            <v>0</v>
          </cell>
          <cell r="L60">
            <v>2003</v>
          </cell>
          <cell r="M60" t="str">
            <v>No Trade</v>
          </cell>
          <cell r="N60" t="str">
            <v/>
          </cell>
          <cell r="O60" t="str">
            <v/>
          </cell>
          <cell r="P60" t="str">
            <v/>
          </cell>
        </row>
        <row r="61">
          <cell r="A61" t="str">
            <v>GO</v>
          </cell>
          <cell r="B61">
            <v>1</v>
          </cell>
          <cell r="C61">
            <v>3</v>
          </cell>
          <cell r="D61" t="str">
            <v>C</v>
          </cell>
          <cell r="E61">
            <v>0.78</v>
          </cell>
          <cell r="F61">
            <v>37616</v>
          </cell>
          <cell r="G61">
            <v>1.37E-2</v>
          </cell>
          <cell r="H61">
            <v>8.0000000000000002E-3</v>
          </cell>
          <cell r="I61" t="str">
            <v>8          0   .</v>
          </cell>
          <cell r="J61">
            <v>0</v>
          </cell>
          <cell r="K61">
            <v>0</v>
          </cell>
          <cell r="L61">
            <v>2003</v>
          </cell>
          <cell r="M61" t="str">
            <v>No Trade</v>
          </cell>
          <cell r="N61" t="str">
            <v/>
          </cell>
          <cell r="O61" t="str">
            <v/>
          </cell>
          <cell r="P61" t="str">
            <v/>
          </cell>
        </row>
        <row r="62">
          <cell r="A62" t="str">
            <v>GO</v>
          </cell>
          <cell r="B62">
            <v>1</v>
          </cell>
          <cell r="C62">
            <v>3</v>
          </cell>
          <cell r="D62" t="str">
            <v>P</v>
          </cell>
          <cell r="E62">
            <v>0.78</v>
          </cell>
          <cell r="F62">
            <v>37616</v>
          </cell>
          <cell r="G62">
            <v>4.0899999999999999E-2</v>
          </cell>
          <cell r="H62">
            <v>5.8999999999999997E-2</v>
          </cell>
          <cell r="I62" t="str">
            <v>4        190   .</v>
          </cell>
          <cell r="J62">
            <v>0</v>
          </cell>
          <cell r="K62">
            <v>0</v>
          </cell>
          <cell r="L62">
            <v>2003</v>
          </cell>
          <cell r="M62" t="str">
            <v>No Trade</v>
          </cell>
          <cell r="N62" t="str">
            <v/>
          </cell>
          <cell r="O62" t="str">
            <v/>
          </cell>
          <cell r="P62" t="str">
            <v/>
          </cell>
        </row>
        <row r="63">
          <cell r="A63" t="str">
            <v>GO</v>
          </cell>
          <cell r="B63">
            <v>1</v>
          </cell>
          <cell r="C63">
            <v>3</v>
          </cell>
          <cell r="D63" t="str">
            <v>C</v>
          </cell>
          <cell r="E63">
            <v>0.79</v>
          </cell>
          <cell r="F63">
            <v>37616</v>
          </cell>
          <cell r="G63">
            <v>1.09E-2</v>
          </cell>
          <cell r="H63">
            <v>6.0000000000000001E-3</v>
          </cell>
          <cell r="I63" t="str">
            <v>9          0   .</v>
          </cell>
          <cell r="J63">
            <v>0</v>
          </cell>
          <cell r="K63">
            <v>0</v>
          </cell>
          <cell r="L63">
            <v>2003</v>
          </cell>
          <cell r="M63" t="str">
            <v>No Trade</v>
          </cell>
          <cell r="N63" t="str">
            <v/>
          </cell>
          <cell r="O63" t="str">
            <v/>
          </cell>
          <cell r="P63" t="str">
            <v/>
          </cell>
        </row>
        <row r="64">
          <cell r="A64" t="str">
            <v>GO</v>
          </cell>
          <cell r="B64">
            <v>1</v>
          </cell>
          <cell r="C64">
            <v>3</v>
          </cell>
          <cell r="D64" t="str">
            <v>P</v>
          </cell>
          <cell r="E64">
            <v>0.79</v>
          </cell>
          <cell r="F64">
            <v>37616</v>
          </cell>
          <cell r="G64">
            <v>4.8099999999999997E-2</v>
          </cell>
          <cell r="H64">
            <v>6.7000000000000004E-2</v>
          </cell>
          <cell r="I64" t="str">
            <v>4          0   .</v>
          </cell>
          <cell r="J64">
            <v>0</v>
          </cell>
          <cell r="K64">
            <v>0</v>
          </cell>
          <cell r="L64">
            <v>2003</v>
          </cell>
          <cell r="M64" t="str">
            <v>No Trade</v>
          </cell>
          <cell r="N64" t="str">
            <v/>
          </cell>
          <cell r="O64" t="str">
            <v/>
          </cell>
          <cell r="P64" t="str">
            <v/>
          </cell>
        </row>
        <row r="65">
          <cell r="A65" t="str">
            <v>GO</v>
          </cell>
          <cell r="B65">
            <v>1</v>
          </cell>
          <cell r="C65">
            <v>3</v>
          </cell>
          <cell r="D65" t="str">
            <v>C</v>
          </cell>
          <cell r="E65">
            <v>0.8</v>
          </cell>
          <cell r="F65">
            <v>37616</v>
          </cell>
          <cell r="G65">
            <v>8.5000000000000006E-3</v>
          </cell>
          <cell r="H65">
            <v>5.0000000000000001E-3</v>
          </cell>
          <cell r="I65" t="str">
            <v>4         54   .</v>
          </cell>
          <cell r="J65">
            <v>80</v>
          </cell>
          <cell r="K65">
            <v>6.0000000000000001E-3</v>
          </cell>
          <cell r="L65">
            <v>2003</v>
          </cell>
          <cell r="M65" t="str">
            <v>No Trade</v>
          </cell>
          <cell r="N65" t="str">
            <v/>
          </cell>
          <cell r="O65" t="str">
            <v/>
          </cell>
          <cell r="P65" t="str">
            <v/>
          </cell>
        </row>
        <row r="66">
          <cell r="A66" t="str">
            <v>GO</v>
          </cell>
          <cell r="B66">
            <v>1</v>
          </cell>
          <cell r="C66">
            <v>3</v>
          </cell>
          <cell r="D66" t="str">
            <v>P</v>
          </cell>
          <cell r="E66">
            <v>0.8</v>
          </cell>
          <cell r="F66">
            <v>37616</v>
          </cell>
          <cell r="G66">
            <v>5.57E-2</v>
          </cell>
          <cell r="H66">
            <v>7.4999999999999997E-2</v>
          </cell>
          <cell r="I66" t="str">
            <v>9          3   .</v>
          </cell>
          <cell r="J66">
            <v>0</v>
          </cell>
          <cell r="K66">
            <v>0</v>
          </cell>
          <cell r="L66">
            <v>2003</v>
          </cell>
          <cell r="M66" t="str">
            <v>No Trade</v>
          </cell>
          <cell r="N66" t="str">
            <v/>
          </cell>
          <cell r="O66" t="str">
            <v/>
          </cell>
          <cell r="P66" t="str">
            <v/>
          </cell>
        </row>
        <row r="67">
          <cell r="A67" t="str">
            <v>GO</v>
          </cell>
          <cell r="B67">
            <v>1</v>
          </cell>
          <cell r="C67">
            <v>3</v>
          </cell>
          <cell r="D67" t="str">
            <v>C</v>
          </cell>
          <cell r="E67">
            <v>0.81</v>
          </cell>
          <cell r="F67">
            <v>37616</v>
          </cell>
          <cell r="G67">
            <v>6.6E-3</v>
          </cell>
          <cell r="H67">
            <v>4.0000000000000001E-3</v>
          </cell>
          <cell r="I67" t="str">
            <v>2          1   .</v>
          </cell>
          <cell r="J67">
            <v>50</v>
          </cell>
          <cell r="K67">
            <v>5.0000000000000001E-3</v>
          </cell>
          <cell r="L67">
            <v>2003</v>
          </cell>
          <cell r="M67" t="str">
            <v>No Trade</v>
          </cell>
          <cell r="N67" t="str">
            <v/>
          </cell>
          <cell r="O67" t="str">
            <v/>
          </cell>
          <cell r="P67" t="str">
            <v/>
          </cell>
        </row>
        <row r="68">
          <cell r="A68" t="str">
            <v>GO</v>
          </cell>
          <cell r="B68">
            <v>1</v>
          </cell>
          <cell r="C68">
            <v>3</v>
          </cell>
          <cell r="D68" t="str">
            <v>P</v>
          </cell>
          <cell r="E68">
            <v>0.81</v>
          </cell>
          <cell r="F68">
            <v>37616</v>
          </cell>
          <cell r="G68">
            <v>0.1573</v>
          </cell>
          <cell r="H68">
            <v>0.157</v>
          </cell>
          <cell r="I68" t="str">
            <v>3          0   .</v>
          </cell>
          <cell r="J68">
            <v>0</v>
          </cell>
          <cell r="K68">
            <v>0</v>
          </cell>
          <cell r="L68">
            <v>2003</v>
          </cell>
          <cell r="M68" t="str">
            <v>No Trade</v>
          </cell>
          <cell r="N68" t="str">
            <v/>
          </cell>
          <cell r="O68" t="str">
            <v/>
          </cell>
          <cell r="P68" t="str">
            <v/>
          </cell>
        </row>
        <row r="69">
          <cell r="A69" t="str">
            <v>GO</v>
          </cell>
          <cell r="B69">
            <v>1</v>
          </cell>
          <cell r="C69">
            <v>3</v>
          </cell>
          <cell r="D69" t="str">
            <v>C</v>
          </cell>
          <cell r="E69">
            <v>0.82</v>
          </cell>
          <cell r="F69">
            <v>37616</v>
          </cell>
          <cell r="G69">
            <v>5.1000000000000004E-3</v>
          </cell>
          <cell r="H69">
            <v>3.0000000000000001E-3</v>
          </cell>
          <cell r="I69" t="str">
            <v>2          0   .</v>
          </cell>
          <cell r="J69">
            <v>0</v>
          </cell>
          <cell r="K69">
            <v>0</v>
          </cell>
          <cell r="L69">
            <v>2003</v>
          </cell>
          <cell r="M69" t="str">
            <v>No Trade</v>
          </cell>
          <cell r="N69" t="str">
            <v/>
          </cell>
          <cell r="O69" t="str">
            <v/>
          </cell>
          <cell r="P69" t="str">
            <v/>
          </cell>
        </row>
        <row r="70">
          <cell r="A70" t="str">
            <v>GO</v>
          </cell>
          <cell r="B70">
            <v>1</v>
          </cell>
          <cell r="C70">
            <v>3</v>
          </cell>
          <cell r="D70" t="str">
            <v>C</v>
          </cell>
          <cell r="E70">
            <v>0.83</v>
          </cell>
          <cell r="F70">
            <v>37616</v>
          </cell>
          <cell r="G70">
            <v>3.8999999999999998E-3</v>
          </cell>
          <cell r="H70">
            <v>2E-3</v>
          </cell>
          <cell r="I70" t="str">
            <v>5          0   .</v>
          </cell>
          <cell r="J70">
            <v>0</v>
          </cell>
          <cell r="K70">
            <v>0</v>
          </cell>
          <cell r="L70">
            <v>2003</v>
          </cell>
          <cell r="M70" t="str">
            <v>No Trade</v>
          </cell>
          <cell r="N70" t="str">
            <v/>
          </cell>
          <cell r="O70" t="str">
            <v/>
          </cell>
          <cell r="P70" t="str">
            <v/>
          </cell>
        </row>
        <row r="71">
          <cell r="A71" t="str">
            <v>GO</v>
          </cell>
          <cell r="B71">
            <v>1</v>
          </cell>
          <cell r="C71">
            <v>3</v>
          </cell>
          <cell r="D71" t="str">
            <v>C</v>
          </cell>
          <cell r="E71">
            <v>0.84</v>
          </cell>
          <cell r="F71">
            <v>37616</v>
          </cell>
          <cell r="G71">
            <v>2.8999999999999998E-3</v>
          </cell>
          <cell r="H71">
            <v>1E-3</v>
          </cell>
          <cell r="I71" t="str">
            <v>9          0   .</v>
          </cell>
          <cell r="J71">
            <v>0</v>
          </cell>
          <cell r="K71">
            <v>0</v>
          </cell>
          <cell r="L71">
            <v>2003</v>
          </cell>
          <cell r="M71" t="str">
            <v>No Trade</v>
          </cell>
          <cell r="N71" t="str">
            <v/>
          </cell>
          <cell r="O71" t="str">
            <v/>
          </cell>
          <cell r="P71" t="str">
            <v/>
          </cell>
        </row>
        <row r="72">
          <cell r="A72" t="str">
            <v>GO</v>
          </cell>
          <cell r="B72">
            <v>1</v>
          </cell>
          <cell r="C72">
            <v>3</v>
          </cell>
          <cell r="D72" t="str">
            <v>C</v>
          </cell>
          <cell r="E72">
            <v>0.85</v>
          </cell>
          <cell r="F72">
            <v>37616</v>
          </cell>
          <cell r="G72">
            <v>2.2000000000000001E-3</v>
          </cell>
          <cell r="H72">
            <v>1E-3</v>
          </cell>
          <cell r="I72" t="str">
            <v>4          0   .</v>
          </cell>
          <cell r="J72">
            <v>0</v>
          </cell>
          <cell r="K72">
            <v>0</v>
          </cell>
          <cell r="L72">
            <v>2003</v>
          </cell>
          <cell r="M72" t="str">
            <v>No Trade</v>
          </cell>
          <cell r="N72" t="str">
            <v/>
          </cell>
          <cell r="O72" t="str">
            <v/>
          </cell>
          <cell r="P72" t="str">
            <v/>
          </cell>
        </row>
        <row r="73">
          <cell r="A73" t="str">
            <v>GO</v>
          </cell>
          <cell r="B73">
            <v>1</v>
          </cell>
          <cell r="C73">
            <v>3</v>
          </cell>
          <cell r="D73" t="str">
            <v>C</v>
          </cell>
          <cell r="E73">
            <v>0.86</v>
          </cell>
          <cell r="F73">
            <v>37616</v>
          </cell>
          <cell r="G73">
            <v>1.6000000000000001E-3</v>
          </cell>
          <cell r="H73">
            <v>1E-3</v>
          </cell>
          <cell r="I73" t="str">
            <v>0          0   .</v>
          </cell>
          <cell r="J73">
            <v>0</v>
          </cell>
          <cell r="K73">
            <v>0</v>
          </cell>
          <cell r="L73">
            <v>2003</v>
          </cell>
          <cell r="M73" t="str">
            <v>No Trade</v>
          </cell>
          <cell r="N73" t="str">
            <v/>
          </cell>
          <cell r="O73" t="str">
            <v/>
          </cell>
          <cell r="P73" t="str">
            <v/>
          </cell>
        </row>
        <row r="74">
          <cell r="A74" t="str">
            <v>GO</v>
          </cell>
          <cell r="B74">
            <v>1</v>
          </cell>
          <cell r="C74">
            <v>3</v>
          </cell>
          <cell r="D74" t="str">
            <v>C</v>
          </cell>
          <cell r="E74">
            <v>0.87</v>
          </cell>
          <cell r="F74">
            <v>37616</v>
          </cell>
          <cell r="G74">
            <v>1.1999999999999999E-3</v>
          </cell>
          <cell r="H74">
            <v>0</v>
          </cell>
          <cell r="I74" t="str">
            <v>8          0   .</v>
          </cell>
          <cell r="J74">
            <v>0</v>
          </cell>
          <cell r="K74">
            <v>0</v>
          </cell>
          <cell r="L74">
            <v>2003</v>
          </cell>
          <cell r="M74" t="str">
            <v>No Trade</v>
          </cell>
          <cell r="N74" t="str">
            <v/>
          </cell>
          <cell r="O74" t="str">
            <v/>
          </cell>
          <cell r="P74" t="str">
            <v/>
          </cell>
        </row>
        <row r="75">
          <cell r="A75" t="str">
            <v>GO</v>
          </cell>
          <cell r="B75">
            <v>1</v>
          </cell>
          <cell r="C75">
            <v>3</v>
          </cell>
          <cell r="D75" t="str">
            <v>C</v>
          </cell>
          <cell r="E75">
            <v>0.88</v>
          </cell>
          <cell r="F75">
            <v>37616</v>
          </cell>
          <cell r="G75">
            <v>8.9999999999999998E-4</v>
          </cell>
          <cell r="H75">
            <v>0</v>
          </cell>
          <cell r="I75" t="str">
            <v>6          0   .</v>
          </cell>
          <cell r="J75">
            <v>0</v>
          </cell>
          <cell r="K75">
            <v>0</v>
          </cell>
          <cell r="L75">
            <v>2003</v>
          </cell>
          <cell r="M75" t="str">
            <v>No Trade</v>
          </cell>
          <cell r="N75" t="str">
            <v/>
          </cell>
          <cell r="O75" t="str">
            <v/>
          </cell>
          <cell r="P75" t="str">
            <v/>
          </cell>
        </row>
        <row r="76">
          <cell r="A76" t="str">
            <v>GO</v>
          </cell>
          <cell r="B76">
            <v>1</v>
          </cell>
          <cell r="C76">
            <v>3</v>
          </cell>
          <cell r="D76" t="str">
            <v>C</v>
          </cell>
          <cell r="E76">
            <v>0.89</v>
          </cell>
          <cell r="F76">
            <v>37616</v>
          </cell>
          <cell r="G76">
            <v>5.9999999999999995E-4</v>
          </cell>
          <cell r="H76">
            <v>0</v>
          </cell>
          <cell r="I76" t="str">
            <v>4          0   .</v>
          </cell>
          <cell r="J76">
            <v>0</v>
          </cell>
          <cell r="K76">
            <v>0</v>
          </cell>
          <cell r="L76">
            <v>2003</v>
          </cell>
          <cell r="M76" t="str">
            <v>No Trade</v>
          </cell>
          <cell r="N76" t="str">
            <v/>
          </cell>
          <cell r="O76" t="str">
            <v/>
          </cell>
          <cell r="P76" t="str">
            <v/>
          </cell>
        </row>
        <row r="77">
          <cell r="A77" t="str">
            <v>GO</v>
          </cell>
          <cell r="B77">
            <v>1</v>
          </cell>
          <cell r="C77">
            <v>3</v>
          </cell>
          <cell r="D77" t="str">
            <v>C</v>
          </cell>
          <cell r="E77">
            <v>0.9</v>
          </cell>
          <cell r="F77">
            <v>37616</v>
          </cell>
          <cell r="G77">
            <v>5.0000000000000001E-4</v>
          </cell>
          <cell r="H77">
            <v>0</v>
          </cell>
          <cell r="I77" t="str">
            <v>3          0   .</v>
          </cell>
          <cell r="J77">
            <v>0</v>
          </cell>
          <cell r="K77">
            <v>0</v>
          </cell>
          <cell r="L77">
            <v>2003</v>
          </cell>
          <cell r="M77" t="str">
            <v>No Trade</v>
          </cell>
          <cell r="N77" t="str">
            <v/>
          </cell>
          <cell r="O77" t="str">
            <v/>
          </cell>
          <cell r="P77" t="str">
            <v/>
          </cell>
        </row>
        <row r="78">
          <cell r="A78" t="str">
            <v>GO</v>
          </cell>
          <cell r="B78">
            <v>1</v>
          </cell>
          <cell r="C78">
            <v>3</v>
          </cell>
          <cell r="D78" t="str">
            <v>C</v>
          </cell>
          <cell r="E78">
            <v>0.92</v>
          </cell>
          <cell r="F78">
            <v>37616</v>
          </cell>
          <cell r="G78">
            <v>2.0000000000000001E-4</v>
          </cell>
          <cell r="H78">
            <v>0</v>
          </cell>
          <cell r="I78" t="str">
            <v>2          0   .</v>
          </cell>
          <cell r="J78">
            <v>0</v>
          </cell>
          <cell r="K78">
            <v>0</v>
          </cell>
          <cell r="L78">
            <v>2003</v>
          </cell>
          <cell r="M78" t="str">
            <v>No Trade</v>
          </cell>
          <cell r="N78" t="str">
            <v/>
          </cell>
          <cell r="O78" t="str">
            <v/>
          </cell>
          <cell r="P78" t="str">
            <v/>
          </cell>
        </row>
        <row r="79">
          <cell r="A79" t="str">
            <v>GO</v>
          </cell>
          <cell r="B79">
            <v>1</v>
          </cell>
          <cell r="C79">
            <v>3</v>
          </cell>
          <cell r="D79" t="str">
            <v>C</v>
          </cell>
          <cell r="E79">
            <v>0.93</v>
          </cell>
          <cell r="F79">
            <v>37616</v>
          </cell>
          <cell r="G79">
            <v>0</v>
          </cell>
          <cell r="H79">
            <v>0</v>
          </cell>
          <cell r="I79" t="str">
            <v>0          0   .</v>
          </cell>
          <cell r="J79">
            <v>0</v>
          </cell>
          <cell r="K79">
            <v>0</v>
          </cell>
          <cell r="L79">
            <v>2003</v>
          </cell>
          <cell r="M79" t="str">
            <v>No Trade</v>
          </cell>
          <cell r="N79" t="str">
            <v/>
          </cell>
          <cell r="O79" t="str">
            <v/>
          </cell>
          <cell r="P79" t="str">
            <v/>
          </cell>
        </row>
        <row r="80">
          <cell r="A80" t="str">
            <v>GO</v>
          </cell>
          <cell r="B80">
            <v>1</v>
          </cell>
          <cell r="C80">
            <v>3</v>
          </cell>
          <cell r="D80" t="str">
            <v>C</v>
          </cell>
          <cell r="E80">
            <v>0.94</v>
          </cell>
          <cell r="F80">
            <v>37616</v>
          </cell>
          <cell r="G80">
            <v>0</v>
          </cell>
          <cell r="H80">
            <v>0</v>
          </cell>
          <cell r="I80" t="str">
            <v>0          0   .</v>
          </cell>
          <cell r="J80">
            <v>0</v>
          </cell>
          <cell r="K80">
            <v>0</v>
          </cell>
          <cell r="L80">
            <v>2003</v>
          </cell>
          <cell r="M80" t="str">
            <v>No Trade</v>
          </cell>
          <cell r="N80" t="str">
            <v/>
          </cell>
          <cell r="O80" t="str">
            <v/>
          </cell>
          <cell r="P80" t="str">
            <v/>
          </cell>
        </row>
        <row r="81">
          <cell r="A81" t="str">
            <v>GO</v>
          </cell>
          <cell r="B81">
            <v>1</v>
          </cell>
          <cell r="C81">
            <v>3</v>
          </cell>
          <cell r="D81" t="str">
            <v>C</v>
          </cell>
          <cell r="E81">
            <v>0.96</v>
          </cell>
          <cell r="F81">
            <v>37616</v>
          </cell>
          <cell r="G81">
            <v>1E-4</v>
          </cell>
          <cell r="H81">
            <v>0</v>
          </cell>
          <cell r="I81" t="str">
            <v>1          0   .</v>
          </cell>
          <cell r="J81">
            <v>0</v>
          </cell>
          <cell r="K81">
            <v>0</v>
          </cell>
          <cell r="L81">
            <v>2003</v>
          </cell>
          <cell r="M81" t="str">
            <v>No Trade</v>
          </cell>
          <cell r="N81" t="str">
            <v/>
          </cell>
          <cell r="O81" t="str">
            <v/>
          </cell>
          <cell r="P81" t="str">
            <v/>
          </cell>
        </row>
        <row r="82">
          <cell r="A82" t="str">
            <v>GO</v>
          </cell>
          <cell r="B82">
            <v>1</v>
          </cell>
          <cell r="C82">
            <v>3</v>
          </cell>
          <cell r="D82" t="str">
            <v>C</v>
          </cell>
          <cell r="E82">
            <v>0.98</v>
          </cell>
          <cell r="F82">
            <v>37616</v>
          </cell>
          <cell r="G82">
            <v>1E-4</v>
          </cell>
          <cell r="H82">
            <v>0</v>
          </cell>
          <cell r="I82" t="str">
            <v>1          0   .</v>
          </cell>
          <cell r="J82">
            <v>0</v>
          </cell>
          <cell r="K82">
            <v>0</v>
          </cell>
          <cell r="L82">
            <v>2003</v>
          </cell>
          <cell r="M82" t="str">
            <v>No Trade</v>
          </cell>
          <cell r="N82" t="str">
            <v/>
          </cell>
          <cell r="O82" t="str">
            <v/>
          </cell>
          <cell r="P82" t="str">
            <v/>
          </cell>
        </row>
        <row r="83">
          <cell r="A83" t="str">
            <v>GO</v>
          </cell>
          <cell r="B83">
            <v>1</v>
          </cell>
          <cell r="C83">
            <v>3</v>
          </cell>
          <cell r="D83" t="str">
            <v>C</v>
          </cell>
          <cell r="E83">
            <v>0.99</v>
          </cell>
          <cell r="F83">
            <v>37616</v>
          </cell>
          <cell r="G83">
            <v>1E-4</v>
          </cell>
          <cell r="H83">
            <v>0</v>
          </cell>
          <cell r="I83" t="str">
            <v>1          0   .</v>
          </cell>
          <cell r="J83">
            <v>0</v>
          </cell>
          <cell r="K83">
            <v>0</v>
          </cell>
          <cell r="L83">
            <v>2003</v>
          </cell>
          <cell r="M83" t="str">
            <v>No Trade</v>
          </cell>
          <cell r="N83" t="str">
            <v/>
          </cell>
          <cell r="O83" t="str">
            <v/>
          </cell>
          <cell r="P83" t="str">
            <v/>
          </cell>
        </row>
        <row r="84">
          <cell r="A84" t="str">
            <v>GO</v>
          </cell>
          <cell r="B84">
            <v>1</v>
          </cell>
          <cell r="C84">
            <v>3</v>
          </cell>
          <cell r="D84" t="str">
            <v>C</v>
          </cell>
          <cell r="E84">
            <v>1.1000000000000001</v>
          </cell>
          <cell r="F84">
            <v>37616</v>
          </cell>
          <cell r="G84">
            <v>0</v>
          </cell>
          <cell r="I84" t="str">
            <v>0   .</v>
          </cell>
          <cell r="J84">
            <v>0</v>
          </cell>
          <cell r="K84">
            <v>0</v>
          </cell>
          <cell r="L84">
            <v>2003</v>
          </cell>
          <cell r="M84" t="str">
            <v>No Trade</v>
          </cell>
          <cell r="N84" t="str">
            <v/>
          </cell>
          <cell r="O84" t="str">
            <v/>
          </cell>
          <cell r="P84" t="str">
            <v/>
          </cell>
        </row>
        <row r="85">
          <cell r="A85" t="str">
            <v>GO</v>
          </cell>
          <cell r="B85">
            <v>2</v>
          </cell>
          <cell r="C85">
            <v>3</v>
          </cell>
          <cell r="D85" t="str">
            <v>P</v>
          </cell>
          <cell r="E85">
            <v>0.05</v>
          </cell>
          <cell r="F85">
            <v>37649</v>
          </cell>
          <cell r="G85">
            <v>0</v>
          </cell>
          <cell r="H85">
            <v>0</v>
          </cell>
          <cell r="I85" t="str">
            <v>0          0   .</v>
          </cell>
          <cell r="J85">
            <v>0</v>
          </cell>
          <cell r="K85">
            <v>0</v>
          </cell>
          <cell r="L85">
            <v>2003</v>
          </cell>
          <cell r="M85" t="str">
            <v>No Trade</v>
          </cell>
          <cell r="N85" t="str">
            <v/>
          </cell>
          <cell r="O85" t="str">
            <v/>
          </cell>
          <cell r="P85" t="str">
            <v/>
          </cell>
        </row>
        <row r="86">
          <cell r="A86" t="str">
            <v>GO</v>
          </cell>
          <cell r="B86">
            <v>2</v>
          </cell>
          <cell r="C86">
            <v>3</v>
          </cell>
          <cell r="D86" t="str">
            <v>P</v>
          </cell>
          <cell r="E86">
            <v>0.49</v>
          </cell>
          <cell r="F86">
            <v>37649</v>
          </cell>
          <cell r="G86">
            <v>0</v>
          </cell>
          <cell r="H86">
            <v>0</v>
          </cell>
          <cell r="I86" t="str">
            <v>0          0   .</v>
          </cell>
          <cell r="J86">
            <v>0</v>
          </cell>
          <cell r="K86">
            <v>0</v>
          </cell>
          <cell r="L86">
            <v>2003</v>
          </cell>
          <cell r="M86" t="str">
            <v>No Trade</v>
          </cell>
          <cell r="N86" t="str">
            <v/>
          </cell>
          <cell r="O86" t="str">
            <v/>
          </cell>
          <cell r="P86" t="str">
            <v/>
          </cell>
        </row>
        <row r="87">
          <cell r="A87" t="str">
            <v>GO</v>
          </cell>
          <cell r="B87">
            <v>2</v>
          </cell>
          <cell r="C87">
            <v>3</v>
          </cell>
          <cell r="D87" t="str">
            <v>P</v>
          </cell>
          <cell r="E87">
            <v>0.5</v>
          </cell>
          <cell r="F87">
            <v>37649</v>
          </cell>
          <cell r="G87">
            <v>0</v>
          </cell>
          <cell r="H87">
            <v>0</v>
          </cell>
          <cell r="I87" t="str">
            <v>0          0   .</v>
          </cell>
          <cell r="J87">
            <v>0</v>
          </cell>
          <cell r="K87">
            <v>0</v>
          </cell>
          <cell r="L87">
            <v>2003</v>
          </cell>
          <cell r="M87" t="str">
            <v>No Trade</v>
          </cell>
          <cell r="N87" t="str">
            <v/>
          </cell>
          <cell r="O87" t="str">
            <v/>
          </cell>
          <cell r="P87" t="str">
            <v/>
          </cell>
        </row>
        <row r="88">
          <cell r="A88" t="str">
            <v>GO</v>
          </cell>
          <cell r="B88">
            <v>2</v>
          </cell>
          <cell r="C88">
            <v>3</v>
          </cell>
          <cell r="D88" t="str">
            <v>P</v>
          </cell>
          <cell r="E88">
            <v>0.52</v>
          </cell>
          <cell r="F88">
            <v>37649</v>
          </cell>
          <cell r="G88">
            <v>0</v>
          </cell>
          <cell r="H88">
            <v>0</v>
          </cell>
          <cell r="I88" t="str">
            <v>0          0   .</v>
          </cell>
          <cell r="J88">
            <v>0</v>
          </cell>
          <cell r="K88">
            <v>0</v>
          </cell>
          <cell r="L88">
            <v>2003</v>
          </cell>
          <cell r="M88" t="str">
            <v>No Trade</v>
          </cell>
          <cell r="N88" t="str">
            <v/>
          </cell>
          <cell r="O88" t="str">
            <v/>
          </cell>
          <cell r="P88" t="str">
            <v/>
          </cell>
        </row>
        <row r="89">
          <cell r="A89" t="str">
            <v>GO</v>
          </cell>
          <cell r="B89">
            <v>2</v>
          </cell>
          <cell r="C89">
            <v>3</v>
          </cell>
          <cell r="D89" t="str">
            <v>P</v>
          </cell>
          <cell r="E89">
            <v>0.53</v>
          </cell>
          <cell r="F89">
            <v>37649</v>
          </cell>
          <cell r="G89">
            <v>0</v>
          </cell>
          <cell r="H89">
            <v>0</v>
          </cell>
          <cell r="I89" t="str">
            <v>0          0   .</v>
          </cell>
          <cell r="J89">
            <v>0</v>
          </cell>
          <cell r="K89">
            <v>0</v>
          </cell>
          <cell r="L89">
            <v>2003</v>
          </cell>
          <cell r="M89" t="str">
            <v>No Trade</v>
          </cell>
          <cell r="N89" t="str">
            <v/>
          </cell>
          <cell r="O89" t="str">
            <v/>
          </cell>
          <cell r="P89" t="str">
            <v/>
          </cell>
        </row>
        <row r="90">
          <cell r="A90" t="str">
            <v>GO</v>
          </cell>
          <cell r="B90">
            <v>2</v>
          </cell>
          <cell r="C90">
            <v>3</v>
          </cell>
          <cell r="D90" t="str">
            <v>P</v>
          </cell>
          <cell r="E90">
            <v>0.54</v>
          </cell>
          <cell r="F90">
            <v>37649</v>
          </cell>
          <cell r="G90">
            <v>0</v>
          </cell>
          <cell r="H90">
            <v>0</v>
          </cell>
          <cell r="I90" t="str">
            <v>0          0   .</v>
          </cell>
          <cell r="J90">
            <v>0</v>
          </cell>
          <cell r="K90">
            <v>0</v>
          </cell>
          <cell r="L90">
            <v>2003</v>
          </cell>
          <cell r="M90" t="str">
            <v>No Trade</v>
          </cell>
          <cell r="N90" t="str">
            <v/>
          </cell>
          <cell r="O90" t="str">
            <v/>
          </cell>
          <cell r="P90" t="str">
            <v/>
          </cell>
        </row>
        <row r="91">
          <cell r="A91" t="str">
            <v>GO</v>
          </cell>
          <cell r="B91">
            <v>2</v>
          </cell>
          <cell r="C91">
            <v>3</v>
          </cell>
          <cell r="D91" t="str">
            <v>P</v>
          </cell>
          <cell r="E91">
            <v>0.55000000000000004</v>
          </cell>
          <cell r="F91">
            <v>37649</v>
          </cell>
          <cell r="G91">
            <v>0</v>
          </cell>
          <cell r="H91">
            <v>0</v>
          </cell>
          <cell r="I91" t="str">
            <v>0          0   .</v>
          </cell>
          <cell r="J91">
            <v>0</v>
          </cell>
          <cell r="K91">
            <v>0</v>
          </cell>
          <cell r="L91">
            <v>2003</v>
          </cell>
          <cell r="M91" t="str">
            <v>No Trade</v>
          </cell>
          <cell r="N91" t="str">
            <v/>
          </cell>
          <cell r="O91" t="str">
            <v/>
          </cell>
          <cell r="P91" t="str">
            <v/>
          </cell>
        </row>
        <row r="92">
          <cell r="A92" t="str">
            <v>GO</v>
          </cell>
          <cell r="B92">
            <v>2</v>
          </cell>
          <cell r="C92">
            <v>3</v>
          </cell>
          <cell r="D92" t="str">
            <v>P</v>
          </cell>
          <cell r="E92">
            <v>0.56000000000000005</v>
          </cell>
          <cell r="F92">
            <v>37649</v>
          </cell>
          <cell r="G92">
            <v>2.0000000000000001E-4</v>
          </cell>
          <cell r="H92">
            <v>0</v>
          </cell>
          <cell r="I92" t="str">
            <v>6          0   .</v>
          </cell>
          <cell r="J92">
            <v>0</v>
          </cell>
          <cell r="K92">
            <v>0</v>
          </cell>
          <cell r="L92">
            <v>2003</v>
          </cell>
          <cell r="M92" t="str">
            <v>No Trade</v>
          </cell>
          <cell r="N92" t="str">
            <v/>
          </cell>
          <cell r="O92" t="str">
            <v/>
          </cell>
          <cell r="P92" t="str">
            <v/>
          </cell>
        </row>
        <row r="93">
          <cell r="A93" t="str">
            <v>GO</v>
          </cell>
          <cell r="B93">
            <v>2</v>
          </cell>
          <cell r="C93">
            <v>3</v>
          </cell>
          <cell r="D93" t="str">
            <v>P</v>
          </cell>
          <cell r="E93">
            <v>0.56999999999999995</v>
          </cell>
          <cell r="F93">
            <v>37649</v>
          </cell>
          <cell r="G93">
            <v>0</v>
          </cell>
          <cell r="H93">
            <v>0</v>
          </cell>
          <cell r="I93" t="str">
            <v>0          0   .</v>
          </cell>
          <cell r="J93">
            <v>0</v>
          </cell>
          <cell r="K93">
            <v>0</v>
          </cell>
          <cell r="L93">
            <v>2003</v>
          </cell>
          <cell r="M93" t="str">
            <v>No Trade</v>
          </cell>
          <cell r="N93" t="str">
            <v/>
          </cell>
          <cell r="O93" t="str">
            <v/>
          </cell>
          <cell r="P93" t="str">
            <v/>
          </cell>
        </row>
        <row r="94">
          <cell r="A94" t="str">
            <v>GO</v>
          </cell>
          <cell r="B94">
            <v>2</v>
          </cell>
          <cell r="C94">
            <v>3</v>
          </cell>
          <cell r="D94" t="str">
            <v>P</v>
          </cell>
          <cell r="E94">
            <v>0.57999999999999996</v>
          </cell>
          <cell r="F94">
            <v>37649</v>
          </cell>
          <cell r="G94">
            <v>5.9999999999999995E-4</v>
          </cell>
          <cell r="H94">
            <v>1E-3</v>
          </cell>
          <cell r="I94" t="str">
            <v>2          0   .</v>
          </cell>
          <cell r="J94">
            <v>0</v>
          </cell>
          <cell r="K94">
            <v>0</v>
          </cell>
          <cell r="L94">
            <v>2003</v>
          </cell>
          <cell r="M94" t="str">
            <v>No Trade</v>
          </cell>
          <cell r="N94" t="str">
            <v/>
          </cell>
          <cell r="O94" t="str">
            <v/>
          </cell>
          <cell r="P94" t="str">
            <v/>
          </cell>
        </row>
        <row r="95">
          <cell r="A95" t="str">
            <v>GO</v>
          </cell>
          <cell r="B95">
            <v>2</v>
          </cell>
          <cell r="C95">
            <v>3</v>
          </cell>
          <cell r="D95" t="str">
            <v>P</v>
          </cell>
          <cell r="E95">
            <v>0.59</v>
          </cell>
          <cell r="F95">
            <v>37649</v>
          </cell>
          <cell r="G95">
            <v>0</v>
          </cell>
          <cell r="H95">
            <v>0</v>
          </cell>
          <cell r="I95" t="str">
            <v>0          0   .</v>
          </cell>
          <cell r="J95">
            <v>0</v>
          </cell>
          <cell r="K95">
            <v>0</v>
          </cell>
          <cell r="L95">
            <v>2003</v>
          </cell>
          <cell r="M95" t="str">
            <v>No Trade</v>
          </cell>
          <cell r="N95" t="str">
            <v/>
          </cell>
          <cell r="O95" t="str">
            <v/>
          </cell>
          <cell r="P95" t="str">
            <v/>
          </cell>
        </row>
        <row r="96">
          <cell r="A96" t="str">
            <v>GO</v>
          </cell>
          <cell r="B96">
            <v>2</v>
          </cell>
          <cell r="C96">
            <v>3</v>
          </cell>
          <cell r="D96" t="str">
            <v>P</v>
          </cell>
          <cell r="E96">
            <v>0.6</v>
          </cell>
          <cell r="F96">
            <v>37649</v>
          </cell>
          <cell r="G96">
            <v>1.1999999999999999E-3</v>
          </cell>
          <cell r="H96">
            <v>2E-3</v>
          </cell>
          <cell r="I96" t="str">
            <v>4          0   .</v>
          </cell>
          <cell r="J96">
            <v>0</v>
          </cell>
          <cell r="K96">
            <v>0</v>
          </cell>
          <cell r="L96">
            <v>2003</v>
          </cell>
          <cell r="M96" t="str">
            <v>No Trade</v>
          </cell>
          <cell r="N96" t="str">
            <v/>
          </cell>
          <cell r="O96" t="str">
            <v/>
          </cell>
          <cell r="P96" t="str">
            <v/>
          </cell>
        </row>
        <row r="97">
          <cell r="A97" t="str">
            <v>GO</v>
          </cell>
          <cell r="B97">
            <v>2</v>
          </cell>
          <cell r="C97">
            <v>3</v>
          </cell>
          <cell r="D97" t="str">
            <v>P</v>
          </cell>
          <cell r="E97">
            <v>0.61</v>
          </cell>
          <cell r="F97">
            <v>37649</v>
          </cell>
          <cell r="G97">
            <v>1.6999999999999999E-3</v>
          </cell>
          <cell r="H97">
            <v>3.0000000000000001E-3</v>
          </cell>
          <cell r="I97" t="str">
            <v>2          0   .</v>
          </cell>
          <cell r="J97">
            <v>0</v>
          </cell>
          <cell r="K97">
            <v>0</v>
          </cell>
          <cell r="L97">
            <v>2003</v>
          </cell>
          <cell r="M97" t="str">
            <v>No Trade</v>
          </cell>
          <cell r="N97" t="str">
            <v/>
          </cell>
          <cell r="O97" t="str">
            <v/>
          </cell>
          <cell r="P97" t="str">
            <v/>
          </cell>
        </row>
        <row r="98">
          <cell r="A98" t="str">
            <v>GO</v>
          </cell>
          <cell r="B98">
            <v>2</v>
          </cell>
          <cell r="C98">
            <v>3</v>
          </cell>
          <cell r="D98" t="str">
            <v>P</v>
          </cell>
          <cell r="E98">
            <v>0.62</v>
          </cell>
          <cell r="F98">
            <v>37649</v>
          </cell>
          <cell r="G98">
            <v>2.3E-3</v>
          </cell>
          <cell r="H98">
            <v>4.0000000000000001E-3</v>
          </cell>
          <cell r="I98" t="str">
            <v>2          0   .</v>
          </cell>
          <cell r="J98">
            <v>0</v>
          </cell>
          <cell r="K98">
            <v>0</v>
          </cell>
          <cell r="L98">
            <v>2003</v>
          </cell>
          <cell r="M98" t="str">
            <v>No Trade</v>
          </cell>
          <cell r="N98" t="str">
            <v/>
          </cell>
          <cell r="O98" t="str">
            <v/>
          </cell>
          <cell r="P98" t="str">
            <v/>
          </cell>
        </row>
        <row r="99">
          <cell r="A99" t="str">
            <v>GO</v>
          </cell>
          <cell r="B99">
            <v>2</v>
          </cell>
          <cell r="C99">
            <v>3</v>
          </cell>
          <cell r="D99" t="str">
            <v>P</v>
          </cell>
          <cell r="E99">
            <v>0.63</v>
          </cell>
          <cell r="F99">
            <v>37649</v>
          </cell>
          <cell r="G99">
            <v>3.0999999999999999E-3</v>
          </cell>
          <cell r="H99">
            <v>5.0000000000000001E-3</v>
          </cell>
          <cell r="I99" t="str">
            <v>4          0   .</v>
          </cell>
          <cell r="J99">
            <v>0</v>
          </cell>
          <cell r="K99">
            <v>0</v>
          </cell>
          <cell r="L99">
            <v>2003</v>
          </cell>
          <cell r="M99" t="str">
            <v>No Trade</v>
          </cell>
          <cell r="N99" t="str">
            <v/>
          </cell>
          <cell r="O99" t="str">
            <v/>
          </cell>
          <cell r="P99" t="str">
            <v/>
          </cell>
        </row>
        <row r="100">
          <cell r="A100" t="str">
            <v>GO</v>
          </cell>
          <cell r="B100">
            <v>2</v>
          </cell>
          <cell r="C100">
            <v>3</v>
          </cell>
          <cell r="D100" t="str">
            <v>P</v>
          </cell>
          <cell r="E100">
            <v>0.64</v>
          </cell>
          <cell r="F100">
            <v>37649</v>
          </cell>
          <cell r="G100">
            <v>4.1000000000000003E-3</v>
          </cell>
          <cell r="H100">
            <v>7.0000000000000001E-3</v>
          </cell>
          <cell r="I100" t="str">
            <v>0          0   .</v>
          </cell>
          <cell r="J100">
            <v>0</v>
          </cell>
          <cell r="K100">
            <v>0</v>
          </cell>
          <cell r="L100">
            <v>2003</v>
          </cell>
          <cell r="M100" t="str">
            <v>No Trade</v>
          </cell>
          <cell r="N100" t="str">
            <v/>
          </cell>
          <cell r="O100" t="str">
            <v/>
          </cell>
          <cell r="P100" t="str">
            <v/>
          </cell>
        </row>
        <row r="101">
          <cell r="A101" t="str">
            <v>GO</v>
          </cell>
          <cell r="B101">
            <v>2</v>
          </cell>
          <cell r="C101">
            <v>3</v>
          </cell>
          <cell r="D101" t="str">
            <v>P</v>
          </cell>
          <cell r="E101">
            <v>0.65</v>
          </cell>
          <cell r="F101">
            <v>37649</v>
          </cell>
          <cell r="G101">
            <v>5.3E-3</v>
          </cell>
          <cell r="H101">
            <v>8.0000000000000002E-3</v>
          </cell>
          <cell r="I101" t="str">
            <v>8          0   .</v>
          </cell>
          <cell r="J101">
            <v>0</v>
          </cell>
          <cell r="K101">
            <v>0</v>
          </cell>
          <cell r="L101">
            <v>2003</v>
          </cell>
          <cell r="M101" t="str">
            <v>No Trade</v>
          </cell>
          <cell r="N101" t="str">
            <v/>
          </cell>
          <cell r="O101" t="str">
            <v/>
          </cell>
          <cell r="P101" t="str">
            <v/>
          </cell>
        </row>
        <row r="102">
          <cell r="A102" t="str">
            <v>GO</v>
          </cell>
          <cell r="B102">
            <v>2</v>
          </cell>
          <cell r="C102">
            <v>3</v>
          </cell>
          <cell r="D102" t="str">
            <v>C</v>
          </cell>
          <cell r="E102">
            <v>0.66</v>
          </cell>
          <cell r="F102">
            <v>37649</v>
          </cell>
          <cell r="G102">
            <v>9.6600000000000005E-2</v>
          </cell>
          <cell r="H102">
            <v>8.1000000000000003E-2</v>
          </cell>
          <cell r="I102" t="str">
            <v>2          0   .</v>
          </cell>
          <cell r="J102">
            <v>0</v>
          </cell>
          <cell r="K102">
            <v>0</v>
          </cell>
          <cell r="L102">
            <v>2003</v>
          </cell>
          <cell r="M102" t="str">
            <v>No Trade</v>
          </cell>
          <cell r="N102" t="str">
            <v/>
          </cell>
          <cell r="O102" t="str">
            <v/>
          </cell>
          <cell r="P102" t="str">
            <v/>
          </cell>
        </row>
        <row r="103">
          <cell r="A103" t="str">
            <v>GO</v>
          </cell>
          <cell r="B103">
            <v>2</v>
          </cell>
          <cell r="C103">
            <v>3</v>
          </cell>
          <cell r="D103" t="str">
            <v>P</v>
          </cell>
          <cell r="E103">
            <v>0.66</v>
          </cell>
          <cell r="F103">
            <v>37649</v>
          </cell>
          <cell r="G103">
            <v>6.7999999999999996E-3</v>
          </cell>
          <cell r="H103">
            <v>0.01</v>
          </cell>
          <cell r="I103" t="str">
            <v>9          0   .</v>
          </cell>
          <cell r="J103">
            <v>0</v>
          </cell>
          <cell r="K103">
            <v>0</v>
          </cell>
          <cell r="L103">
            <v>2003</v>
          </cell>
          <cell r="M103" t="str">
            <v>No Trade</v>
          </cell>
          <cell r="N103" t="str">
            <v/>
          </cell>
          <cell r="O103" t="str">
            <v/>
          </cell>
          <cell r="P103" t="str">
            <v/>
          </cell>
        </row>
        <row r="104">
          <cell r="A104" t="str">
            <v>GO</v>
          </cell>
          <cell r="B104">
            <v>2</v>
          </cell>
          <cell r="C104">
            <v>3</v>
          </cell>
          <cell r="D104" t="str">
            <v>P</v>
          </cell>
          <cell r="E104">
            <v>0.67</v>
          </cell>
          <cell r="F104">
            <v>37649</v>
          </cell>
          <cell r="G104">
            <v>8.6E-3</v>
          </cell>
          <cell r="H104">
            <v>1.2999999999999999E-2</v>
          </cell>
          <cell r="I104" t="str">
            <v>5          0   .</v>
          </cell>
          <cell r="J104">
            <v>0</v>
          </cell>
          <cell r="K104">
            <v>0</v>
          </cell>
          <cell r="L104">
            <v>2003</v>
          </cell>
          <cell r="M104" t="str">
            <v>No Trade</v>
          </cell>
          <cell r="N104" t="str">
            <v/>
          </cell>
          <cell r="O104" t="str">
            <v/>
          </cell>
          <cell r="P104" t="str">
            <v/>
          </cell>
        </row>
        <row r="105">
          <cell r="A105" t="str">
            <v>GO</v>
          </cell>
          <cell r="B105">
            <v>2</v>
          </cell>
          <cell r="C105">
            <v>3</v>
          </cell>
          <cell r="D105" t="str">
            <v>P</v>
          </cell>
          <cell r="E105">
            <v>0.68</v>
          </cell>
          <cell r="F105">
            <v>37649</v>
          </cell>
          <cell r="G105">
            <v>1.0699999999999999E-2</v>
          </cell>
          <cell r="H105">
            <v>1.6E-2</v>
          </cell>
          <cell r="I105" t="str">
            <v>4          0   .</v>
          </cell>
          <cell r="J105">
            <v>0</v>
          </cell>
          <cell r="K105">
            <v>0</v>
          </cell>
          <cell r="L105">
            <v>2003</v>
          </cell>
          <cell r="M105" t="str">
            <v>No Trade</v>
          </cell>
          <cell r="N105" t="str">
            <v/>
          </cell>
          <cell r="O105" t="str">
            <v/>
          </cell>
          <cell r="P105" t="str">
            <v/>
          </cell>
        </row>
        <row r="106">
          <cell r="A106" t="str">
            <v>GO</v>
          </cell>
          <cell r="B106">
            <v>2</v>
          </cell>
          <cell r="C106">
            <v>3</v>
          </cell>
          <cell r="D106" t="str">
            <v>P</v>
          </cell>
          <cell r="E106">
            <v>0.69</v>
          </cell>
          <cell r="F106">
            <v>37649</v>
          </cell>
          <cell r="G106">
            <v>1.32E-2</v>
          </cell>
          <cell r="H106">
            <v>1.9E-2</v>
          </cell>
          <cell r="I106" t="str">
            <v>7          0   .</v>
          </cell>
          <cell r="J106">
            <v>0</v>
          </cell>
          <cell r="K106">
            <v>0</v>
          </cell>
          <cell r="L106">
            <v>2003</v>
          </cell>
          <cell r="M106" t="str">
            <v>No Trade</v>
          </cell>
          <cell r="N106" t="str">
            <v/>
          </cell>
          <cell r="O106" t="str">
            <v/>
          </cell>
          <cell r="P106" t="str">
            <v/>
          </cell>
        </row>
        <row r="107">
          <cell r="A107" t="str">
            <v>GO</v>
          </cell>
          <cell r="B107">
            <v>2</v>
          </cell>
          <cell r="C107">
            <v>3</v>
          </cell>
          <cell r="D107" t="str">
            <v>C</v>
          </cell>
          <cell r="E107">
            <v>0.7</v>
          </cell>
          <cell r="F107">
            <v>37649</v>
          </cell>
          <cell r="G107">
            <v>6.6199999999999995E-2</v>
          </cell>
          <cell r="H107">
            <v>5.6000000000000001E-2</v>
          </cell>
          <cell r="I107" t="str">
            <v>6          0   .</v>
          </cell>
          <cell r="J107">
            <v>0</v>
          </cell>
          <cell r="K107">
            <v>0</v>
          </cell>
          <cell r="L107">
            <v>2003</v>
          </cell>
          <cell r="M107" t="str">
            <v>No Trade</v>
          </cell>
          <cell r="N107" t="str">
            <v/>
          </cell>
          <cell r="O107" t="str">
            <v/>
          </cell>
          <cell r="P107" t="str">
            <v/>
          </cell>
        </row>
        <row r="108">
          <cell r="A108" t="str">
            <v>GO</v>
          </cell>
          <cell r="B108">
            <v>2</v>
          </cell>
          <cell r="C108">
            <v>3</v>
          </cell>
          <cell r="D108" t="str">
            <v>P</v>
          </cell>
          <cell r="E108">
            <v>0.7</v>
          </cell>
          <cell r="F108">
            <v>37649</v>
          </cell>
          <cell r="G108">
            <v>1.61E-2</v>
          </cell>
          <cell r="H108">
            <v>2.5999999999999999E-2</v>
          </cell>
          <cell r="I108" t="str">
            <v>0          0   .</v>
          </cell>
          <cell r="J108">
            <v>0</v>
          </cell>
          <cell r="K108">
            <v>0</v>
          </cell>
          <cell r="L108">
            <v>2003</v>
          </cell>
          <cell r="M108" t="str">
            <v>No Trade</v>
          </cell>
          <cell r="N108" t="str">
            <v/>
          </cell>
          <cell r="O108" t="str">
            <v/>
          </cell>
          <cell r="P108" t="str">
            <v/>
          </cell>
        </row>
        <row r="109">
          <cell r="A109" t="str">
            <v>GO</v>
          </cell>
          <cell r="B109">
            <v>2</v>
          </cell>
          <cell r="C109">
            <v>3</v>
          </cell>
          <cell r="D109" t="str">
            <v>C</v>
          </cell>
          <cell r="E109">
            <v>0.71</v>
          </cell>
          <cell r="F109">
            <v>37649</v>
          </cell>
          <cell r="G109">
            <v>5.96E-2</v>
          </cell>
          <cell r="H109">
            <v>4.8000000000000001E-2</v>
          </cell>
          <cell r="I109" t="str">
            <v>2          0   .</v>
          </cell>
          <cell r="J109">
            <v>0</v>
          </cell>
          <cell r="K109">
            <v>0</v>
          </cell>
          <cell r="L109">
            <v>2003</v>
          </cell>
          <cell r="M109" t="str">
            <v>No Trade</v>
          </cell>
          <cell r="N109" t="str">
            <v/>
          </cell>
          <cell r="O109" t="str">
            <v/>
          </cell>
          <cell r="P109" t="str">
            <v/>
          </cell>
        </row>
        <row r="110">
          <cell r="A110" t="str">
            <v>GO</v>
          </cell>
          <cell r="B110">
            <v>2</v>
          </cell>
          <cell r="C110">
            <v>3</v>
          </cell>
          <cell r="D110" t="str">
            <v>P</v>
          </cell>
          <cell r="E110">
            <v>0.71</v>
          </cell>
          <cell r="F110">
            <v>37649</v>
          </cell>
          <cell r="G110">
            <v>1.9400000000000001E-2</v>
          </cell>
          <cell r="H110">
            <v>2.7E-2</v>
          </cell>
          <cell r="I110" t="str">
            <v>5          0   .</v>
          </cell>
          <cell r="J110">
            <v>0</v>
          </cell>
          <cell r="K110">
            <v>0</v>
          </cell>
          <cell r="L110">
            <v>2003</v>
          </cell>
          <cell r="M110" t="str">
            <v>No Trade</v>
          </cell>
          <cell r="N110" t="str">
            <v/>
          </cell>
          <cell r="O110" t="str">
            <v/>
          </cell>
          <cell r="P110" t="str">
            <v/>
          </cell>
        </row>
        <row r="111">
          <cell r="A111" t="str">
            <v>GO</v>
          </cell>
          <cell r="B111">
            <v>2</v>
          </cell>
          <cell r="C111">
            <v>3</v>
          </cell>
          <cell r="D111" t="str">
            <v>C</v>
          </cell>
          <cell r="E111">
            <v>0.72</v>
          </cell>
          <cell r="F111">
            <v>37649</v>
          </cell>
          <cell r="G111">
            <v>5.33E-2</v>
          </cell>
          <cell r="H111">
            <v>4.2000000000000003E-2</v>
          </cell>
          <cell r="I111" t="str">
            <v>8          0   .</v>
          </cell>
          <cell r="J111">
            <v>0</v>
          </cell>
          <cell r="K111">
            <v>0</v>
          </cell>
          <cell r="L111">
            <v>2003</v>
          </cell>
          <cell r="M111" t="str">
            <v>No Trade</v>
          </cell>
          <cell r="N111" t="str">
            <v/>
          </cell>
          <cell r="O111" t="str">
            <v/>
          </cell>
          <cell r="P111" t="str">
            <v/>
          </cell>
        </row>
        <row r="112">
          <cell r="A112" t="str">
            <v>GO</v>
          </cell>
          <cell r="B112">
            <v>2</v>
          </cell>
          <cell r="C112">
            <v>3</v>
          </cell>
          <cell r="D112" t="str">
            <v>P</v>
          </cell>
          <cell r="E112">
            <v>0.72</v>
          </cell>
          <cell r="F112">
            <v>37649</v>
          </cell>
          <cell r="G112">
            <v>2.3099999999999999E-2</v>
          </cell>
          <cell r="H112">
            <v>3.2000000000000001E-2</v>
          </cell>
          <cell r="I112" t="str">
            <v>0          0   .</v>
          </cell>
          <cell r="J112">
            <v>0</v>
          </cell>
          <cell r="K112">
            <v>0</v>
          </cell>
          <cell r="L112">
            <v>2003</v>
          </cell>
          <cell r="M112" t="str">
            <v>No Trade</v>
          </cell>
          <cell r="N112" t="str">
            <v/>
          </cell>
          <cell r="O112" t="str">
            <v/>
          </cell>
          <cell r="P112" t="str">
            <v/>
          </cell>
        </row>
        <row r="113">
          <cell r="A113" t="str">
            <v>GO</v>
          </cell>
          <cell r="B113">
            <v>2</v>
          </cell>
          <cell r="C113">
            <v>3</v>
          </cell>
          <cell r="D113" t="str">
            <v>C</v>
          </cell>
          <cell r="E113">
            <v>0.73</v>
          </cell>
          <cell r="F113">
            <v>37649</v>
          </cell>
          <cell r="G113">
            <v>4.7500000000000001E-2</v>
          </cell>
          <cell r="H113">
            <v>3.6999999999999998E-2</v>
          </cell>
          <cell r="I113" t="str">
            <v>8          0   .</v>
          </cell>
          <cell r="J113">
            <v>0</v>
          </cell>
          <cell r="K113">
            <v>0</v>
          </cell>
          <cell r="L113">
            <v>2003</v>
          </cell>
          <cell r="M113" t="str">
            <v>No Trade</v>
          </cell>
          <cell r="N113" t="str">
            <v/>
          </cell>
          <cell r="O113" t="str">
            <v/>
          </cell>
          <cell r="P113" t="str">
            <v/>
          </cell>
        </row>
        <row r="114">
          <cell r="A114" t="str">
            <v>GO</v>
          </cell>
          <cell r="B114">
            <v>2</v>
          </cell>
          <cell r="C114">
            <v>3</v>
          </cell>
          <cell r="D114" t="str">
            <v>P</v>
          </cell>
          <cell r="E114">
            <v>0.73</v>
          </cell>
          <cell r="F114">
            <v>37649</v>
          </cell>
          <cell r="G114">
            <v>2.7199999999999998E-2</v>
          </cell>
          <cell r="H114">
            <v>3.6999999999999998E-2</v>
          </cell>
          <cell r="I114" t="str">
            <v>0          0   .</v>
          </cell>
          <cell r="J114">
            <v>0</v>
          </cell>
          <cell r="K114">
            <v>0</v>
          </cell>
          <cell r="L114">
            <v>2003</v>
          </cell>
          <cell r="M114" t="str">
            <v>No Trade</v>
          </cell>
          <cell r="N114" t="str">
            <v/>
          </cell>
          <cell r="O114" t="str">
            <v/>
          </cell>
          <cell r="P114" t="str">
            <v/>
          </cell>
        </row>
        <row r="115">
          <cell r="A115" t="str">
            <v>GO</v>
          </cell>
          <cell r="B115">
            <v>2</v>
          </cell>
          <cell r="C115">
            <v>3</v>
          </cell>
          <cell r="D115" t="str">
            <v>C</v>
          </cell>
          <cell r="E115">
            <v>0.74</v>
          </cell>
          <cell r="F115">
            <v>37649</v>
          </cell>
          <cell r="G115">
            <v>4.2200000000000001E-2</v>
          </cell>
          <cell r="H115">
            <v>3.3000000000000002E-2</v>
          </cell>
          <cell r="I115" t="str">
            <v>4          1   .</v>
          </cell>
          <cell r="J115">
            <v>0</v>
          </cell>
          <cell r="K115">
            <v>0</v>
          </cell>
          <cell r="L115">
            <v>2003</v>
          </cell>
          <cell r="M115" t="str">
            <v>No Trade</v>
          </cell>
          <cell r="N115" t="str">
            <v/>
          </cell>
          <cell r="O115" t="str">
            <v/>
          </cell>
          <cell r="P115" t="str">
            <v/>
          </cell>
        </row>
        <row r="116">
          <cell r="A116" t="str">
            <v>GO</v>
          </cell>
          <cell r="B116">
            <v>2</v>
          </cell>
          <cell r="C116">
            <v>3</v>
          </cell>
          <cell r="D116" t="str">
            <v>P</v>
          </cell>
          <cell r="E116">
            <v>0.74</v>
          </cell>
          <cell r="F116">
            <v>37649</v>
          </cell>
          <cell r="G116">
            <v>3.1800000000000002E-2</v>
          </cell>
          <cell r="H116">
            <v>4.2000000000000003E-2</v>
          </cell>
          <cell r="I116" t="str">
            <v>6          0   .</v>
          </cell>
          <cell r="J116">
            <v>0</v>
          </cell>
          <cell r="K116">
            <v>0</v>
          </cell>
          <cell r="L116">
            <v>2003</v>
          </cell>
          <cell r="M116" t="str">
            <v>No Trade</v>
          </cell>
          <cell r="N116" t="str">
            <v/>
          </cell>
          <cell r="O116" t="str">
            <v/>
          </cell>
          <cell r="P116" t="str">
            <v/>
          </cell>
        </row>
        <row r="117">
          <cell r="A117" t="str">
            <v>GO</v>
          </cell>
          <cell r="B117">
            <v>2</v>
          </cell>
          <cell r="C117">
            <v>3</v>
          </cell>
          <cell r="D117" t="str">
            <v>C</v>
          </cell>
          <cell r="E117">
            <v>0.75</v>
          </cell>
          <cell r="F117">
            <v>37649</v>
          </cell>
          <cell r="G117">
            <v>3.7199999999999997E-2</v>
          </cell>
          <cell r="H117">
            <v>2.9000000000000001E-2</v>
          </cell>
          <cell r="I117" t="str">
            <v>4          0   .</v>
          </cell>
          <cell r="J117">
            <v>0</v>
          </cell>
          <cell r="K117">
            <v>0</v>
          </cell>
          <cell r="L117">
            <v>2003</v>
          </cell>
          <cell r="M117" t="str">
            <v>No Trade</v>
          </cell>
          <cell r="N117" t="str">
            <v/>
          </cell>
          <cell r="O117" t="str">
            <v/>
          </cell>
          <cell r="P117" t="str">
            <v/>
          </cell>
        </row>
        <row r="118">
          <cell r="A118" t="str">
            <v>GO</v>
          </cell>
          <cell r="B118">
            <v>2</v>
          </cell>
          <cell r="C118">
            <v>3</v>
          </cell>
          <cell r="D118" t="str">
            <v>P</v>
          </cell>
          <cell r="E118">
            <v>0.75</v>
          </cell>
          <cell r="F118">
            <v>37649</v>
          </cell>
          <cell r="G118">
            <v>3.6799999999999999E-2</v>
          </cell>
          <cell r="H118">
            <v>4.8000000000000001E-2</v>
          </cell>
          <cell r="I118" t="str">
            <v>5        330   .</v>
          </cell>
          <cell r="J118">
            <v>0</v>
          </cell>
          <cell r="K118">
            <v>0</v>
          </cell>
          <cell r="L118">
            <v>2003</v>
          </cell>
          <cell r="M118" t="str">
            <v>No Trade</v>
          </cell>
          <cell r="N118" t="str">
            <v/>
          </cell>
          <cell r="O118" t="str">
            <v/>
          </cell>
          <cell r="P118" t="str">
            <v/>
          </cell>
        </row>
        <row r="119">
          <cell r="A119" t="str">
            <v>GO</v>
          </cell>
          <cell r="B119">
            <v>2</v>
          </cell>
          <cell r="C119">
            <v>3</v>
          </cell>
          <cell r="D119" t="str">
            <v>C</v>
          </cell>
          <cell r="E119">
            <v>0.76</v>
          </cell>
          <cell r="F119">
            <v>37649</v>
          </cell>
          <cell r="G119">
            <v>3.2800000000000003E-2</v>
          </cell>
          <cell r="H119">
            <v>2.5000000000000001E-2</v>
          </cell>
          <cell r="I119" t="str">
            <v>8          0   .</v>
          </cell>
          <cell r="J119">
            <v>0</v>
          </cell>
          <cell r="K119">
            <v>0</v>
          </cell>
          <cell r="L119">
            <v>2003</v>
          </cell>
          <cell r="M119" t="str">
            <v>No Trade</v>
          </cell>
          <cell r="N119" t="str">
            <v/>
          </cell>
          <cell r="O119" t="str">
            <v/>
          </cell>
          <cell r="P119" t="str">
            <v/>
          </cell>
        </row>
        <row r="120">
          <cell r="A120" t="str">
            <v>GO</v>
          </cell>
          <cell r="B120">
            <v>2</v>
          </cell>
          <cell r="C120">
            <v>3</v>
          </cell>
          <cell r="D120" t="str">
            <v>P</v>
          </cell>
          <cell r="E120">
            <v>0.76</v>
          </cell>
          <cell r="F120">
            <v>37649</v>
          </cell>
          <cell r="G120">
            <v>7.7499999999999999E-2</v>
          </cell>
          <cell r="H120">
            <v>7.6999999999999999E-2</v>
          </cell>
          <cell r="I120" t="str">
            <v>5          0   .</v>
          </cell>
          <cell r="J120">
            <v>0</v>
          </cell>
          <cell r="K120">
            <v>0</v>
          </cell>
          <cell r="L120">
            <v>2003</v>
          </cell>
          <cell r="M120" t="str">
            <v>No Trade</v>
          </cell>
          <cell r="N120" t="str">
            <v/>
          </cell>
          <cell r="O120" t="str">
            <v/>
          </cell>
          <cell r="P120" t="str">
            <v/>
          </cell>
        </row>
        <row r="121">
          <cell r="A121" t="str">
            <v>GO</v>
          </cell>
          <cell r="B121">
            <v>2</v>
          </cell>
          <cell r="C121">
            <v>3</v>
          </cell>
          <cell r="D121" t="str">
            <v>C</v>
          </cell>
          <cell r="E121">
            <v>0.77</v>
          </cell>
          <cell r="F121">
            <v>37649</v>
          </cell>
          <cell r="G121">
            <v>2.8799999999999999E-2</v>
          </cell>
          <cell r="H121">
            <v>2.1999999999999999E-2</v>
          </cell>
          <cell r="I121" t="str">
            <v>6          0   .</v>
          </cell>
          <cell r="J121">
            <v>0</v>
          </cell>
          <cell r="K121">
            <v>0</v>
          </cell>
          <cell r="L121">
            <v>2003</v>
          </cell>
          <cell r="M121" t="str">
            <v>No Trade</v>
          </cell>
          <cell r="N121" t="str">
            <v/>
          </cell>
          <cell r="O121" t="str">
            <v/>
          </cell>
          <cell r="P121" t="str">
            <v/>
          </cell>
        </row>
        <row r="122">
          <cell r="A122" t="str">
            <v>GO</v>
          </cell>
          <cell r="B122">
            <v>2</v>
          </cell>
          <cell r="C122">
            <v>3</v>
          </cell>
          <cell r="D122" t="str">
            <v>P</v>
          </cell>
          <cell r="E122">
            <v>0.77</v>
          </cell>
          <cell r="F122">
            <v>37649</v>
          </cell>
          <cell r="G122">
            <v>7.8100000000000003E-2</v>
          </cell>
          <cell r="H122">
            <v>7.8E-2</v>
          </cell>
          <cell r="I122" t="str">
            <v>1          0   .</v>
          </cell>
          <cell r="J122">
            <v>0</v>
          </cell>
          <cell r="K122">
            <v>0</v>
          </cell>
          <cell r="L122">
            <v>2003</v>
          </cell>
          <cell r="M122" t="str">
            <v>No Trade</v>
          </cell>
          <cell r="N122" t="str">
            <v/>
          </cell>
          <cell r="O122" t="str">
            <v/>
          </cell>
          <cell r="P122" t="str">
            <v/>
          </cell>
        </row>
        <row r="123">
          <cell r="A123" t="str">
            <v>GO</v>
          </cell>
          <cell r="B123">
            <v>2</v>
          </cell>
          <cell r="C123">
            <v>3</v>
          </cell>
          <cell r="D123" t="str">
            <v>C</v>
          </cell>
          <cell r="E123">
            <v>0.78</v>
          </cell>
          <cell r="F123">
            <v>37649</v>
          </cell>
          <cell r="G123">
            <v>2.52E-2</v>
          </cell>
          <cell r="H123">
            <v>1.9E-2</v>
          </cell>
          <cell r="I123" t="str">
            <v>7          0   .</v>
          </cell>
          <cell r="J123">
            <v>0</v>
          </cell>
          <cell r="K123">
            <v>0</v>
          </cell>
          <cell r="L123">
            <v>2003</v>
          </cell>
          <cell r="M123" t="str">
            <v>No Trade</v>
          </cell>
          <cell r="N123" t="str">
            <v/>
          </cell>
          <cell r="O123" t="str">
            <v/>
          </cell>
          <cell r="P123" t="str">
            <v/>
          </cell>
        </row>
        <row r="124">
          <cell r="A124" t="str">
            <v>GO</v>
          </cell>
          <cell r="B124">
            <v>2</v>
          </cell>
          <cell r="C124">
            <v>3</v>
          </cell>
          <cell r="D124" t="str">
            <v>P</v>
          </cell>
          <cell r="E124">
            <v>0.78</v>
          </cell>
          <cell r="F124">
            <v>37649</v>
          </cell>
          <cell r="G124">
            <v>5.4600000000000003E-2</v>
          </cell>
          <cell r="H124">
            <v>6.8000000000000005E-2</v>
          </cell>
          <cell r="I124" t="str">
            <v>6          0   .</v>
          </cell>
          <cell r="J124">
            <v>0</v>
          </cell>
          <cell r="K124">
            <v>0</v>
          </cell>
          <cell r="L124">
            <v>2003</v>
          </cell>
          <cell r="M124" t="str">
            <v>No Trade</v>
          </cell>
          <cell r="N124" t="str">
            <v/>
          </cell>
          <cell r="O124" t="str">
            <v/>
          </cell>
          <cell r="P124" t="str">
            <v/>
          </cell>
        </row>
        <row r="125">
          <cell r="A125" t="str">
            <v>GO</v>
          </cell>
          <cell r="B125">
            <v>2</v>
          </cell>
          <cell r="C125">
            <v>3</v>
          </cell>
          <cell r="D125" t="str">
            <v>C</v>
          </cell>
          <cell r="E125">
            <v>0.79</v>
          </cell>
          <cell r="F125">
            <v>37649</v>
          </cell>
          <cell r="G125">
            <v>2.1999999999999999E-2</v>
          </cell>
          <cell r="H125">
            <v>1.7000000000000001E-2</v>
          </cell>
          <cell r="I125" t="str">
            <v>1          0   .</v>
          </cell>
          <cell r="J125">
            <v>0</v>
          </cell>
          <cell r="K125">
            <v>0</v>
          </cell>
          <cell r="L125">
            <v>2003</v>
          </cell>
          <cell r="M125" t="str">
            <v>No Trade</v>
          </cell>
          <cell r="N125" t="str">
            <v/>
          </cell>
          <cell r="O125" t="str">
            <v/>
          </cell>
          <cell r="P125" t="str">
            <v/>
          </cell>
        </row>
        <row r="126">
          <cell r="A126" t="str">
            <v>GO</v>
          </cell>
          <cell r="B126">
            <v>2</v>
          </cell>
          <cell r="C126">
            <v>3</v>
          </cell>
          <cell r="D126" t="str">
            <v>P</v>
          </cell>
          <cell r="E126">
            <v>0.79</v>
          </cell>
          <cell r="F126">
            <v>37649</v>
          </cell>
          <cell r="G126">
            <v>8.4000000000000005E-2</v>
          </cell>
          <cell r="H126">
            <v>8.4000000000000005E-2</v>
          </cell>
          <cell r="I126" t="str">
            <v>0          0   .</v>
          </cell>
          <cell r="J126">
            <v>0</v>
          </cell>
          <cell r="K126">
            <v>0</v>
          </cell>
          <cell r="L126">
            <v>2003</v>
          </cell>
          <cell r="M126" t="str">
            <v>No Trade</v>
          </cell>
          <cell r="N126" t="str">
            <v/>
          </cell>
          <cell r="O126" t="str">
            <v/>
          </cell>
          <cell r="P126" t="str">
            <v/>
          </cell>
        </row>
        <row r="127">
          <cell r="A127" t="str">
            <v>GO</v>
          </cell>
          <cell r="B127">
            <v>2</v>
          </cell>
          <cell r="C127">
            <v>3</v>
          </cell>
          <cell r="D127" t="str">
            <v>C</v>
          </cell>
          <cell r="E127">
            <v>0.8</v>
          </cell>
          <cell r="F127">
            <v>37649</v>
          </cell>
          <cell r="G127">
            <v>1.8499999999999999E-2</v>
          </cell>
          <cell r="H127">
            <v>1.4E-2</v>
          </cell>
          <cell r="I127" t="str">
            <v>8          1   .</v>
          </cell>
          <cell r="J127">
            <v>0</v>
          </cell>
          <cell r="K127">
            <v>0</v>
          </cell>
          <cell r="L127">
            <v>2003</v>
          </cell>
          <cell r="M127" t="str">
            <v>No Trade</v>
          </cell>
          <cell r="N127" t="str">
            <v/>
          </cell>
          <cell r="O127" t="str">
            <v/>
          </cell>
          <cell r="P127" t="str">
            <v/>
          </cell>
        </row>
        <row r="128">
          <cell r="A128" t="str">
            <v>GO</v>
          </cell>
          <cell r="B128">
            <v>2</v>
          </cell>
          <cell r="C128">
            <v>3</v>
          </cell>
          <cell r="D128" t="str">
            <v>P</v>
          </cell>
          <cell r="E128">
            <v>0.8</v>
          </cell>
          <cell r="F128">
            <v>37649</v>
          </cell>
          <cell r="G128">
            <v>0.13339999999999999</v>
          </cell>
          <cell r="H128">
            <v>0.13300000000000001</v>
          </cell>
          <cell r="I128" t="str">
            <v>4          0   .</v>
          </cell>
          <cell r="J128">
            <v>0</v>
          </cell>
          <cell r="K128">
            <v>0</v>
          </cell>
          <cell r="L128">
            <v>2003</v>
          </cell>
          <cell r="M128" t="str">
            <v>No Trade</v>
          </cell>
          <cell r="N128" t="str">
            <v/>
          </cell>
          <cell r="O128" t="str">
            <v/>
          </cell>
          <cell r="P128" t="str">
            <v/>
          </cell>
        </row>
        <row r="129">
          <cell r="A129" t="str">
            <v>GO</v>
          </cell>
          <cell r="B129">
            <v>2</v>
          </cell>
          <cell r="C129">
            <v>3</v>
          </cell>
          <cell r="D129" t="str">
            <v>C</v>
          </cell>
          <cell r="E129">
            <v>0.81</v>
          </cell>
          <cell r="F129">
            <v>37649</v>
          </cell>
          <cell r="G129">
            <v>1.66E-2</v>
          </cell>
          <cell r="H129">
            <v>1.2E-2</v>
          </cell>
          <cell r="I129" t="str">
            <v>8          0   .</v>
          </cell>
          <cell r="J129">
            <v>0</v>
          </cell>
          <cell r="K129">
            <v>0</v>
          </cell>
          <cell r="L129">
            <v>2003</v>
          </cell>
          <cell r="M129" t="str">
            <v>No Trade</v>
          </cell>
          <cell r="N129" t="str">
            <v/>
          </cell>
          <cell r="O129" t="str">
            <v/>
          </cell>
          <cell r="P129" t="str">
            <v/>
          </cell>
        </row>
        <row r="130">
          <cell r="A130" t="str">
            <v>GO</v>
          </cell>
          <cell r="B130">
            <v>2</v>
          </cell>
          <cell r="C130">
            <v>3</v>
          </cell>
          <cell r="D130" t="str">
            <v>P</v>
          </cell>
          <cell r="E130">
            <v>0.81</v>
          </cell>
          <cell r="F130">
            <v>37649</v>
          </cell>
          <cell r="G130">
            <v>0</v>
          </cell>
          <cell r="H130">
            <v>0</v>
          </cell>
          <cell r="I130" t="str">
            <v>0          0   .</v>
          </cell>
          <cell r="J130">
            <v>0</v>
          </cell>
          <cell r="K130">
            <v>0</v>
          </cell>
          <cell r="L130">
            <v>2003</v>
          </cell>
          <cell r="M130" t="str">
            <v>No Trade</v>
          </cell>
          <cell r="N130" t="str">
            <v/>
          </cell>
          <cell r="O130" t="str">
            <v/>
          </cell>
          <cell r="P130" t="str">
            <v/>
          </cell>
        </row>
        <row r="131">
          <cell r="A131" t="str">
            <v>GO</v>
          </cell>
          <cell r="B131">
            <v>2</v>
          </cell>
          <cell r="C131">
            <v>3</v>
          </cell>
          <cell r="D131" t="str">
            <v>C</v>
          </cell>
          <cell r="E131">
            <v>0.82</v>
          </cell>
          <cell r="F131">
            <v>37649</v>
          </cell>
          <cell r="G131">
            <v>1.43E-2</v>
          </cell>
          <cell r="H131">
            <v>1.0999999999999999E-2</v>
          </cell>
          <cell r="I131" t="str">
            <v>0          0   .</v>
          </cell>
          <cell r="J131">
            <v>0</v>
          </cell>
          <cell r="K131">
            <v>0</v>
          </cell>
          <cell r="L131">
            <v>2003</v>
          </cell>
          <cell r="M131" t="str">
            <v>No Trade</v>
          </cell>
          <cell r="N131" t="str">
            <v/>
          </cell>
          <cell r="O131" t="str">
            <v/>
          </cell>
          <cell r="P131" t="str">
            <v/>
          </cell>
        </row>
        <row r="132">
          <cell r="A132" t="str">
            <v>GO</v>
          </cell>
          <cell r="B132">
            <v>2</v>
          </cell>
          <cell r="C132">
            <v>3</v>
          </cell>
          <cell r="D132" t="str">
            <v>C</v>
          </cell>
          <cell r="E132">
            <v>0.83</v>
          </cell>
          <cell r="F132">
            <v>37649</v>
          </cell>
          <cell r="G132">
            <v>1.23E-2</v>
          </cell>
          <cell r="H132">
            <v>8.9999999999999993E-3</v>
          </cell>
          <cell r="I132" t="str">
            <v>5          0   .</v>
          </cell>
          <cell r="J132">
            <v>0</v>
          </cell>
          <cell r="K132">
            <v>0</v>
          </cell>
          <cell r="L132">
            <v>2003</v>
          </cell>
          <cell r="M132" t="str">
            <v>No Trade</v>
          </cell>
          <cell r="N132" t="str">
            <v/>
          </cell>
          <cell r="O132" t="str">
            <v/>
          </cell>
          <cell r="P132" t="str">
            <v/>
          </cell>
        </row>
        <row r="133">
          <cell r="A133" t="str">
            <v>GO</v>
          </cell>
          <cell r="B133">
            <v>2</v>
          </cell>
          <cell r="C133">
            <v>3</v>
          </cell>
          <cell r="D133" t="str">
            <v>C</v>
          </cell>
          <cell r="E133">
            <v>0.84</v>
          </cell>
          <cell r="F133">
            <v>37649</v>
          </cell>
          <cell r="G133">
            <v>1.06E-2</v>
          </cell>
          <cell r="H133">
            <v>8.0000000000000002E-3</v>
          </cell>
          <cell r="I133" t="str">
            <v>1          0   .</v>
          </cell>
          <cell r="J133">
            <v>0</v>
          </cell>
          <cell r="K133">
            <v>0</v>
          </cell>
          <cell r="L133">
            <v>2003</v>
          </cell>
          <cell r="M133" t="str">
            <v>No Trade</v>
          </cell>
          <cell r="N133" t="str">
            <v/>
          </cell>
          <cell r="O133" t="str">
            <v/>
          </cell>
          <cell r="P133" t="str">
            <v/>
          </cell>
        </row>
        <row r="134">
          <cell r="A134" t="str">
            <v>GO</v>
          </cell>
          <cell r="B134">
            <v>2</v>
          </cell>
          <cell r="C134">
            <v>3</v>
          </cell>
          <cell r="D134" t="str">
            <v>C</v>
          </cell>
          <cell r="E134">
            <v>0.85</v>
          </cell>
          <cell r="F134">
            <v>37649</v>
          </cell>
          <cell r="G134">
            <v>9.1000000000000004E-3</v>
          </cell>
          <cell r="H134">
            <v>7.0000000000000001E-3</v>
          </cell>
          <cell r="I134" t="str">
            <v>0          0   .</v>
          </cell>
          <cell r="J134">
            <v>0</v>
          </cell>
          <cell r="K134">
            <v>0</v>
          </cell>
          <cell r="L134">
            <v>2003</v>
          </cell>
          <cell r="M134" t="str">
            <v>No Trade</v>
          </cell>
          <cell r="N134" t="str">
            <v/>
          </cell>
          <cell r="O134" t="str">
            <v/>
          </cell>
          <cell r="P134" t="str">
            <v/>
          </cell>
        </row>
        <row r="135">
          <cell r="A135" t="str">
            <v>GO</v>
          </cell>
          <cell r="B135">
            <v>2</v>
          </cell>
          <cell r="C135">
            <v>3</v>
          </cell>
          <cell r="D135" t="str">
            <v>C</v>
          </cell>
          <cell r="E135">
            <v>0.86</v>
          </cell>
          <cell r="F135">
            <v>37649</v>
          </cell>
          <cell r="G135">
            <v>7.7999999999999996E-3</v>
          </cell>
          <cell r="H135">
            <v>6.0000000000000001E-3</v>
          </cell>
          <cell r="I135" t="str">
            <v>0          0   .</v>
          </cell>
          <cell r="J135">
            <v>0</v>
          </cell>
          <cell r="K135">
            <v>0</v>
          </cell>
          <cell r="L135">
            <v>2003</v>
          </cell>
          <cell r="M135" t="str">
            <v>No Trade</v>
          </cell>
          <cell r="N135" t="str">
            <v/>
          </cell>
          <cell r="O135" t="str">
            <v/>
          </cell>
          <cell r="P135" t="str">
            <v/>
          </cell>
        </row>
        <row r="136">
          <cell r="A136" t="str">
            <v>GO</v>
          </cell>
          <cell r="B136">
            <v>2</v>
          </cell>
          <cell r="C136">
            <v>3</v>
          </cell>
          <cell r="D136" t="str">
            <v>C</v>
          </cell>
          <cell r="E136">
            <v>0.87</v>
          </cell>
          <cell r="F136">
            <v>37649</v>
          </cell>
          <cell r="G136">
            <v>6.6E-3</v>
          </cell>
          <cell r="H136">
            <v>5.0000000000000001E-3</v>
          </cell>
          <cell r="I136" t="str">
            <v>1          0   .</v>
          </cell>
          <cell r="J136">
            <v>0</v>
          </cell>
          <cell r="K136">
            <v>0</v>
          </cell>
          <cell r="L136">
            <v>2003</v>
          </cell>
          <cell r="M136" t="str">
            <v>No Trade</v>
          </cell>
          <cell r="N136" t="str">
            <v/>
          </cell>
          <cell r="O136" t="str">
            <v/>
          </cell>
          <cell r="P136" t="str">
            <v/>
          </cell>
        </row>
        <row r="137">
          <cell r="A137" t="str">
            <v>GO</v>
          </cell>
          <cell r="B137">
            <v>2</v>
          </cell>
          <cell r="C137">
            <v>3</v>
          </cell>
          <cell r="D137" t="str">
            <v>C</v>
          </cell>
          <cell r="E137">
            <v>0.88</v>
          </cell>
          <cell r="F137">
            <v>37649</v>
          </cell>
          <cell r="G137">
            <v>5.5999999999999999E-3</v>
          </cell>
          <cell r="H137">
            <v>4.0000000000000001E-3</v>
          </cell>
          <cell r="I137" t="str">
            <v>3          0   .</v>
          </cell>
          <cell r="J137">
            <v>0</v>
          </cell>
          <cell r="K137">
            <v>0</v>
          </cell>
          <cell r="L137">
            <v>2003</v>
          </cell>
          <cell r="M137" t="str">
            <v>No Trade</v>
          </cell>
          <cell r="N137" t="str">
            <v/>
          </cell>
          <cell r="O137" t="str">
            <v/>
          </cell>
          <cell r="P137" t="str">
            <v/>
          </cell>
        </row>
        <row r="138">
          <cell r="A138" t="str">
            <v>GO</v>
          </cell>
          <cell r="B138">
            <v>2</v>
          </cell>
          <cell r="C138">
            <v>3</v>
          </cell>
          <cell r="D138" t="str">
            <v>C</v>
          </cell>
          <cell r="E138">
            <v>0.89</v>
          </cell>
          <cell r="F138">
            <v>37649</v>
          </cell>
          <cell r="G138">
            <v>4.7999999999999996E-3</v>
          </cell>
          <cell r="H138">
            <v>3.0000000000000001E-3</v>
          </cell>
          <cell r="I138" t="str">
            <v>7          0   .</v>
          </cell>
          <cell r="J138">
            <v>0</v>
          </cell>
          <cell r="K138">
            <v>0</v>
          </cell>
          <cell r="L138">
            <v>2003</v>
          </cell>
          <cell r="M138" t="str">
            <v>No Trade</v>
          </cell>
          <cell r="N138" t="str">
            <v/>
          </cell>
          <cell r="O138" t="str">
            <v/>
          </cell>
          <cell r="P138" t="str">
            <v/>
          </cell>
        </row>
        <row r="139">
          <cell r="A139" t="str">
            <v>GO</v>
          </cell>
          <cell r="B139">
            <v>2</v>
          </cell>
          <cell r="C139">
            <v>3</v>
          </cell>
          <cell r="D139" t="str">
            <v>C</v>
          </cell>
          <cell r="E139">
            <v>0.9</v>
          </cell>
          <cell r="F139">
            <v>37649</v>
          </cell>
          <cell r="G139">
            <v>4.1000000000000003E-3</v>
          </cell>
          <cell r="H139">
            <v>3.0000000000000001E-3</v>
          </cell>
          <cell r="I139" t="str">
            <v>1          0   .</v>
          </cell>
          <cell r="J139">
            <v>0</v>
          </cell>
          <cell r="K139">
            <v>0</v>
          </cell>
          <cell r="L139">
            <v>2003</v>
          </cell>
          <cell r="M139" t="str">
            <v>No Trade</v>
          </cell>
          <cell r="N139" t="str">
            <v/>
          </cell>
          <cell r="O139" t="str">
            <v/>
          </cell>
          <cell r="P139" t="str">
            <v/>
          </cell>
        </row>
        <row r="140">
          <cell r="A140" t="str">
            <v>GO</v>
          </cell>
          <cell r="B140">
            <v>2</v>
          </cell>
          <cell r="C140">
            <v>3</v>
          </cell>
          <cell r="D140" t="str">
            <v>C</v>
          </cell>
          <cell r="E140">
            <v>0.91</v>
          </cell>
          <cell r="F140">
            <v>37649</v>
          </cell>
          <cell r="G140">
            <v>3.3999999999999998E-3</v>
          </cell>
          <cell r="H140">
            <v>2E-3</v>
          </cell>
          <cell r="I140" t="str">
            <v>6          0   .</v>
          </cell>
          <cell r="J140">
            <v>0</v>
          </cell>
          <cell r="K140">
            <v>0</v>
          </cell>
          <cell r="L140">
            <v>2003</v>
          </cell>
          <cell r="M140" t="str">
            <v>No Trade</v>
          </cell>
          <cell r="N140" t="str">
            <v/>
          </cell>
          <cell r="O140" t="str">
            <v/>
          </cell>
          <cell r="P140" t="str">
            <v/>
          </cell>
        </row>
        <row r="141">
          <cell r="A141" t="str">
            <v>GO</v>
          </cell>
          <cell r="B141">
            <v>2</v>
          </cell>
          <cell r="C141">
            <v>3</v>
          </cell>
          <cell r="D141" t="str">
            <v>C</v>
          </cell>
          <cell r="E141">
            <v>0.92</v>
          </cell>
          <cell r="F141">
            <v>37649</v>
          </cell>
          <cell r="G141">
            <v>2.8999999999999998E-3</v>
          </cell>
          <cell r="H141">
            <v>2E-3</v>
          </cell>
          <cell r="I141" t="str">
            <v>2          0   .</v>
          </cell>
          <cell r="J141">
            <v>0</v>
          </cell>
          <cell r="K141">
            <v>0</v>
          </cell>
          <cell r="L141">
            <v>2003</v>
          </cell>
          <cell r="M141" t="str">
            <v>No Trade</v>
          </cell>
          <cell r="N141" t="str">
            <v/>
          </cell>
          <cell r="O141" t="str">
            <v/>
          </cell>
          <cell r="P141" t="str">
            <v/>
          </cell>
        </row>
        <row r="142">
          <cell r="A142" t="str">
            <v>GO</v>
          </cell>
          <cell r="B142">
            <v>2</v>
          </cell>
          <cell r="C142">
            <v>3</v>
          </cell>
          <cell r="D142" t="str">
            <v>C</v>
          </cell>
          <cell r="E142">
            <v>0.93</v>
          </cell>
          <cell r="F142">
            <v>37649</v>
          </cell>
          <cell r="G142">
            <v>2.5000000000000001E-3</v>
          </cell>
          <cell r="H142">
            <v>1E-3</v>
          </cell>
          <cell r="I142" t="str">
            <v>9          0   .</v>
          </cell>
          <cell r="J142">
            <v>0</v>
          </cell>
          <cell r="K142">
            <v>0</v>
          </cell>
          <cell r="L142">
            <v>2003</v>
          </cell>
          <cell r="M142" t="str">
            <v>No Trade</v>
          </cell>
          <cell r="N142" t="str">
            <v/>
          </cell>
          <cell r="O142" t="str">
            <v/>
          </cell>
          <cell r="P142" t="str">
            <v/>
          </cell>
        </row>
        <row r="143">
          <cell r="A143" t="str">
            <v>GO</v>
          </cell>
          <cell r="B143">
            <v>2</v>
          </cell>
          <cell r="C143">
            <v>3</v>
          </cell>
          <cell r="D143" t="str">
            <v>C</v>
          </cell>
          <cell r="E143">
            <v>0.94</v>
          </cell>
          <cell r="F143">
            <v>37649</v>
          </cell>
          <cell r="G143">
            <v>0</v>
          </cell>
          <cell r="H143">
            <v>0</v>
          </cell>
          <cell r="I143" t="str">
            <v>0          0   .</v>
          </cell>
          <cell r="J143">
            <v>0</v>
          </cell>
          <cell r="K143">
            <v>0</v>
          </cell>
          <cell r="L143">
            <v>2003</v>
          </cell>
          <cell r="M143" t="str">
            <v>No Trade</v>
          </cell>
          <cell r="N143" t="str">
            <v/>
          </cell>
          <cell r="O143" t="str">
            <v/>
          </cell>
          <cell r="P143" t="str">
            <v/>
          </cell>
        </row>
        <row r="144">
          <cell r="A144" t="str">
            <v>GO</v>
          </cell>
          <cell r="B144">
            <v>2</v>
          </cell>
          <cell r="C144">
            <v>3</v>
          </cell>
          <cell r="D144" t="str">
            <v>C</v>
          </cell>
          <cell r="E144">
            <v>0.97</v>
          </cell>
          <cell r="F144">
            <v>37649</v>
          </cell>
          <cell r="G144">
            <v>1.1999999999999999E-3</v>
          </cell>
          <cell r="H144">
            <v>1E-3</v>
          </cell>
          <cell r="I144" t="str">
            <v>0          0   .</v>
          </cell>
          <cell r="J144">
            <v>0</v>
          </cell>
          <cell r="K144">
            <v>0</v>
          </cell>
          <cell r="L144">
            <v>2003</v>
          </cell>
          <cell r="M144" t="str">
            <v>No Trade</v>
          </cell>
          <cell r="N144" t="str">
            <v/>
          </cell>
          <cell r="O144" t="str">
            <v/>
          </cell>
          <cell r="P144" t="str">
            <v/>
          </cell>
        </row>
        <row r="145">
          <cell r="A145" t="str">
            <v>GO</v>
          </cell>
          <cell r="B145">
            <v>2</v>
          </cell>
          <cell r="C145">
            <v>3</v>
          </cell>
          <cell r="D145" t="str">
            <v>C</v>
          </cell>
          <cell r="E145">
            <v>0.98</v>
          </cell>
          <cell r="F145">
            <v>37649</v>
          </cell>
          <cell r="G145">
            <v>1E-3</v>
          </cell>
          <cell r="H145">
            <v>0</v>
          </cell>
          <cell r="I145" t="str">
            <v>8          0   .</v>
          </cell>
          <cell r="J145">
            <v>0</v>
          </cell>
          <cell r="K145">
            <v>0</v>
          </cell>
          <cell r="L145">
            <v>2003</v>
          </cell>
          <cell r="M145" t="str">
            <v>No Trade</v>
          </cell>
          <cell r="N145" t="str">
            <v/>
          </cell>
          <cell r="O145" t="str">
            <v/>
          </cell>
          <cell r="P145" t="str">
            <v/>
          </cell>
        </row>
        <row r="146">
          <cell r="A146" t="str">
            <v>GO</v>
          </cell>
          <cell r="B146">
            <v>2</v>
          </cell>
          <cell r="C146">
            <v>3</v>
          </cell>
          <cell r="D146" t="str">
            <v>C</v>
          </cell>
          <cell r="E146">
            <v>0.99</v>
          </cell>
          <cell r="F146">
            <v>37649</v>
          </cell>
          <cell r="G146">
            <v>8.9999999999999998E-4</v>
          </cell>
          <cell r="H146">
            <v>0</v>
          </cell>
          <cell r="I146" t="str">
            <v>7          0   .</v>
          </cell>
          <cell r="J146">
            <v>0</v>
          </cell>
          <cell r="K146">
            <v>0</v>
          </cell>
          <cell r="L146">
            <v>2003</v>
          </cell>
          <cell r="M146" t="str">
            <v>No Trade</v>
          </cell>
          <cell r="N146" t="str">
            <v/>
          </cell>
          <cell r="O146" t="str">
            <v/>
          </cell>
          <cell r="P146" t="str">
            <v/>
          </cell>
        </row>
        <row r="147">
          <cell r="A147" t="str">
            <v>GO</v>
          </cell>
          <cell r="B147">
            <v>3</v>
          </cell>
          <cell r="C147">
            <v>3</v>
          </cell>
          <cell r="D147" t="str">
            <v>P</v>
          </cell>
          <cell r="E147">
            <v>0.54</v>
          </cell>
          <cell r="F147">
            <v>37677</v>
          </cell>
          <cell r="G147">
            <v>5.0000000000000001E-4</v>
          </cell>
          <cell r="H147">
            <v>1E-3</v>
          </cell>
          <cell r="I147" t="str">
            <v>0          0   .</v>
          </cell>
          <cell r="J147">
            <v>0</v>
          </cell>
          <cell r="K147">
            <v>0</v>
          </cell>
          <cell r="L147">
            <v>2003</v>
          </cell>
          <cell r="M147" t="str">
            <v>No Trade</v>
          </cell>
          <cell r="N147" t="str">
            <v/>
          </cell>
          <cell r="O147" t="str">
            <v/>
          </cell>
          <cell r="P147" t="str">
            <v/>
          </cell>
        </row>
        <row r="148">
          <cell r="A148" t="str">
            <v>GO</v>
          </cell>
          <cell r="B148">
            <v>3</v>
          </cell>
          <cell r="C148">
            <v>3</v>
          </cell>
          <cell r="D148" t="str">
            <v>P</v>
          </cell>
          <cell r="E148">
            <v>0.56000000000000005</v>
          </cell>
          <cell r="F148">
            <v>37677</v>
          </cell>
          <cell r="G148">
            <v>1E-3</v>
          </cell>
          <cell r="H148">
            <v>1E-3</v>
          </cell>
          <cell r="I148" t="str">
            <v>8          0   .</v>
          </cell>
          <cell r="J148">
            <v>0</v>
          </cell>
          <cell r="K148">
            <v>0</v>
          </cell>
          <cell r="L148">
            <v>2003</v>
          </cell>
          <cell r="M148" t="str">
            <v>No Trade</v>
          </cell>
          <cell r="N148" t="str">
            <v/>
          </cell>
          <cell r="O148" t="str">
            <v/>
          </cell>
          <cell r="P148" t="str">
            <v/>
          </cell>
        </row>
        <row r="149">
          <cell r="A149" t="str">
            <v>GO</v>
          </cell>
          <cell r="B149">
            <v>3</v>
          </cell>
          <cell r="C149">
            <v>3</v>
          </cell>
          <cell r="D149" t="str">
            <v>P</v>
          </cell>
          <cell r="E149">
            <v>0.56999999999999995</v>
          </cell>
          <cell r="F149">
            <v>37677</v>
          </cell>
          <cell r="G149">
            <v>1.2999999999999999E-3</v>
          </cell>
          <cell r="H149">
            <v>2E-3</v>
          </cell>
          <cell r="I149" t="str">
            <v>3          0   .</v>
          </cell>
          <cell r="J149">
            <v>0</v>
          </cell>
          <cell r="K149">
            <v>0</v>
          </cell>
          <cell r="L149">
            <v>2003</v>
          </cell>
          <cell r="M149" t="str">
            <v>No Trade</v>
          </cell>
          <cell r="N149" t="str">
            <v/>
          </cell>
          <cell r="O149" t="str">
            <v/>
          </cell>
          <cell r="P149" t="str">
            <v/>
          </cell>
        </row>
        <row r="150">
          <cell r="A150" t="str">
            <v>GO</v>
          </cell>
          <cell r="B150">
            <v>3</v>
          </cell>
          <cell r="C150">
            <v>3</v>
          </cell>
          <cell r="D150" t="str">
            <v>P</v>
          </cell>
          <cell r="E150">
            <v>0.57999999999999996</v>
          </cell>
          <cell r="F150">
            <v>37677</v>
          </cell>
          <cell r="G150">
            <v>1.8E-3</v>
          </cell>
          <cell r="H150">
            <v>3.0000000000000001E-3</v>
          </cell>
          <cell r="I150" t="str">
            <v>0          0   .</v>
          </cell>
          <cell r="J150">
            <v>0</v>
          </cell>
          <cell r="K150">
            <v>0</v>
          </cell>
          <cell r="L150">
            <v>2003</v>
          </cell>
          <cell r="M150" t="str">
            <v>No Trade</v>
          </cell>
          <cell r="N150" t="str">
            <v/>
          </cell>
          <cell r="O150" t="str">
            <v/>
          </cell>
          <cell r="P150" t="str">
            <v/>
          </cell>
        </row>
        <row r="151">
          <cell r="A151" t="str">
            <v>GO</v>
          </cell>
          <cell r="B151">
            <v>3</v>
          </cell>
          <cell r="C151">
            <v>3</v>
          </cell>
          <cell r="D151" t="str">
            <v>P</v>
          </cell>
          <cell r="E151">
            <v>0.63</v>
          </cell>
          <cell r="F151">
            <v>37677</v>
          </cell>
          <cell r="G151">
            <v>6.1999999999999998E-3</v>
          </cell>
          <cell r="H151">
            <v>8.9999999999999993E-3</v>
          </cell>
          <cell r="I151" t="str">
            <v>4          0   .</v>
          </cell>
          <cell r="J151">
            <v>0</v>
          </cell>
          <cell r="K151">
            <v>0</v>
          </cell>
          <cell r="L151">
            <v>2003</v>
          </cell>
          <cell r="M151" t="str">
            <v>No Trade</v>
          </cell>
          <cell r="N151" t="str">
            <v/>
          </cell>
          <cell r="O151" t="str">
            <v/>
          </cell>
          <cell r="P151" t="str">
            <v/>
          </cell>
        </row>
        <row r="152">
          <cell r="A152" t="str">
            <v>GO</v>
          </cell>
          <cell r="B152">
            <v>3</v>
          </cell>
          <cell r="C152">
            <v>3</v>
          </cell>
          <cell r="D152" t="str">
            <v>P</v>
          </cell>
          <cell r="E152">
            <v>0.64</v>
          </cell>
          <cell r="F152">
            <v>37677</v>
          </cell>
          <cell r="G152">
            <v>7.7000000000000002E-3</v>
          </cell>
          <cell r="H152">
            <v>1.0999999999999999E-2</v>
          </cell>
          <cell r="I152" t="str">
            <v>4          0   .</v>
          </cell>
          <cell r="J152">
            <v>0</v>
          </cell>
          <cell r="K152">
            <v>0</v>
          </cell>
          <cell r="L152">
            <v>2003</v>
          </cell>
          <cell r="M152" t="str">
            <v>No Trade</v>
          </cell>
          <cell r="N152" t="str">
            <v/>
          </cell>
          <cell r="O152" t="str">
            <v/>
          </cell>
          <cell r="P152" t="str">
            <v/>
          </cell>
        </row>
        <row r="153">
          <cell r="A153" t="str">
            <v>GO</v>
          </cell>
          <cell r="B153">
            <v>3</v>
          </cell>
          <cell r="C153">
            <v>3</v>
          </cell>
          <cell r="D153" t="str">
            <v>P</v>
          </cell>
          <cell r="E153">
            <v>0.67</v>
          </cell>
          <cell r="F153">
            <v>37677</v>
          </cell>
          <cell r="G153">
            <v>1.37E-2</v>
          </cell>
          <cell r="H153">
            <v>1.9E-2</v>
          </cell>
          <cell r="I153" t="str">
            <v>1          0   .</v>
          </cell>
          <cell r="J153">
            <v>0</v>
          </cell>
          <cell r="K153">
            <v>0</v>
          </cell>
          <cell r="L153">
            <v>2003</v>
          </cell>
          <cell r="M153" t="str">
            <v>No Trade</v>
          </cell>
          <cell r="N153" t="str">
            <v/>
          </cell>
          <cell r="O153" t="str">
            <v/>
          </cell>
          <cell r="P153" t="str">
            <v/>
          </cell>
        </row>
        <row r="154">
          <cell r="A154" t="str">
            <v>GO</v>
          </cell>
          <cell r="B154">
            <v>3</v>
          </cell>
          <cell r="C154">
            <v>3</v>
          </cell>
          <cell r="D154" t="str">
            <v>P</v>
          </cell>
          <cell r="E154">
            <v>0.68</v>
          </cell>
          <cell r="F154">
            <v>37677</v>
          </cell>
          <cell r="G154">
            <v>1.6299999999999999E-2</v>
          </cell>
          <cell r="H154">
            <v>2.1999999999999999E-2</v>
          </cell>
          <cell r="I154" t="str">
            <v>3          0   .</v>
          </cell>
          <cell r="J154">
            <v>0</v>
          </cell>
          <cell r="K154">
            <v>0</v>
          </cell>
          <cell r="L154">
            <v>2003</v>
          </cell>
          <cell r="M154" t="str">
            <v>No Trade</v>
          </cell>
          <cell r="N154" t="str">
            <v/>
          </cell>
          <cell r="O154" t="str">
            <v/>
          </cell>
          <cell r="P154" t="str">
            <v/>
          </cell>
        </row>
        <row r="155">
          <cell r="A155" t="str">
            <v>GO</v>
          </cell>
          <cell r="B155">
            <v>3</v>
          </cell>
          <cell r="C155">
            <v>3</v>
          </cell>
          <cell r="D155" t="str">
            <v>C</v>
          </cell>
          <cell r="E155">
            <v>0.69</v>
          </cell>
          <cell r="F155">
            <v>37677</v>
          </cell>
          <cell r="G155">
            <v>8.1500000000000003E-2</v>
          </cell>
          <cell r="H155">
            <v>7.0000000000000007E-2</v>
          </cell>
          <cell r="I155" t="str">
            <v>2          0   .</v>
          </cell>
          <cell r="J155">
            <v>0</v>
          </cell>
          <cell r="K155">
            <v>0</v>
          </cell>
          <cell r="L155">
            <v>2003</v>
          </cell>
          <cell r="M155" t="str">
            <v>No Trade</v>
          </cell>
          <cell r="N155" t="str">
            <v/>
          </cell>
          <cell r="O155" t="str">
            <v/>
          </cell>
          <cell r="P155" t="str">
            <v/>
          </cell>
        </row>
        <row r="156">
          <cell r="A156" t="str">
            <v>GO</v>
          </cell>
          <cell r="B156">
            <v>3</v>
          </cell>
          <cell r="C156">
            <v>3</v>
          </cell>
          <cell r="D156" t="str">
            <v>P</v>
          </cell>
          <cell r="E156">
            <v>0.69</v>
          </cell>
          <cell r="F156">
            <v>37677</v>
          </cell>
          <cell r="G156">
            <v>1.9199999999999998E-2</v>
          </cell>
          <cell r="H156">
            <v>2.5000000000000001E-2</v>
          </cell>
          <cell r="I156" t="str">
            <v>8          0   .</v>
          </cell>
          <cell r="J156">
            <v>0</v>
          </cell>
          <cell r="K156">
            <v>0</v>
          </cell>
          <cell r="L156">
            <v>2003</v>
          </cell>
          <cell r="M156" t="str">
            <v>No Trade</v>
          </cell>
          <cell r="N156" t="str">
            <v/>
          </cell>
          <cell r="O156" t="str">
            <v/>
          </cell>
          <cell r="P156" t="str">
            <v/>
          </cell>
        </row>
        <row r="157">
          <cell r="A157" t="str">
            <v>GO</v>
          </cell>
          <cell r="B157">
            <v>3</v>
          </cell>
          <cell r="C157">
            <v>3</v>
          </cell>
          <cell r="D157" t="str">
            <v>C</v>
          </cell>
          <cell r="E157">
            <v>0.7</v>
          </cell>
          <cell r="F157">
            <v>37677</v>
          </cell>
          <cell r="G157">
            <v>7.4899999999999994E-2</v>
          </cell>
          <cell r="H157">
            <v>6.4000000000000001E-2</v>
          </cell>
          <cell r="I157" t="str">
            <v>2          0   .</v>
          </cell>
          <cell r="J157">
            <v>0</v>
          </cell>
          <cell r="K157">
            <v>0</v>
          </cell>
          <cell r="L157">
            <v>2003</v>
          </cell>
          <cell r="M157" t="str">
            <v>No Trade</v>
          </cell>
          <cell r="N157" t="str">
            <v/>
          </cell>
          <cell r="O157" t="str">
            <v/>
          </cell>
          <cell r="P157" t="str">
            <v/>
          </cell>
        </row>
        <row r="158">
          <cell r="A158" t="str">
            <v>GO</v>
          </cell>
          <cell r="B158">
            <v>3</v>
          </cell>
          <cell r="C158">
            <v>3</v>
          </cell>
          <cell r="D158" t="str">
            <v>P</v>
          </cell>
          <cell r="E158">
            <v>0.7</v>
          </cell>
          <cell r="F158">
            <v>37677</v>
          </cell>
          <cell r="G158">
            <v>2.2499999999999999E-2</v>
          </cell>
          <cell r="H158">
            <v>2.9000000000000001E-2</v>
          </cell>
          <cell r="I158" t="str">
            <v>7          0   .</v>
          </cell>
          <cell r="J158">
            <v>0</v>
          </cell>
          <cell r="K158">
            <v>0</v>
          </cell>
          <cell r="L158">
            <v>2003</v>
          </cell>
          <cell r="M158" t="str">
            <v>No Trade</v>
          </cell>
          <cell r="N158" t="str">
            <v/>
          </cell>
          <cell r="O158" t="str">
            <v/>
          </cell>
          <cell r="P158" t="str">
            <v/>
          </cell>
        </row>
        <row r="159">
          <cell r="A159" t="str">
            <v>GO</v>
          </cell>
          <cell r="B159">
            <v>3</v>
          </cell>
          <cell r="C159">
            <v>3</v>
          </cell>
          <cell r="D159" t="str">
            <v>C</v>
          </cell>
          <cell r="E159">
            <v>0.71</v>
          </cell>
          <cell r="F159">
            <v>37677</v>
          </cell>
          <cell r="G159">
            <v>4.8000000000000001E-2</v>
          </cell>
          <cell r="H159">
            <v>4.8000000000000001E-2</v>
          </cell>
          <cell r="I159" t="str">
            <v>0          0   .</v>
          </cell>
          <cell r="J159">
            <v>0</v>
          </cell>
          <cell r="K159">
            <v>0</v>
          </cell>
          <cell r="L159">
            <v>2003</v>
          </cell>
          <cell r="M159" t="str">
            <v>No Trade</v>
          </cell>
          <cell r="N159" t="str">
            <v/>
          </cell>
          <cell r="O159" t="str">
            <v/>
          </cell>
          <cell r="P159" t="str">
            <v/>
          </cell>
        </row>
        <row r="160">
          <cell r="A160" t="str">
            <v>GO</v>
          </cell>
          <cell r="B160">
            <v>3</v>
          </cell>
          <cell r="C160">
            <v>3</v>
          </cell>
          <cell r="D160" t="str">
            <v>P</v>
          </cell>
          <cell r="E160">
            <v>0.71</v>
          </cell>
          <cell r="F160">
            <v>37677</v>
          </cell>
          <cell r="G160">
            <v>2.6100000000000002E-2</v>
          </cell>
          <cell r="H160">
            <v>3.4000000000000002E-2</v>
          </cell>
          <cell r="I160" t="str">
            <v>0          0   .</v>
          </cell>
          <cell r="J160">
            <v>0</v>
          </cell>
          <cell r="K160">
            <v>0</v>
          </cell>
          <cell r="L160">
            <v>2003</v>
          </cell>
          <cell r="M160" t="str">
            <v>No Trade</v>
          </cell>
          <cell r="N160" t="str">
            <v/>
          </cell>
          <cell r="O160" t="str">
            <v/>
          </cell>
          <cell r="P160" t="str">
            <v/>
          </cell>
        </row>
        <row r="161">
          <cell r="A161" t="str">
            <v>GO</v>
          </cell>
          <cell r="B161">
            <v>3</v>
          </cell>
          <cell r="C161">
            <v>3</v>
          </cell>
          <cell r="D161" t="str">
            <v>C</v>
          </cell>
          <cell r="E161">
            <v>0.72</v>
          </cell>
          <cell r="F161">
            <v>37677</v>
          </cell>
          <cell r="G161">
            <v>6.2600000000000003E-2</v>
          </cell>
          <cell r="H161">
            <v>5.2999999999999999E-2</v>
          </cell>
          <cell r="I161" t="str">
            <v>4          0   .</v>
          </cell>
          <cell r="J161">
            <v>0</v>
          </cell>
          <cell r="K161">
            <v>0</v>
          </cell>
          <cell r="L161">
            <v>2003</v>
          </cell>
          <cell r="M161" t="str">
            <v>No Trade</v>
          </cell>
          <cell r="N161" t="str">
            <v/>
          </cell>
          <cell r="O161" t="str">
            <v/>
          </cell>
          <cell r="P161" t="str">
            <v/>
          </cell>
        </row>
        <row r="162">
          <cell r="A162" t="str">
            <v>GO</v>
          </cell>
          <cell r="B162">
            <v>3</v>
          </cell>
          <cell r="C162">
            <v>3</v>
          </cell>
          <cell r="D162" t="str">
            <v>P</v>
          </cell>
          <cell r="E162">
            <v>0.72</v>
          </cell>
          <cell r="F162">
            <v>37677</v>
          </cell>
          <cell r="G162">
            <v>0.03</v>
          </cell>
          <cell r="H162">
            <v>3.7999999999999999E-2</v>
          </cell>
          <cell r="I162" t="str">
            <v>6          0   .</v>
          </cell>
          <cell r="J162">
            <v>0</v>
          </cell>
          <cell r="K162">
            <v>0</v>
          </cell>
          <cell r="L162">
            <v>2003</v>
          </cell>
          <cell r="M162" t="str">
            <v>No Trade</v>
          </cell>
          <cell r="N162" t="str">
            <v/>
          </cell>
          <cell r="O162" t="str">
            <v/>
          </cell>
          <cell r="P162" t="str">
            <v/>
          </cell>
        </row>
        <row r="163">
          <cell r="A163" t="str">
            <v>GO</v>
          </cell>
          <cell r="B163">
            <v>3</v>
          </cell>
          <cell r="C163">
            <v>3</v>
          </cell>
          <cell r="D163" t="str">
            <v>C</v>
          </cell>
          <cell r="E163">
            <v>0.73</v>
          </cell>
          <cell r="F163">
            <v>37677</v>
          </cell>
          <cell r="G163">
            <v>5.7099999999999998E-2</v>
          </cell>
          <cell r="H163">
            <v>4.8000000000000001E-2</v>
          </cell>
          <cell r="I163" t="str">
            <v>3          0   .</v>
          </cell>
          <cell r="J163">
            <v>0</v>
          </cell>
          <cell r="K163">
            <v>0</v>
          </cell>
          <cell r="L163">
            <v>2003</v>
          </cell>
          <cell r="M163" t="str">
            <v>No Trade</v>
          </cell>
          <cell r="N163" t="str">
            <v/>
          </cell>
          <cell r="O163" t="str">
            <v/>
          </cell>
          <cell r="P163" t="str">
            <v/>
          </cell>
        </row>
        <row r="164">
          <cell r="A164" t="str">
            <v>GO</v>
          </cell>
          <cell r="B164">
            <v>3</v>
          </cell>
          <cell r="C164">
            <v>3</v>
          </cell>
          <cell r="D164" t="str">
            <v>P</v>
          </cell>
          <cell r="E164">
            <v>0.73</v>
          </cell>
          <cell r="F164">
            <v>37677</v>
          </cell>
          <cell r="G164">
            <v>3.4299999999999997E-2</v>
          </cell>
          <cell r="H164">
            <v>4.2999999999999997E-2</v>
          </cell>
          <cell r="I164" t="str">
            <v>5          0   .</v>
          </cell>
          <cell r="J164">
            <v>0</v>
          </cell>
          <cell r="K164">
            <v>0</v>
          </cell>
          <cell r="L164">
            <v>2003</v>
          </cell>
          <cell r="M164" t="str">
            <v>No Trade</v>
          </cell>
          <cell r="N164" t="str">
            <v/>
          </cell>
          <cell r="O164" t="str">
            <v/>
          </cell>
          <cell r="P164" t="str">
            <v/>
          </cell>
        </row>
        <row r="165">
          <cell r="A165" t="str">
            <v>GO</v>
          </cell>
          <cell r="B165">
            <v>3</v>
          </cell>
          <cell r="C165">
            <v>3</v>
          </cell>
          <cell r="D165" t="str">
            <v>C</v>
          </cell>
          <cell r="E165">
            <v>0.74</v>
          </cell>
          <cell r="F165">
            <v>37677</v>
          </cell>
          <cell r="G165">
            <v>5.1799999999999999E-2</v>
          </cell>
          <cell r="H165">
            <v>4.2999999999999997E-2</v>
          </cell>
          <cell r="I165" t="str">
            <v>8          4   .</v>
          </cell>
          <cell r="J165">
            <v>0</v>
          </cell>
          <cell r="K165">
            <v>0</v>
          </cell>
          <cell r="L165">
            <v>2003</v>
          </cell>
          <cell r="M165" t="str">
            <v>No Trade</v>
          </cell>
          <cell r="N165" t="str">
            <v/>
          </cell>
          <cell r="O165" t="str">
            <v/>
          </cell>
          <cell r="P165" t="str">
            <v/>
          </cell>
        </row>
        <row r="166">
          <cell r="A166" t="str">
            <v>GO</v>
          </cell>
          <cell r="B166">
            <v>3</v>
          </cell>
          <cell r="C166">
            <v>3</v>
          </cell>
          <cell r="D166" t="str">
            <v>P</v>
          </cell>
          <cell r="E166">
            <v>0.74</v>
          </cell>
          <cell r="F166">
            <v>37677</v>
          </cell>
          <cell r="G166">
            <v>3.8899999999999997E-2</v>
          </cell>
          <cell r="H166">
            <v>4.9000000000000002E-2</v>
          </cell>
          <cell r="I166" t="str">
            <v>0          0   .</v>
          </cell>
          <cell r="J166">
            <v>0</v>
          </cell>
          <cell r="K166">
            <v>0</v>
          </cell>
          <cell r="L166">
            <v>2003</v>
          </cell>
          <cell r="M166" t="str">
            <v>No Trade</v>
          </cell>
          <cell r="N166" t="str">
            <v/>
          </cell>
          <cell r="O166" t="str">
            <v/>
          </cell>
          <cell r="P166" t="str">
            <v/>
          </cell>
        </row>
        <row r="167">
          <cell r="A167" t="str">
            <v>GO</v>
          </cell>
          <cell r="B167">
            <v>3</v>
          </cell>
          <cell r="C167">
            <v>3</v>
          </cell>
          <cell r="D167" t="str">
            <v>C</v>
          </cell>
          <cell r="E167">
            <v>0.75</v>
          </cell>
          <cell r="F167">
            <v>37677</v>
          </cell>
          <cell r="G167">
            <v>4.6800000000000001E-2</v>
          </cell>
          <cell r="H167">
            <v>3.9E-2</v>
          </cell>
          <cell r="I167" t="str">
            <v>7          5   .</v>
          </cell>
          <cell r="J167">
            <v>0</v>
          </cell>
          <cell r="K167">
            <v>0</v>
          </cell>
          <cell r="L167">
            <v>2003</v>
          </cell>
          <cell r="M167" t="str">
            <v>No Trade</v>
          </cell>
          <cell r="N167" t="str">
            <v/>
          </cell>
          <cell r="O167" t="str">
            <v/>
          </cell>
          <cell r="P167" t="str">
            <v/>
          </cell>
        </row>
        <row r="168">
          <cell r="A168" t="str">
            <v>GO</v>
          </cell>
          <cell r="B168">
            <v>3</v>
          </cell>
          <cell r="C168">
            <v>3</v>
          </cell>
          <cell r="D168" t="str">
            <v>P</v>
          </cell>
          <cell r="E168">
            <v>0.75</v>
          </cell>
          <cell r="F168">
            <v>37677</v>
          </cell>
          <cell r="G168">
            <v>4.3900000000000002E-2</v>
          </cell>
          <cell r="H168">
            <v>5.3999999999999999E-2</v>
          </cell>
          <cell r="I168" t="str">
            <v>9          0   .</v>
          </cell>
          <cell r="J168">
            <v>0</v>
          </cell>
          <cell r="K168">
            <v>0</v>
          </cell>
          <cell r="L168">
            <v>2003</v>
          </cell>
          <cell r="M168" t="str">
            <v>No Trade</v>
          </cell>
          <cell r="N168" t="str">
            <v/>
          </cell>
          <cell r="O168" t="str">
            <v/>
          </cell>
          <cell r="P168" t="str">
            <v/>
          </cell>
        </row>
        <row r="169">
          <cell r="A169" t="str">
            <v>GO</v>
          </cell>
          <cell r="B169">
            <v>3</v>
          </cell>
          <cell r="C169">
            <v>3</v>
          </cell>
          <cell r="D169" t="str">
            <v>C</v>
          </cell>
          <cell r="E169">
            <v>0.76</v>
          </cell>
          <cell r="F169">
            <v>37677</v>
          </cell>
          <cell r="G169">
            <v>4.24E-2</v>
          </cell>
          <cell r="H169">
            <v>3.5000000000000003E-2</v>
          </cell>
          <cell r="I169" t="str">
            <v>8          0   .</v>
          </cell>
          <cell r="J169">
            <v>0</v>
          </cell>
          <cell r="K169">
            <v>0</v>
          </cell>
          <cell r="L169">
            <v>2003</v>
          </cell>
          <cell r="M169" t="str">
            <v>No Trade</v>
          </cell>
          <cell r="N169" t="str">
            <v/>
          </cell>
          <cell r="O169" t="str">
            <v/>
          </cell>
          <cell r="P169" t="str">
            <v/>
          </cell>
        </row>
        <row r="170">
          <cell r="A170" t="str">
            <v>GO</v>
          </cell>
          <cell r="B170">
            <v>3</v>
          </cell>
          <cell r="C170">
            <v>3</v>
          </cell>
          <cell r="D170" t="str">
            <v>P</v>
          </cell>
          <cell r="E170">
            <v>0.76</v>
          </cell>
          <cell r="F170">
            <v>37677</v>
          </cell>
          <cell r="G170">
            <v>4.9500000000000002E-2</v>
          </cell>
          <cell r="H170">
            <v>0.06</v>
          </cell>
          <cell r="I170" t="str">
            <v>8          0   .</v>
          </cell>
          <cell r="J170">
            <v>0</v>
          </cell>
          <cell r="K170">
            <v>0</v>
          </cell>
          <cell r="L170">
            <v>2003</v>
          </cell>
          <cell r="M170" t="str">
            <v>No Trade</v>
          </cell>
          <cell r="N170" t="str">
            <v/>
          </cell>
          <cell r="O170" t="str">
            <v/>
          </cell>
          <cell r="P170" t="str">
            <v/>
          </cell>
        </row>
        <row r="171">
          <cell r="A171" t="str">
            <v>GO</v>
          </cell>
          <cell r="B171">
            <v>3</v>
          </cell>
          <cell r="C171">
            <v>3</v>
          </cell>
          <cell r="D171" t="str">
            <v>C</v>
          </cell>
          <cell r="E171">
            <v>0.77</v>
          </cell>
          <cell r="F171">
            <v>37677</v>
          </cell>
          <cell r="G171">
            <v>3.8300000000000001E-2</v>
          </cell>
          <cell r="H171">
            <v>3.2000000000000001E-2</v>
          </cell>
          <cell r="I171" t="str">
            <v>3          0   .</v>
          </cell>
          <cell r="J171">
            <v>0</v>
          </cell>
          <cell r="K171">
            <v>0</v>
          </cell>
          <cell r="L171">
            <v>2003</v>
          </cell>
          <cell r="M171" t="str">
            <v>No Trade</v>
          </cell>
          <cell r="N171" t="str">
            <v/>
          </cell>
          <cell r="O171" t="str">
            <v/>
          </cell>
          <cell r="P171" t="str">
            <v/>
          </cell>
        </row>
        <row r="172">
          <cell r="A172" t="str">
            <v>GO</v>
          </cell>
          <cell r="B172">
            <v>3</v>
          </cell>
          <cell r="C172">
            <v>3</v>
          </cell>
          <cell r="D172" t="str">
            <v>P</v>
          </cell>
          <cell r="E172">
            <v>0.77</v>
          </cell>
          <cell r="F172">
            <v>37677</v>
          </cell>
          <cell r="G172">
            <v>5.5300000000000002E-2</v>
          </cell>
          <cell r="H172">
            <v>6.7000000000000004E-2</v>
          </cell>
          <cell r="I172" t="str">
            <v>2          0   .</v>
          </cell>
          <cell r="J172">
            <v>0</v>
          </cell>
          <cell r="K172">
            <v>0</v>
          </cell>
          <cell r="L172">
            <v>2003</v>
          </cell>
          <cell r="M172" t="str">
            <v>No Trade</v>
          </cell>
          <cell r="N172" t="str">
            <v/>
          </cell>
          <cell r="O172" t="str">
            <v/>
          </cell>
          <cell r="P172" t="str">
            <v/>
          </cell>
        </row>
        <row r="173">
          <cell r="A173" t="str">
            <v>GO</v>
          </cell>
          <cell r="B173">
            <v>3</v>
          </cell>
          <cell r="C173">
            <v>3</v>
          </cell>
          <cell r="D173" t="str">
            <v>C</v>
          </cell>
          <cell r="E173">
            <v>0.78</v>
          </cell>
          <cell r="F173">
            <v>37677</v>
          </cell>
          <cell r="G173">
            <v>3.56E-2</v>
          </cell>
          <cell r="H173">
            <v>2.9000000000000001E-2</v>
          </cell>
          <cell r="I173" t="str">
            <v>1         50   .</v>
          </cell>
          <cell r="J173">
            <v>0</v>
          </cell>
          <cell r="K173">
            <v>0</v>
          </cell>
          <cell r="L173">
            <v>2003</v>
          </cell>
          <cell r="M173" t="str">
            <v>No Trade</v>
          </cell>
          <cell r="N173" t="str">
            <v/>
          </cell>
          <cell r="O173" t="str">
            <v/>
          </cell>
          <cell r="P173" t="str">
            <v/>
          </cell>
        </row>
        <row r="174">
          <cell r="A174" t="str">
            <v>GO</v>
          </cell>
          <cell r="B174">
            <v>3</v>
          </cell>
          <cell r="C174">
            <v>3</v>
          </cell>
          <cell r="D174" t="str">
            <v>C</v>
          </cell>
          <cell r="E174">
            <v>0.79</v>
          </cell>
          <cell r="F174">
            <v>37677</v>
          </cell>
          <cell r="G174">
            <v>3.1099999999999999E-2</v>
          </cell>
          <cell r="H174">
            <v>2.5999999999999999E-2</v>
          </cell>
          <cell r="I174" t="str">
            <v>2          5   .</v>
          </cell>
          <cell r="J174">
            <v>0</v>
          </cell>
          <cell r="K174">
            <v>0</v>
          </cell>
          <cell r="L174">
            <v>2003</v>
          </cell>
          <cell r="M174" t="str">
            <v>No Trade</v>
          </cell>
          <cell r="N174" t="str">
            <v/>
          </cell>
          <cell r="O174" t="str">
            <v/>
          </cell>
          <cell r="P174" t="str">
            <v/>
          </cell>
        </row>
        <row r="175">
          <cell r="A175" t="str">
            <v>GO</v>
          </cell>
          <cell r="B175">
            <v>3</v>
          </cell>
          <cell r="C175">
            <v>3</v>
          </cell>
          <cell r="D175" t="str">
            <v>P</v>
          </cell>
          <cell r="E175">
            <v>0.79</v>
          </cell>
          <cell r="F175">
            <v>37677</v>
          </cell>
          <cell r="G175">
            <v>6.7900000000000002E-2</v>
          </cell>
          <cell r="H175">
            <v>0.08</v>
          </cell>
          <cell r="I175" t="str">
            <v>9          0   .</v>
          </cell>
          <cell r="J175">
            <v>0</v>
          </cell>
          <cell r="K175">
            <v>0</v>
          </cell>
          <cell r="L175">
            <v>2003</v>
          </cell>
          <cell r="M175" t="str">
            <v>No Trade</v>
          </cell>
          <cell r="N175" t="str">
            <v/>
          </cell>
          <cell r="O175" t="str">
            <v/>
          </cell>
          <cell r="P175" t="str">
            <v/>
          </cell>
        </row>
        <row r="176">
          <cell r="A176" t="str">
            <v>GO</v>
          </cell>
          <cell r="B176">
            <v>3</v>
          </cell>
          <cell r="C176">
            <v>3</v>
          </cell>
          <cell r="D176" t="str">
            <v>C</v>
          </cell>
          <cell r="E176">
            <v>0.8</v>
          </cell>
          <cell r="F176">
            <v>37677</v>
          </cell>
          <cell r="G176">
            <v>2.8000000000000001E-2</v>
          </cell>
          <cell r="H176">
            <v>2.3E-2</v>
          </cell>
          <cell r="I176" t="str">
            <v>5          5   .</v>
          </cell>
          <cell r="J176">
            <v>290</v>
          </cell>
          <cell r="K176">
            <v>2.9000000000000001E-2</v>
          </cell>
          <cell r="L176">
            <v>2003</v>
          </cell>
          <cell r="M176" t="str">
            <v>No Trade</v>
          </cell>
          <cell r="N176" t="str">
            <v/>
          </cell>
          <cell r="O176" t="str">
            <v/>
          </cell>
          <cell r="P176" t="str">
            <v/>
          </cell>
        </row>
        <row r="177">
          <cell r="A177" t="str">
            <v>GO</v>
          </cell>
          <cell r="B177">
            <v>3</v>
          </cell>
          <cell r="C177">
            <v>3</v>
          </cell>
          <cell r="D177" t="str">
            <v>C</v>
          </cell>
          <cell r="E177">
            <v>0.81</v>
          </cell>
          <cell r="F177">
            <v>37677</v>
          </cell>
          <cell r="G177">
            <v>2.5100000000000001E-2</v>
          </cell>
          <cell r="H177">
            <v>2.1000000000000001E-2</v>
          </cell>
          <cell r="I177" t="str">
            <v>1          0   .</v>
          </cell>
          <cell r="J177">
            <v>0</v>
          </cell>
          <cell r="K177">
            <v>0</v>
          </cell>
          <cell r="L177">
            <v>2003</v>
          </cell>
          <cell r="M177" t="str">
            <v>No Trade</v>
          </cell>
          <cell r="N177" t="str">
            <v/>
          </cell>
          <cell r="O177" t="str">
            <v/>
          </cell>
          <cell r="P177" t="str">
            <v/>
          </cell>
        </row>
        <row r="178">
          <cell r="A178" t="str">
            <v>GO</v>
          </cell>
          <cell r="B178">
            <v>3</v>
          </cell>
          <cell r="C178">
            <v>3</v>
          </cell>
          <cell r="D178" t="str">
            <v>C</v>
          </cell>
          <cell r="E178">
            <v>0.82</v>
          </cell>
          <cell r="F178">
            <v>37677</v>
          </cell>
          <cell r="G178">
            <v>2.2499999999999999E-2</v>
          </cell>
          <cell r="H178">
            <v>1.7999999999999999E-2</v>
          </cell>
          <cell r="I178" t="str">
            <v>9         55   .</v>
          </cell>
          <cell r="J178">
            <v>0</v>
          </cell>
          <cell r="K178">
            <v>0</v>
          </cell>
          <cell r="L178">
            <v>2003</v>
          </cell>
          <cell r="M178" t="str">
            <v>No Trade</v>
          </cell>
          <cell r="N178" t="str">
            <v/>
          </cell>
          <cell r="O178" t="str">
            <v/>
          </cell>
          <cell r="P178" t="str">
            <v/>
          </cell>
        </row>
        <row r="179">
          <cell r="A179" t="str">
            <v>GO</v>
          </cell>
          <cell r="B179">
            <v>3</v>
          </cell>
          <cell r="C179">
            <v>3</v>
          </cell>
          <cell r="D179" t="str">
            <v>C</v>
          </cell>
          <cell r="E179">
            <v>0.83</v>
          </cell>
          <cell r="F179">
            <v>37677</v>
          </cell>
          <cell r="G179">
            <v>2.01E-2</v>
          </cell>
          <cell r="H179">
            <v>1.6E-2</v>
          </cell>
          <cell r="I179" t="str">
            <v>9          0   .</v>
          </cell>
          <cell r="J179">
            <v>0</v>
          </cell>
          <cell r="K179">
            <v>0</v>
          </cell>
          <cell r="L179">
            <v>2003</v>
          </cell>
          <cell r="M179" t="str">
            <v>No Trade</v>
          </cell>
          <cell r="N179" t="str">
            <v/>
          </cell>
          <cell r="O179" t="str">
            <v/>
          </cell>
          <cell r="P179" t="str">
            <v/>
          </cell>
        </row>
        <row r="180">
          <cell r="A180" t="str">
            <v>GO</v>
          </cell>
          <cell r="B180">
            <v>3</v>
          </cell>
          <cell r="C180">
            <v>3</v>
          </cell>
          <cell r="D180" t="str">
            <v>C</v>
          </cell>
          <cell r="E180">
            <v>0.84</v>
          </cell>
          <cell r="F180">
            <v>37677</v>
          </cell>
          <cell r="G180">
            <v>1.7899999999999999E-2</v>
          </cell>
          <cell r="H180">
            <v>1.4999999999999999E-2</v>
          </cell>
          <cell r="I180" t="str">
            <v>1          0   .</v>
          </cell>
          <cell r="J180">
            <v>0</v>
          </cell>
          <cell r="K180">
            <v>0</v>
          </cell>
          <cell r="L180">
            <v>2003</v>
          </cell>
          <cell r="M180" t="str">
            <v>No Trade</v>
          </cell>
          <cell r="N180" t="str">
            <v/>
          </cell>
          <cell r="O180" t="str">
            <v/>
          </cell>
          <cell r="P180" t="str">
            <v/>
          </cell>
        </row>
        <row r="181">
          <cell r="A181" t="str">
            <v>GO</v>
          </cell>
          <cell r="B181">
            <v>3</v>
          </cell>
          <cell r="C181">
            <v>3</v>
          </cell>
          <cell r="D181" t="str">
            <v>C</v>
          </cell>
          <cell r="E181">
            <v>0.85</v>
          </cell>
          <cell r="F181">
            <v>37677</v>
          </cell>
          <cell r="G181">
            <v>1.6E-2</v>
          </cell>
          <cell r="H181">
            <v>1.2999999999999999E-2</v>
          </cell>
          <cell r="I181" t="str">
            <v>4          0   .</v>
          </cell>
          <cell r="J181">
            <v>0</v>
          </cell>
          <cell r="K181">
            <v>0</v>
          </cell>
          <cell r="L181">
            <v>2003</v>
          </cell>
          <cell r="M181" t="str">
            <v>No Trade</v>
          </cell>
          <cell r="N181" t="str">
            <v/>
          </cell>
          <cell r="O181" t="str">
            <v/>
          </cell>
          <cell r="P181" t="str">
            <v/>
          </cell>
        </row>
        <row r="182">
          <cell r="A182" t="str">
            <v>GO</v>
          </cell>
          <cell r="B182">
            <v>3</v>
          </cell>
          <cell r="C182">
            <v>3</v>
          </cell>
          <cell r="D182" t="str">
            <v>P</v>
          </cell>
          <cell r="E182">
            <v>0.85</v>
          </cell>
          <cell r="F182">
            <v>37677</v>
          </cell>
          <cell r="G182">
            <v>0.18859999999999999</v>
          </cell>
          <cell r="H182">
            <v>0.188</v>
          </cell>
          <cell r="I182" t="str">
            <v>6          0   .</v>
          </cell>
          <cell r="J182">
            <v>0</v>
          </cell>
          <cell r="K182">
            <v>0</v>
          </cell>
          <cell r="L182">
            <v>2003</v>
          </cell>
          <cell r="M182" t="str">
            <v>No Trade</v>
          </cell>
          <cell r="N182" t="str">
            <v/>
          </cell>
          <cell r="O182" t="str">
            <v/>
          </cell>
          <cell r="P182" t="str">
            <v/>
          </cell>
        </row>
        <row r="183">
          <cell r="A183" t="str">
            <v>GO</v>
          </cell>
          <cell r="B183">
            <v>3</v>
          </cell>
          <cell r="C183">
            <v>3</v>
          </cell>
          <cell r="D183" t="str">
            <v>C</v>
          </cell>
          <cell r="E183">
            <v>0.86</v>
          </cell>
          <cell r="F183">
            <v>37677</v>
          </cell>
          <cell r="G183">
            <v>1.43E-2</v>
          </cell>
          <cell r="H183">
            <v>1.2E-2</v>
          </cell>
          <cell r="I183" t="str">
            <v>0          0   .</v>
          </cell>
          <cell r="J183">
            <v>0</v>
          </cell>
          <cell r="K183">
            <v>0</v>
          </cell>
          <cell r="L183">
            <v>2003</v>
          </cell>
          <cell r="M183" t="str">
            <v>No Trade</v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A184" t="str">
            <v>GO</v>
          </cell>
          <cell r="B184">
            <v>3</v>
          </cell>
          <cell r="C184">
            <v>3</v>
          </cell>
          <cell r="D184" t="str">
            <v>C</v>
          </cell>
          <cell r="E184">
            <v>0.87</v>
          </cell>
          <cell r="F184">
            <v>37677</v>
          </cell>
          <cell r="G184">
            <v>1.2699999999999999E-2</v>
          </cell>
          <cell r="H184">
            <v>0.01</v>
          </cell>
          <cell r="I184" t="str">
            <v>7          4   .</v>
          </cell>
          <cell r="J184">
            <v>150</v>
          </cell>
          <cell r="K184">
            <v>1.4999999999999999E-2</v>
          </cell>
          <cell r="L184">
            <v>2003</v>
          </cell>
          <cell r="M184" t="str">
            <v>No Trade</v>
          </cell>
          <cell r="N184" t="str">
            <v/>
          </cell>
          <cell r="O184" t="str">
            <v/>
          </cell>
          <cell r="P184" t="str">
            <v/>
          </cell>
        </row>
        <row r="185">
          <cell r="A185" t="str">
            <v>GO</v>
          </cell>
          <cell r="B185">
            <v>3</v>
          </cell>
          <cell r="C185">
            <v>3</v>
          </cell>
          <cell r="D185" t="str">
            <v>C</v>
          </cell>
          <cell r="E185">
            <v>0.88</v>
          </cell>
          <cell r="F185">
            <v>37677</v>
          </cell>
          <cell r="G185">
            <v>1.1299999999999999E-2</v>
          </cell>
          <cell r="H185">
            <v>8.9999999999999993E-3</v>
          </cell>
          <cell r="I185" t="str">
            <v>5          0   .</v>
          </cell>
          <cell r="J185">
            <v>0</v>
          </cell>
          <cell r="K185">
            <v>0</v>
          </cell>
          <cell r="L185">
            <v>2003</v>
          </cell>
          <cell r="M185" t="str">
            <v>No Trade</v>
          </cell>
          <cell r="N185" t="str">
            <v/>
          </cell>
          <cell r="O185" t="str">
            <v/>
          </cell>
          <cell r="P185" t="str">
            <v/>
          </cell>
        </row>
        <row r="186">
          <cell r="A186" t="str">
            <v>GO</v>
          </cell>
          <cell r="B186">
            <v>3</v>
          </cell>
          <cell r="C186">
            <v>3</v>
          </cell>
          <cell r="D186" t="str">
            <v>C</v>
          </cell>
          <cell r="E186">
            <v>0.89</v>
          </cell>
          <cell r="F186">
            <v>37677</v>
          </cell>
          <cell r="G186">
            <v>0.01</v>
          </cell>
          <cell r="H186">
            <v>8.0000000000000002E-3</v>
          </cell>
          <cell r="I186" t="str">
            <v>4          0   .</v>
          </cell>
          <cell r="J186">
            <v>0</v>
          </cell>
          <cell r="K186">
            <v>0</v>
          </cell>
          <cell r="L186">
            <v>2003</v>
          </cell>
          <cell r="M186" t="str">
            <v>No Trade</v>
          </cell>
          <cell r="N186" t="str">
            <v/>
          </cell>
          <cell r="O186" t="str">
            <v/>
          </cell>
          <cell r="P186" t="str">
            <v/>
          </cell>
        </row>
        <row r="187">
          <cell r="A187" t="str">
            <v>GO</v>
          </cell>
          <cell r="B187">
            <v>3</v>
          </cell>
          <cell r="C187">
            <v>3</v>
          </cell>
          <cell r="D187" t="str">
            <v>C</v>
          </cell>
          <cell r="E187">
            <v>0.9</v>
          </cell>
          <cell r="F187">
            <v>37677</v>
          </cell>
          <cell r="G187">
            <v>8.8999999999999999E-3</v>
          </cell>
          <cell r="H187">
            <v>7.0000000000000001E-3</v>
          </cell>
          <cell r="I187" t="str">
            <v>5          0   .</v>
          </cell>
          <cell r="J187">
            <v>0</v>
          </cell>
          <cell r="K187">
            <v>0</v>
          </cell>
          <cell r="L187">
            <v>2003</v>
          </cell>
          <cell r="M187" t="str">
            <v>No Trade</v>
          </cell>
          <cell r="N187" t="str">
            <v/>
          </cell>
          <cell r="O187" t="str">
            <v/>
          </cell>
          <cell r="P187" t="str">
            <v/>
          </cell>
        </row>
        <row r="188">
          <cell r="A188" t="str">
            <v>GO</v>
          </cell>
          <cell r="B188">
            <v>3</v>
          </cell>
          <cell r="C188">
            <v>3</v>
          </cell>
          <cell r="D188" t="str">
            <v>C</v>
          </cell>
          <cell r="E188">
            <v>0.91</v>
          </cell>
          <cell r="F188">
            <v>37677</v>
          </cell>
          <cell r="G188">
            <v>7.9000000000000008E-3</v>
          </cell>
          <cell r="H188">
            <v>6.0000000000000001E-3</v>
          </cell>
          <cell r="I188" t="str">
            <v>7          0   .</v>
          </cell>
          <cell r="J188">
            <v>0</v>
          </cell>
          <cell r="K188">
            <v>0</v>
          </cell>
          <cell r="L188">
            <v>2003</v>
          </cell>
          <cell r="M188" t="str">
            <v>No Trade</v>
          </cell>
          <cell r="N188" t="str">
            <v/>
          </cell>
          <cell r="O188" t="str">
            <v/>
          </cell>
          <cell r="P188" t="str">
            <v/>
          </cell>
        </row>
        <row r="189">
          <cell r="A189" t="str">
            <v>GO</v>
          </cell>
          <cell r="B189">
            <v>3</v>
          </cell>
          <cell r="C189">
            <v>3</v>
          </cell>
          <cell r="D189" t="str">
            <v>C</v>
          </cell>
          <cell r="E189">
            <v>0.92</v>
          </cell>
          <cell r="F189">
            <v>37677</v>
          </cell>
          <cell r="G189">
            <v>7.0000000000000001E-3</v>
          </cell>
          <cell r="H189">
            <v>5.0000000000000001E-3</v>
          </cell>
          <cell r="I189" t="str">
            <v>9          5   .</v>
          </cell>
          <cell r="J189">
            <v>0</v>
          </cell>
          <cell r="K189">
            <v>0</v>
          </cell>
          <cell r="L189">
            <v>2003</v>
          </cell>
          <cell r="M189" t="str">
            <v>No Trade</v>
          </cell>
          <cell r="N189" t="str">
            <v/>
          </cell>
          <cell r="O189" t="str">
            <v/>
          </cell>
          <cell r="P189" t="str">
            <v/>
          </cell>
        </row>
        <row r="190">
          <cell r="A190" t="str">
            <v>GO</v>
          </cell>
          <cell r="B190">
            <v>3</v>
          </cell>
          <cell r="C190">
            <v>3</v>
          </cell>
          <cell r="D190" t="str">
            <v>C</v>
          </cell>
          <cell r="E190">
            <v>0.95</v>
          </cell>
          <cell r="F190">
            <v>37677</v>
          </cell>
          <cell r="G190">
            <v>4.8999999999999998E-3</v>
          </cell>
          <cell r="H190">
            <v>4.0000000000000001E-3</v>
          </cell>
          <cell r="I190" t="str">
            <v>1          0   .</v>
          </cell>
          <cell r="J190">
            <v>0</v>
          </cell>
          <cell r="K190">
            <v>0</v>
          </cell>
          <cell r="L190">
            <v>2003</v>
          </cell>
          <cell r="M190" t="str">
            <v>No Trade</v>
          </cell>
          <cell r="N190" t="str">
            <v/>
          </cell>
          <cell r="O190" t="str">
            <v/>
          </cell>
          <cell r="P190" t="str">
            <v/>
          </cell>
        </row>
        <row r="191">
          <cell r="A191" t="str">
            <v>GO</v>
          </cell>
          <cell r="B191">
            <v>3</v>
          </cell>
          <cell r="C191">
            <v>3</v>
          </cell>
          <cell r="D191" t="str">
            <v>C</v>
          </cell>
          <cell r="E191">
            <v>1</v>
          </cell>
          <cell r="F191">
            <v>37677</v>
          </cell>
          <cell r="G191">
            <v>2.5999999999999999E-3</v>
          </cell>
          <cell r="H191">
            <v>2E-3</v>
          </cell>
          <cell r="I191" t="str">
            <v>3          0   .</v>
          </cell>
          <cell r="J191">
            <v>0</v>
          </cell>
          <cell r="K191">
            <v>0</v>
          </cell>
          <cell r="L191">
            <v>2003</v>
          </cell>
          <cell r="M191" t="str">
            <v>No Trade</v>
          </cell>
          <cell r="N191" t="str">
            <v/>
          </cell>
          <cell r="O191" t="str">
            <v/>
          </cell>
          <cell r="P191" t="str">
            <v/>
          </cell>
        </row>
        <row r="192">
          <cell r="A192" t="str">
            <v>GO</v>
          </cell>
          <cell r="B192">
            <v>4</v>
          </cell>
          <cell r="C192">
            <v>3</v>
          </cell>
          <cell r="D192" t="str">
            <v>C</v>
          </cell>
          <cell r="E192">
            <v>0.1</v>
          </cell>
          <cell r="F192">
            <v>37706</v>
          </cell>
          <cell r="G192">
            <v>0</v>
          </cell>
          <cell r="H192">
            <v>0</v>
          </cell>
          <cell r="I192" t="str">
            <v>0          0   .</v>
          </cell>
          <cell r="J192">
            <v>0</v>
          </cell>
          <cell r="K192">
            <v>0</v>
          </cell>
          <cell r="L192">
            <v>2003</v>
          </cell>
          <cell r="M192" t="str">
            <v>No Trade</v>
          </cell>
          <cell r="N192" t="str">
            <v/>
          </cell>
          <cell r="O192" t="str">
            <v/>
          </cell>
          <cell r="P192" t="str">
            <v/>
          </cell>
        </row>
        <row r="193">
          <cell r="A193" t="str">
            <v>GO</v>
          </cell>
          <cell r="B193">
            <v>4</v>
          </cell>
          <cell r="C193">
            <v>3</v>
          </cell>
          <cell r="D193" t="str">
            <v>P</v>
          </cell>
          <cell r="E193">
            <v>0.56999999999999995</v>
          </cell>
          <cell r="F193">
            <v>37706</v>
          </cell>
          <cell r="G193">
            <v>0</v>
          </cell>
          <cell r="I193" t="str">
            <v>0   .</v>
          </cell>
          <cell r="J193">
            <v>0</v>
          </cell>
          <cell r="K193">
            <v>0</v>
          </cell>
          <cell r="L193">
            <v>2003</v>
          </cell>
          <cell r="M193" t="str">
            <v>No Trade</v>
          </cell>
          <cell r="N193" t="str">
            <v/>
          </cell>
          <cell r="O193" t="str">
            <v/>
          </cell>
          <cell r="P193" t="str">
            <v/>
          </cell>
        </row>
        <row r="194">
          <cell r="A194" t="str">
            <v>GO</v>
          </cell>
          <cell r="B194">
            <v>4</v>
          </cell>
          <cell r="C194">
            <v>3</v>
          </cell>
          <cell r="D194" t="str">
            <v>P</v>
          </cell>
          <cell r="E194">
            <v>0.57999999999999996</v>
          </cell>
          <cell r="F194">
            <v>37706</v>
          </cell>
          <cell r="G194">
            <v>0</v>
          </cell>
          <cell r="I194" t="str">
            <v>0   .</v>
          </cell>
          <cell r="J194">
            <v>0</v>
          </cell>
          <cell r="K194">
            <v>0</v>
          </cell>
          <cell r="L194">
            <v>2003</v>
          </cell>
          <cell r="M194" t="str">
            <v>No Trade</v>
          </cell>
          <cell r="N194" t="str">
            <v/>
          </cell>
          <cell r="O194" t="str">
            <v/>
          </cell>
          <cell r="P194" t="str">
            <v/>
          </cell>
        </row>
        <row r="195">
          <cell r="A195" t="str">
            <v>GO</v>
          </cell>
          <cell r="B195">
            <v>4</v>
          </cell>
          <cell r="C195">
            <v>3</v>
          </cell>
          <cell r="D195" t="str">
            <v>P</v>
          </cell>
          <cell r="E195">
            <v>0.59</v>
          </cell>
          <cell r="F195">
            <v>37706</v>
          </cell>
          <cell r="G195">
            <v>0</v>
          </cell>
          <cell r="I195" t="str">
            <v>0   .</v>
          </cell>
          <cell r="J195">
            <v>0</v>
          </cell>
          <cell r="K195">
            <v>0</v>
          </cell>
          <cell r="L195">
            <v>2003</v>
          </cell>
          <cell r="M195" t="str">
            <v>No Trade</v>
          </cell>
          <cell r="N195" t="str">
            <v/>
          </cell>
          <cell r="O195" t="str">
            <v/>
          </cell>
          <cell r="P195" t="str">
            <v/>
          </cell>
        </row>
        <row r="196">
          <cell r="A196" t="str">
            <v>GO</v>
          </cell>
          <cell r="B196">
            <v>4</v>
          </cell>
          <cell r="C196">
            <v>3</v>
          </cell>
          <cell r="D196" t="str">
            <v>P</v>
          </cell>
          <cell r="E196">
            <v>0.6</v>
          </cell>
          <cell r="F196">
            <v>37706</v>
          </cell>
          <cell r="G196">
            <v>0</v>
          </cell>
          <cell r="I196" t="str">
            <v>0   .</v>
          </cell>
          <cell r="J196">
            <v>0</v>
          </cell>
          <cell r="K196">
            <v>0</v>
          </cell>
          <cell r="L196">
            <v>2003</v>
          </cell>
          <cell r="M196" t="str">
            <v>No Trade</v>
          </cell>
          <cell r="N196" t="str">
            <v/>
          </cell>
          <cell r="O196" t="str">
            <v/>
          </cell>
          <cell r="P196" t="str">
            <v/>
          </cell>
        </row>
        <row r="197">
          <cell r="A197" t="str">
            <v>GO</v>
          </cell>
          <cell r="B197">
            <v>4</v>
          </cell>
          <cell r="C197">
            <v>3</v>
          </cell>
          <cell r="D197" t="str">
            <v>P</v>
          </cell>
          <cell r="E197">
            <v>0.61</v>
          </cell>
          <cell r="F197">
            <v>37706</v>
          </cell>
          <cell r="G197">
            <v>0</v>
          </cell>
          <cell r="I197" t="str">
            <v>0   .</v>
          </cell>
          <cell r="J197">
            <v>0</v>
          </cell>
          <cell r="K197">
            <v>0</v>
          </cell>
          <cell r="L197">
            <v>2003</v>
          </cell>
          <cell r="M197" t="str">
            <v>No Trade</v>
          </cell>
          <cell r="N197" t="str">
            <v/>
          </cell>
          <cell r="O197" t="str">
            <v/>
          </cell>
          <cell r="P197" t="str">
            <v/>
          </cell>
        </row>
        <row r="198">
          <cell r="A198" t="str">
            <v>GO</v>
          </cell>
          <cell r="B198">
            <v>4</v>
          </cell>
          <cell r="C198">
            <v>3</v>
          </cell>
          <cell r="D198" t="str">
            <v>P</v>
          </cell>
          <cell r="E198">
            <v>0.62</v>
          </cell>
          <cell r="F198">
            <v>37706</v>
          </cell>
          <cell r="G198">
            <v>3.2000000000000002E-3</v>
          </cell>
          <cell r="H198">
            <v>4.0000000000000001E-3</v>
          </cell>
          <cell r="I198" t="str">
            <v>8          0   .</v>
          </cell>
          <cell r="J198">
            <v>0</v>
          </cell>
          <cell r="K198">
            <v>0</v>
          </cell>
          <cell r="L198">
            <v>2003</v>
          </cell>
          <cell r="M198" t="str">
            <v>No Trade</v>
          </cell>
          <cell r="N198" t="str">
            <v/>
          </cell>
          <cell r="O198" t="str">
            <v/>
          </cell>
          <cell r="P198" t="str">
            <v/>
          </cell>
        </row>
        <row r="199">
          <cell r="A199" t="str">
            <v>GO</v>
          </cell>
          <cell r="B199">
            <v>4</v>
          </cell>
          <cell r="C199">
            <v>3</v>
          </cell>
          <cell r="D199" t="str">
            <v>P</v>
          </cell>
          <cell r="E199">
            <v>0.63</v>
          </cell>
          <cell r="F199">
            <v>37706</v>
          </cell>
          <cell r="G199">
            <v>0</v>
          </cell>
          <cell r="H199">
            <v>1.0999999999999999E-2</v>
          </cell>
          <cell r="I199" t="str">
            <v>6          0   .</v>
          </cell>
          <cell r="J199">
            <v>0</v>
          </cell>
          <cell r="K199">
            <v>0</v>
          </cell>
          <cell r="L199">
            <v>2003</v>
          </cell>
          <cell r="M199" t="str">
            <v>No Trade</v>
          </cell>
          <cell r="N199" t="str">
            <v/>
          </cell>
          <cell r="O199" t="str">
            <v/>
          </cell>
          <cell r="P199" t="str">
            <v/>
          </cell>
        </row>
        <row r="200">
          <cell r="A200" t="str">
            <v>GO</v>
          </cell>
          <cell r="B200">
            <v>4</v>
          </cell>
          <cell r="C200">
            <v>3</v>
          </cell>
          <cell r="D200" t="str">
            <v>P</v>
          </cell>
          <cell r="E200">
            <v>0.64</v>
          </cell>
          <cell r="F200">
            <v>37706</v>
          </cell>
          <cell r="G200">
            <v>4.8999999999999998E-3</v>
          </cell>
          <cell r="H200">
            <v>7.0000000000000001E-3</v>
          </cell>
          <cell r="I200" t="str">
            <v>0          0   .</v>
          </cell>
          <cell r="J200">
            <v>0</v>
          </cell>
          <cell r="K200">
            <v>0</v>
          </cell>
          <cell r="L200">
            <v>2003</v>
          </cell>
          <cell r="M200" t="str">
            <v>No Trade</v>
          </cell>
          <cell r="N200" t="str">
            <v/>
          </cell>
          <cell r="O200" t="str">
            <v/>
          </cell>
          <cell r="P200" t="str">
            <v/>
          </cell>
        </row>
        <row r="201">
          <cell r="A201" t="str">
            <v>GO</v>
          </cell>
          <cell r="B201">
            <v>4</v>
          </cell>
          <cell r="C201">
            <v>3</v>
          </cell>
          <cell r="D201" t="str">
            <v>P</v>
          </cell>
          <cell r="E201">
            <v>0.65</v>
          </cell>
          <cell r="F201">
            <v>37706</v>
          </cell>
          <cell r="G201">
            <v>5.8999999999999999E-3</v>
          </cell>
          <cell r="H201">
            <v>8.0000000000000002E-3</v>
          </cell>
          <cell r="I201" t="str">
            <v>4          0   .</v>
          </cell>
          <cell r="J201">
            <v>0</v>
          </cell>
          <cell r="K201">
            <v>0</v>
          </cell>
          <cell r="L201">
            <v>2003</v>
          </cell>
          <cell r="M201" t="str">
            <v>No Trade</v>
          </cell>
          <cell r="N201" t="str">
            <v/>
          </cell>
          <cell r="O201" t="str">
            <v/>
          </cell>
          <cell r="P201" t="str">
            <v/>
          </cell>
        </row>
        <row r="202">
          <cell r="A202" t="str">
            <v>GO</v>
          </cell>
          <cell r="B202">
            <v>4</v>
          </cell>
          <cell r="C202">
            <v>3</v>
          </cell>
          <cell r="D202" t="str">
            <v>P</v>
          </cell>
          <cell r="E202">
            <v>0.66</v>
          </cell>
          <cell r="F202">
            <v>37706</v>
          </cell>
          <cell r="G202">
            <v>7.1999999999999998E-3</v>
          </cell>
          <cell r="H202">
            <v>0.01</v>
          </cell>
          <cell r="I202" t="str">
            <v>0          0   .</v>
          </cell>
          <cell r="J202">
            <v>0</v>
          </cell>
          <cell r="K202">
            <v>0</v>
          </cell>
          <cell r="L202">
            <v>2003</v>
          </cell>
          <cell r="M202" t="str">
            <v>No Trade</v>
          </cell>
          <cell r="N202" t="str">
            <v/>
          </cell>
          <cell r="O202" t="str">
            <v/>
          </cell>
          <cell r="P202" t="str">
            <v/>
          </cell>
        </row>
        <row r="203">
          <cell r="A203" t="str">
            <v>GO</v>
          </cell>
          <cell r="B203">
            <v>4</v>
          </cell>
          <cell r="C203">
            <v>3</v>
          </cell>
          <cell r="D203" t="str">
            <v>P</v>
          </cell>
          <cell r="E203">
            <v>0.67</v>
          </cell>
          <cell r="F203">
            <v>37706</v>
          </cell>
          <cell r="G203">
            <v>0</v>
          </cell>
          <cell r="I203" t="str">
            <v>0   .</v>
          </cell>
          <cell r="J203">
            <v>0</v>
          </cell>
          <cell r="K203">
            <v>0</v>
          </cell>
          <cell r="L203">
            <v>2003</v>
          </cell>
          <cell r="M203" t="str">
            <v>No Trade</v>
          </cell>
          <cell r="N203" t="str">
            <v/>
          </cell>
          <cell r="O203" t="str">
            <v/>
          </cell>
          <cell r="P203" t="str">
            <v/>
          </cell>
        </row>
        <row r="204">
          <cell r="A204" t="str">
            <v>GO</v>
          </cell>
          <cell r="B204">
            <v>4</v>
          </cell>
          <cell r="C204">
            <v>3</v>
          </cell>
          <cell r="D204" t="str">
            <v>P</v>
          </cell>
          <cell r="E204">
            <v>0.68</v>
          </cell>
          <cell r="F204">
            <v>37706</v>
          </cell>
          <cell r="G204">
            <v>1.0200000000000001E-2</v>
          </cell>
          <cell r="H204">
            <v>1.2999999999999999E-2</v>
          </cell>
          <cell r="I204" t="str">
            <v>8          0   .</v>
          </cell>
          <cell r="J204">
            <v>0</v>
          </cell>
          <cell r="K204">
            <v>0</v>
          </cell>
          <cell r="L204">
            <v>2003</v>
          </cell>
          <cell r="M204" t="str">
            <v>No Trade</v>
          </cell>
          <cell r="N204" t="str">
            <v/>
          </cell>
          <cell r="O204" t="str">
            <v/>
          </cell>
          <cell r="P204" t="str">
            <v/>
          </cell>
        </row>
        <row r="205">
          <cell r="A205" t="str">
            <v>GO</v>
          </cell>
          <cell r="B205">
            <v>4</v>
          </cell>
          <cell r="C205">
            <v>3</v>
          </cell>
          <cell r="D205" t="str">
            <v>P</v>
          </cell>
          <cell r="E205">
            <v>0.69</v>
          </cell>
          <cell r="F205">
            <v>37706</v>
          </cell>
          <cell r="G205">
            <v>0</v>
          </cell>
          <cell r="I205" t="str">
            <v>0   .</v>
          </cell>
          <cell r="J205">
            <v>0</v>
          </cell>
          <cell r="K205">
            <v>0</v>
          </cell>
          <cell r="L205">
            <v>2003</v>
          </cell>
          <cell r="M205" t="str">
            <v>No Trade</v>
          </cell>
          <cell r="N205" t="str">
            <v/>
          </cell>
          <cell r="O205" t="str">
            <v/>
          </cell>
          <cell r="P205" t="str">
            <v/>
          </cell>
        </row>
        <row r="206">
          <cell r="A206" t="str">
            <v>GO</v>
          </cell>
          <cell r="B206">
            <v>4</v>
          </cell>
          <cell r="C206">
            <v>3</v>
          </cell>
          <cell r="D206" t="str">
            <v>P</v>
          </cell>
          <cell r="E206">
            <v>0.7</v>
          </cell>
          <cell r="F206">
            <v>37706</v>
          </cell>
          <cell r="G206">
            <v>1.4E-2</v>
          </cell>
          <cell r="H206">
            <v>1.7999999999999999E-2</v>
          </cell>
          <cell r="I206" t="str">
            <v>5          0   .</v>
          </cell>
          <cell r="J206">
            <v>0</v>
          </cell>
          <cell r="K206">
            <v>0</v>
          </cell>
          <cell r="L206">
            <v>2003</v>
          </cell>
          <cell r="M206" t="str">
            <v>No Trade</v>
          </cell>
          <cell r="N206" t="str">
            <v/>
          </cell>
          <cell r="O206" t="str">
            <v/>
          </cell>
          <cell r="P206" t="str">
            <v/>
          </cell>
        </row>
        <row r="207">
          <cell r="A207" t="str">
            <v>GO</v>
          </cell>
          <cell r="B207">
            <v>4</v>
          </cell>
          <cell r="C207">
            <v>3</v>
          </cell>
          <cell r="D207" t="str">
            <v>P</v>
          </cell>
          <cell r="E207">
            <v>0.71</v>
          </cell>
          <cell r="F207">
            <v>37706</v>
          </cell>
          <cell r="G207">
            <v>0</v>
          </cell>
          <cell r="I207" t="str">
            <v>0   .</v>
          </cell>
          <cell r="J207">
            <v>0</v>
          </cell>
          <cell r="K207">
            <v>0</v>
          </cell>
          <cell r="L207">
            <v>2003</v>
          </cell>
          <cell r="M207" t="str">
            <v>No Trade</v>
          </cell>
          <cell r="N207" t="str">
            <v/>
          </cell>
          <cell r="O207" t="str">
            <v/>
          </cell>
          <cell r="P207" t="str">
            <v/>
          </cell>
        </row>
        <row r="208">
          <cell r="A208" t="str">
            <v>GO</v>
          </cell>
          <cell r="B208">
            <v>4</v>
          </cell>
          <cell r="C208">
            <v>3</v>
          </cell>
          <cell r="D208" t="str">
            <v>C</v>
          </cell>
          <cell r="E208">
            <v>0.72</v>
          </cell>
          <cell r="F208">
            <v>37706</v>
          </cell>
          <cell r="G208">
            <v>0.1148</v>
          </cell>
          <cell r="I208" t="str">
            <v>0   .</v>
          </cell>
          <cell r="J208">
            <v>0</v>
          </cell>
          <cell r="K208">
            <v>0</v>
          </cell>
          <cell r="L208">
            <v>2003</v>
          </cell>
          <cell r="M208" t="str">
            <v>No Trade</v>
          </cell>
          <cell r="N208" t="str">
            <v/>
          </cell>
          <cell r="O208" t="str">
            <v/>
          </cell>
          <cell r="P208" t="str">
            <v/>
          </cell>
        </row>
        <row r="209">
          <cell r="A209" t="str">
            <v>GO</v>
          </cell>
          <cell r="B209">
            <v>4</v>
          </cell>
          <cell r="C209">
            <v>3</v>
          </cell>
          <cell r="D209" t="str">
            <v>P</v>
          </cell>
          <cell r="E209">
            <v>0.72</v>
          </cell>
          <cell r="F209">
            <v>37706</v>
          </cell>
          <cell r="G209">
            <v>0</v>
          </cell>
          <cell r="I209" t="str">
            <v>0   .</v>
          </cell>
          <cell r="J209">
            <v>0</v>
          </cell>
          <cell r="K209">
            <v>0</v>
          </cell>
          <cell r="L209">
            <v>2003</v>
          </cell>
          <cell r="M209" t="str">
            <v>No Trade</v>
          </cell>
          <cell r="N209" t="str">
            <v/>
          </cell>
          <cell r="O209" t="str">
            <v/>
          </cell>
          <cell r="P209" t="str">
            <v/>
          </cell>
        </row>
        <row r="210">
          <cell r="A210" t="str">
            <v>GO</v>
          </cell>
          <cell r="B210">
            <v>4</v>
          </cell>
          <cell r="C210">
            <v>3</v>
          </cell>
          <cell r="D210" t="str">
            <v>P</v>
          </cell>
          <cell r="E210">
            <v>0.73</v>
          </cell>
          <cell r="F210">
            <v>37706</v>
          </cell>
          <cell r="G210">
            <v>2.1600000000000001E-2</v>
          </cell>
          <cell r="H210">
            <v>2.7E-2</v>
          </cell>
          <cell r="I210" t="str">
            <v>5          0   .</v>
          </cell>
          <cell r="J210">
            <v>0</v>
          </cell>
          <cell r="K210">
            <v>0</v>
          </cell>
          <cell r="L210">
            <v>2003</v>
          </cell>
          <cell r="M210" t="str">
            <v>No Trade</v>
          </cell>
          <cell r="N210" t="str">
            <v/>
          </cell>
          <cell r="O210" t="str">
            <v/>
          </cell>
          <cell r="P210" t="str">
            <v/>
          </cell>
        </row>
        <row r="211">
          <cell r="A211" t="str">
            <v>GO</v>
          </cell>
          <cell r="B211">
            <v>4</v>
          </cell>
          <cell r="C211">
            <v>3</v>
          </cell>
          <cell r="D211" t="str">
            <v>C</v>
          </cell>
          <cell r="E211">
            <v>0.74</v>
          </cell>
          <cell r="F211">
            <v>37706</v>
          </cell>
          <cell r="G211">
            <v>0.1008</v>
          </cell>
          <cell r="I211" t="str">
            <v>0   .</v>
          </cell>
          <cell r="J211">
            <v>0</v>
          </cell>
          <cell r="K211">
            <v>0</v>
          </cell>
          <cell r="L211">
            <v>2003</v>
          </cell>
          <cell r="M211" t="str">
            <v>No Trade</v>
          </cell>
          <cell r="N211" t="str">
            <v/>
          </cell>
          <cell r="O211" t="str">
            <v/>
          </cell>
          <cell r="P211" t="str">
            <v/>
          </cell>
        </row>
        <row r="212">
          <cell r="A212" t="str">
            <v>GO</v>
          </cell>
          <cell r="B212">
            <v>4</v>
          </cell>
          <cell r="C212">
            <v>3</v>
          </cell>
          <cell r="D212" t="str">
            <v>P</v>
          </cell>
          <cell r="E212">
            <v>0.74</v>
          </cell>
          <cell r="F212">
            <v>37706</v>
          </cell>
          <cell r="G212">
            <v>2.46E-2</v>
          </cell>
          <cell r="H212">
            <v>3.1E-2</v>
          </cell>
          <cell r="I212" t="str">
            <v>0          1   .</v>
          </cell>
          <cell r="J212">
            <v>260</v>
          </cell>
          <cell r="K212">
            <v>2.5999999999999999E-2</v>
          </cell>
          <cell r="L212">
            <v>2003</v>
          </cell>
          <cell r="M212" t="str">
            <v>No Trade</v>
          </cell>
          <cell r="N212" t="str">
            <v/>
          </cell>
          <cell r="O212" t="str">
            <v/>
          </cell>
          <cell r="P212" t="str">
            <v/>
          </cell>
        </row>
        <row r="213">
          <cell r="A213" t="str">
            <v>GO</v>
          </cell>
          <cell r="B213">
            <v>4</v>
          </cell>
          <cell r="C213">
            <v>3</v>
          </cell>
          <cell r="D213" t="str">
            <v>P</v>
          </cell>
          <cell r="E213">
            <v>0.75</v>
          </cell>
          <cell r="F213">
            <v>37706</v>
          </cell>
          <cell r="G213">
            <v>2.7900000000000001E-2</v>
          </cell>
          <cell r="H213">
            <v>3.4000000000000002E-2</v>
          </cell>
          <cell r="I213" t="str">
            <v>8          0   .</v>
          </cell>
          <cell r="J213">
            <v>0</v>
          </cell>
          <cell r="K213">
            <v>0</v>
          </cell>
          <cell r="L213">
            <v>2003</v>
          </cell>
          <cell r="M213" t="str">
            <v>No Trade</v>
          </cell>
          <cell r="N213" t="str">
            <v/>
          </cell>
          <cell r="O213" t="str">
            <v/>
          </cell>
          <cell r="P213" t="str">
            <v/>
          </cell>
        </row>
        <row r="214">
          <cell r="A214" t="str">
            <v>GO</v>
          </cell>
          <cell r="B214">
            <v>4</v>
          </cell>
          <cell r="C214">
            <v>3</v>
          </cell>
          <cell r="D214" t="str">
            <v>C</v>
          </cell>
          <cell r="E214">
            <v>0.76</v>
          </cell>
          <cell r="F214">
            <v>37706</v>
          </cell>
          <cell r="G214">
            <v>8.7800000000000003E-2</v>
          </cell>
          <cell r="H214">
            <v>7.8E-2</v>
          </cell>
          <cell r="I214" t="str">
            <v>5          0   .</v>
          </cell>
          <cell r="J214">
            <v>0</v>
          </cell>
          <cell r="K214">
            <v>0</v>
          </cell>
          <cell r="L214">
            <v>2003</v>
          </cell>
          <cell r="M214" t="str">
            <v>No Trade</v>
          </cell>
          <cell r="N214" t="str">
            <v/>
          </cell>
          <cell r="O214" t="str">
            <v/>
          </cell>
          <cell r="P214" t="str">
            <v/>
          </cell>
        </row>
        <row r="215">
          <cell r="A215" t="str">
            <v>GO</v>
          </cell>
          <cell r="B215">
            <v>4</v>
          </cell>
          <cell r="C215">
            <v>3</v>
          </cell>
          <cell r="D215" t="str">
            <v>P</v>
          </cell>
          <cell r="E215">
            <v>0.76</v>
          </cell>
          <cell r="F215">
            <v>37706</v>
          </cell>
          <cell r="G215">
            <v>3.15E-2</v>
          </cell>
          <cell r="H215">
            <v>3.7999999999999999E-2</v>
          </cell>
          <cell r="I215" t="str">
            <v>8          0   .</v>
          </cell>
          <cell r="J215">
            <v>0</v>
          </cell>
          <cell r="K215">
            <v>0</v>
          </cell>
          <cell r="L215">
            <v>2003</v>
          </cell>
          <cell r="M215" t="str">
            <v>No Trade</v>
          </cell>
          <cell r="N215" t="str">
            <v/>
          </cell>
          <cell r="O215" t="str">
            <v/>
          </cell>
          <cell r="P215" t="str">
            <v/>
          </cell>
        </row>
        <row r="216">
          <cell r="A216" t="str">
            <v>GO</v>
          </cell>
          <cell r="B216">
            <v>4</v>
          </cell>
          <cell r="C216">
            <v>3</v>
          </cell>
          <cell r="D216" t="str">
            <v>C</v>
          </cell>
          <cell r="E216">
            <v>0.77</v>
          </cell>
          <cell r="F216">
            <v>37706</v>
          </cell>
          <cell r="G216">
            <v>8.1799999999999998E-2</v>
          </cell>
          <cell r="H216">
            <v>7.2999999999999995E-2</v>
          </cell>
          <cell r="I216" t="str">
            <v>0          0   .</v>
          </cell>
          <cell r="J216">
            <v>0</v>
          </cell>
          <cell r="K216">
            <v>0</v>
          </cell>
          <cell r="L216">
            <v>2003</v>
          </cell>
          <cell r="M216" t="str">
            <v>No Trade</v>
          </cell>
          <cell r="N216" t="str">
            <v/>
          </cell>
          <cell r="O216" t="str">
            <v/>
          </cell>
          <cell r="P216" t="str">
            <v/>
          </cell>
        </row>
        <row r="217">
          <cell r="A217" t="str">
            <v>GO</v>
          </cell>
          <cell r="B217">
            <v>4</v>
          </cell>
          <cell r="C217">
            <v>3</v>
          </cell>
          <cell r="D217" t="str">
            <v>C</v>
          </cell>
          <cell r="E217">
            <v>0.78</v>
          </cell>
          <cell r="F217">
            <v>37706</v>
          </cell>
          <cell r="G217">
            <v>7.6100000000000001E-2</v>
          </cell>
          <cell r="H217">
            <v>6.7000000000000004E-2</v>
          </cell>
          <cell r="I217" t="str">
            <v>8          0   .</v>
          </cell>
          <cell r="J217">
            <v>0</v>
          </cell>
          <cell r="K217">
            <v>0</v>
          </cell>
          <cell r="L217">
            <v>2003</v>
          </cell>
          <cell r="M217" t="str">
            <v>No Trade</v>
          </cell>
          <cell r="N217" t="str">
            <v/>
          </cell>
          <cell r="O217" t="str">
            <v/>
          </cell>
          <cell r="P217" t="str">
            <v/>
          </cell>
        </row>
        <row r="218">
          <cell r="A218" t="str">
            <v>GO</v>
          </cell>
          <cell r="B218">
            <v>4</v>
          </cell>
          <cell r="C218">
            <v>3</v>
          </cell>
          <cell r="D218" t="str">
            <v>P</v>
          </cell>
          <cell r="E218">
            <v>0.78</v>
          </cell>
          <cell r="F218">
            <v>37706</v>
          </cell>
          <cell r="G218">
            <v>3.95E-2</v>
          </cell>
          <cell r="H218">
            <v>4.7E-2</v>
          </cell>
          <cell r="I218" t="str">
            <v>8          0   .</v>
          </cell>
          <cell r="J218">
            <v>0</v>
          </cell>
          <cell r="K218">
            <v>0</v>
          </cell>
          <cell r="L218">
            <v>2003</v>
          </cell>
          <cell r="M218" t="str">
            <v>No Trade</v>
          </cell>
          <cell r="N218" t="str">
            <v/>
          </cell>
          <cell r="O218" t="str">
            <v/>
          </cell>
          <cell r="P218" t="str">
            <v/>
          </cell>
        </row>
        <row r="219">
          <cell r="A219" t="str">
            <v>GO</v>
          </cell>
          <cell r="B219">
            <v>4</v>
          </cell>
          <cell r="C219">
            <v>3</v>
          </cell>
          <cell r="D219" t="str">
            <v>C</v>
          </cell>
          <cell r="E219">
            <v>0.79</v>
          </cell>
          <cell r="F219">
            <v>37706</v>
          </cell>
          <cell r="G219">
            <v>7.0499999999999993E-2</v>
          </cell>
          <cell r="H219">
            <v>6.2E-2</v>
          </cell>
          <cell r="I219" t="str">
            <v>7          0   .</v>
          </cell>
          <cell r="J219">
            <v>0</v>
          </cell>
          <cell r="K219">
            <v>0</v>
          </cell>
          <cell r="L219">
            <v>2003</v>
          </cell>
          <cell r="M219" t="str">
            <v>No Trade</v>
          </cell>
          <cell r="N219" t="str">
            <v/>
          </cell>
          <cell r="O219" t="str">
            <v/>
          </cell>
          <cell r="P219" t="str">
            <v/>
          </cell>
        </row>
        <row r="220">
          <cell r="A220" t="str">
            <v>GO</v>
          </cell>
          <cell r="B220">
            <v>4</v>
          </cell>
          <cell r="C220">
            <v>3</v>
          </cell>
          <cell r="D220" t="str">
            <v>C</v>
          </cell>
          <cell r="E220">
            <v>0.8</v>
          </cell>
          <cell r="F220">
            <v>37706</v>
          </cell>
          <cell r="G220">
            <v>6.5299999999999997E-2</v>
          </cell>
          <cell r="H220">
            <v>5.8000000000000003E-2</v>
          </cell>
          <cell r="I220" t="str">
            <v>0          0   .</v>
          </cell>
          <cell r="J220">
            <v>0</v>
          </cell>
          <cell r="K220">
            <v>0</v>
          </cell>
          <cell r="L220">
            <v>2003</v>
          </cell>
          <cell r="M220" t="str">
            <v>No Trade</v>
          </cell>
          <cell r="N220" t="str">
            <v/>
          </cell>
          <cell r="O220" t="str">
            <v/>
          </cell>
          <cell r="P220" t="str">
            <v/>
          </cell>
        </row>
        <row r="221">
          <cell r="A221" t="str">
            <v>GO</v>
          </cell>
          <cell r="B221">
            <v>4</v>
          </cell>
          <cell r="C221">
            <v>3</v>
          </cell>
          <cell r="D221" t="str">
            <v>C</v>
          </cell>
          <cell r="E221">
            <v>0.81</v>
          </cell>
          <cell r="F221">
            <v>37706</v>
          </cell>
          <cell r="G221">
            <v>6.0400000000000002E-2</v>
          </cell>
          <cell r="H221">
            <v>5.2999999999999999E-2</v>
          </cell>
          <cell r="I221" t="str">
            <v>7          0   .</v>
          </cell>
          <cell r="J221">
            <v>0</v>
          </cell>
          <cell r="K221">
            <v>0</v>
          </cell>
          <cell r="L221">
            <v>2003</v>
          </cell>
          <cell r="M221" t="str">
            <v>No Trade</v>
          </cell>
          <cell r="N221" t="str">
            <v/>
          </cell>
          <cell r="O221" t="str">
            <v/>
          </cell>
          <cell r="P221" t="str">
            <v/>
          </cell>
        </row>
        <row r="222">
          <cell r="A222" t="str">
            <v>GO</v>
          </cell>
          <cell r="B222">
            <v>4</v>
          </cell>
          <cell r="C222">
            <v>3</v>
          </cell>
          <cell r="D222" t="str">
            <v>P</v>
          </cell>
          <cell r="E222">
            <v>0.81</v>
          </cell>
          <cell r="F222">
            <v>37706</v>
          </cell>
          <cell r="G222">
            <v>5.3499999999999999E-2</v>
          </cell>
          <cell r="H222">
            <v>6.3E-2</v>
          </cell>
          <cell r="I222" t="str">
            <v>6          0   .</v>
          </cell>
          <cell r="J222">
            <v>0</v>
          </cell>
          <cell r="K222">
            <v>0</v>
          </cell>
          <cell r="L222">
            <v>2003</v>
          </cell>
          <cell r="M222" t="str">
            <v>No Trade</v>
          </cell>
          <cell r="N222" t="str">
            <v/>
          </cell>
          <cell r="O222" t="str">
            <v/>
          </cell>
          <cell r="P222" t="str">
            <v/>
          </cell>
        </row>
        <row r="223">
          <cell r="A223" t="str">
            <v>GO</v>
          </cell>
          <cell r="B223">
            <v>4</v>
          </cell>
          <cell r="C223">
            <v>3</v>
          </cell>
          <cell r="D223" t="str">
            <v>C</v>
          </cell>
          <cell r="E223">
            <v>0.82</v>
          </cell>
          <cell r="F223">
            <v>37706</v>
          </cell>
          <cell r="G223">
            <v>5.57E-2</v>
          </cell>
          <cell r="H223">
            <v>4.9000000000000002E-2</v>
          </cell>
          <cell r="I223" t="str">
            <v>8          0   .</v>
          </cell>
          <cell r="J223">
            <v>0</v>
          </cell>
          <cell r="K223">
            <v>0</v>
          </cell>
          <cell r="L223">
            <v>2003</v>
          </cell>
          <cell r="M223" t="str">
            <v>No Trade</v>
          </cell>
          <cell r="N223" t="str">
            <v/>
          </cell>
          <cell r="O223" t="str">
            <v/>
          </cell>
          <cell r="P223" t="str">
            <v/>
          </cell>
        </row>
        <row r="224">
          <cell r="A224" t="str">
            <v>GO</v>
          </cell>
          <cell r="B224">
            <v>4</v>
          </cell>
          <cell r="C224">
            <v>3</v>
          </cell>
          <cell r="D224" t="str">
            <v>P</v>
          </cell>
          <cell r="E224">
            <v>0.82</v>
          </cell>
          <cell r="F224">
            <v>37706</v>
          </cell>
          <cell r="G224">
            <v>5.8799999999999998E-2</v>
          </cell>
          <cell r="H224">
            <v>6.9000000000000006E-2</v>
          </cell>
          <cell r="I224" t="str">
            <v>6          0   .</v>
          </cell>
          <cell r="J224">
            <v>0</v>
          </cell>
          <cell r="K224">
            <v>0</v>
          </cell>
          <cell r="L224">
            <v>2003</v>
          </cell>
          <cell r="M224" t="str">
            <v>No Trade</v>
          </cell>
          <cell r="N224" t="str">
            <v/>
          </cell>
          <cell r="O224" t="str">
            <v/>
          </cell>
          <cell r="P224" t="str">
            <v/>
          </cell>
        </row>
        <row r="225">
          <cell r="A225" t="str">
            <v>GO</v>
          </cell>
          <cell r="B225">
            <v>4</v>
          </cell>
          <cell r="C225">
            <v>3</v>
          </cell>
          <cell r="D225" t="str">
            <v>C</v>
          </cell>
          <cell r="E225">
            <v>0.83</v>
          </cell>
          <cell r="F225">
            <v>37706</v>
          </cell>
          <cell r="G225">
            <v>5.1499999999999997E-2</v>
          </cell>
          <cell r="H225">
            <v>4.5999999999999999E-2</v>
          </cell>
          <cell r="I225" t="str">
            <v>0          0   .</v>
          </cell>
          <cell r="J225">
            <v>0</v>
          </cell>
          <cell r="K225">
            <v>0</v>
          </cell>
          <cell r="L225">
            <v>2003</v>
          </cell>
          <cell r="M225" t="str">
            <v>No Trade</v>
          </cell>
          <cell r="N225" t="str">
            <v/>
          </cell>
          <cell r="O225" t="str">
            <v/>
          </cell>
          <cell r="P225" t="str">
            <v/>
          </cell>
        </row>
        <row r="226">
          <cell r="A226" t="str">
            <v>GO</v>
          </cell>
          <cell r="B226">
            <v>4</v>
          </cell>
          <cell r="C226">
            <v>3</v>
          </cell>
          <cell r="D226" t="str">
            <v>P</v>
          </cell>
          <cell r="E226">
            <v>0.83</v>
          </cell>
          <cell r="F226">
            <v>37706</v>
          </cell>
          <cell r="G226">
            <v>6.4600000000000005E-2</v>
          </cell>
          <cell r="H226">
            <v>7.4999999999999997E-2</v>
          </cell>
          <cell r="I226" t="str">
            <v>7          0   .</v>
          </cell>
          <cell r="J226">
            <v>0</v>
          </cell>
          <cell r="K226">
            <v>0</v>
          </cell>
          <cell r="L226">
            <v>2003</v>
          </cell>
          <cell r="M226" t="str">
            <v>No Trade</v>
          </cell>
          <cell r="N226" t="str">
            <v/>
          </cell>
          <cell r="O226" t="str">
            <v/>
          </cell>
          <cell r="P226" t="str">
            <v/>
          </cell>
        </row>
        <row r="227">
          <cell r="A227" t="str">
            <v>GO</v>
          </cell>
          <cell r="B227">
            <v>4</v>
          </cell>
          <cell r="C227">
            <v>3</v>
          </cell>
          <cell r="D227" t="str">
            <v>C</v>
          </cell>
          <cell r="E227">
            <v>0.84</v>
          </cell>
          <cell r="F227">
            <v>37706</v>
          </cell>
          <cell r="G227">
            <v>4.7600000000000003E-2</v>
          </cell>
          <cell r="H227">
            <v>4.2000000000000003E-2</v>
          </cell>
          <cell r="I227" t="str">
            <v>5          0   .</v>
          </cell>
          <cell r="J227">
            <v>0</v>
          </cell>
          <cell r="K227">
            <v>0</v>
          </cell>
          <cell r="L227">
            <v>2003</v>
          </cell>
          <cell r="M227" t="str">
            <v>No Trade</v>
          </cell>
          <cell r="N227" t="str">
            <v/>
          </cell>
          <cell r="O227" t="str">
            <v/>
          </cell>
          <cell r="P227" t="str">
            <v/>
          </cell>
        </row>
        <row r="228">
          <cell r="A228" t="str">
            <v>GO</v>
          </cell>
          <cell r="B228">
            <v>4</v>
          </cell>
          <cell r="C228">
            <v>3</v>
          </cell>
          <cell r="D228" t="str">
            <v>C</v>
          </cell>
          <cell r="E228">
            <v>0.85</v>
          </cell>
          <cell r="F228">
            <v>37706</v>
          </cell>
          <cell r="G228">
            <v>4.3999999999999997E-2</v>
          </cell>
          <cell r="H228">
            <v>3.9E-2</v>
          </cell>
          <cell r="I228" t="str">
            <v>3          0   .</v>
          </cell>
          <cell r="J228">
            <v>0</v>
          </cell>
          <cell r="K228">
            <v>0</v>
          </cell>
          <cell r="L228">
            <v>2003</v>
          </cell>
          <cell r="M228" t="str">
            <v>No Trade</v>
          </cell>
          <cell r="N228" t="str">
            <v/>
          </cell>
          <cell r="O228" t="str">
            <v/>
          </cell>
          <cell r="P228" t="str">
            <v/>
          </cell>
        </row>
        <row r="229">
          <cell r="A229" t="str">
            <v>GO</v>
          </cell>
          <cell r="B229">
            <v>4</v>
          </cell>
          <cell r="C229">
            <v>3</v>
          </cell>
          <cell r="D229" t="str">
            <v>C</v>
          </cell>
          <cell r="E229">
            <v>0.86</v>
          </cell>
          <cell r="F229">
            <v>37706</v>
          </cell>
          <cell r="G229">
            <v>4.0599999999999997E-2</v>
          </cell>
          <cell r="H229">
            <v>3.5999999999999997E-2</v>
          </cell>
          <cell r="I229" t="str">
            <v>2          0   .</v>
          </cell>
          <cell r="J229">
            <v>0</v>
          </cell>
          <cell r="K229">
            <v>0</v>
          </cell>
          <cell r="L229">
            <v>2003</v>
          </cell>
          <cell r="M229" t="str">
            <v>No Trade</v>
          </cell>
          <cell r="N229" t="str">
            <v/>
          </cell>
          <cell r="O229" t="str">
            <v/>
          </cell>
          <cell r="P229" t="str">
            <v/>
          </cell>
        </row>
        <row r="230">
          <cell r="A230" t="str">
            <v>GO</v>
          </cell>
          <cell r="B230">
            <v>4</v>
          </cell>
          <cell r="C230">
            <v>3</v>
          </cell>
          <cell r="D230" t="str">
            <v>P</v>
          </cell>
          <cell r="E230">
            <v>0.86</v>
          </cell>
          <cell r="F230">
            <v>37706</v>
          </cell>
          <cell r="G230">
            <v>9.9500000000000005E-2</v>
          </cell>
          <cell r="H230">
            <v>9.9000000000000005E-2</v>
          </cell>
          <cell r="I230" t="str">
            <v>5          0   .</v>
          </cell>
          <cell r="J230">
            <v>0</v>
          </cell>
          <cell r="K230">
            <v>0</v>
          </cell>
          <cell r="L230">
            <v>2003</v>
          </cell>
          <cell r="M230" t="str">
            <v>No Trade</v>
          </cell>
          <cell r="N230" t="str">
            <v/>
          </cell>
          <cell r="O230" t="str">
            <v/>
          </cell>
          <cell r="P230" t="str">
            <v/>
          </cell>
        </row>
        <row r="231">
          <cell r="A231" t="str">
            <v>GO</v>
          </cell>
          <cell r="B231">
            <v>4</v>
          </cell>
          <cell r="C231">
            <v>3</v>
          </cell>
          <cell r="D231" t="str">
            <v>C</v>
          </cell>
          <cell r="E231">
            <v>0.87</v>
          </cell>
          <cell r="F231">
            <v>37706</v>
          </cell>
          <cell r="G231">
            <v>3.7400000000000003E-2</v>
          </cell>
          <cell r="H231">
            <v>3.3000000000000002E-2</v>
          </cell>
          <cell r="I231" t="str">
            <v>4          0   .</v>
          </cell>
          <cell r="J231">
            <v>0</v>
          </cell>
          <cell r="K231">
            <v>0</v>
          </cell>
          <cell r="L231">
            <v>2003</v>
          </cell>
          <cell r="M231" t="str">
            <v>No Trade</v>
          </cell>
          <cell r="N231" t="str">
            <v/>
          </cell>
          <cell r="O231" t="str">
            <v/>
          </cell>
          <cell r="P231" t="str">
            <v/>
          </cell>
        </row>
        <row r="232">
          <cell r="A232" t="str">
            <v>GO</v>
          </cell>
          <cell r="B232">
            <v>4</v>
          </cell>
          <cell r="C232">
            <v>3</v>
          </cell>
          <cell r="D232" t="str">
            <v>C</v>
          </cell>
          <cell r="E232">
            <v>0.88</v>
          </cell>
          <cell r="F232">
            <v>37706</v>
          </cell>
          <cell r="G232">
            <v>3.44E-2</v>
          </cell>
          <cell r="H232">
            <v>0.03</v>
          </cell>
          <cell r="I232" t="str">
            <v>8          0   .</v>
          </cell>
          <cell r="J232">
            <v>0</v>
          </cell>
          <cell r="K232">
            <v>0</v>
          </cell>
          <cell r="L232">
            <v>2003</v>
          </cell>
          <cell r="M232" t="str">
            <v>No Trade</v>
          </cell>
          <cell r="N232" t="str">
            <v/>
          </cell>
          <cell r="O232" t="str">
            <v/>
          </cell>
          <cell r="P232" t="str">
            <v/>
          </cell>
        </row>
        <row r="233">
          <cell r="A233" t="str">
            <v>GO</v>
          </cell>
          <cell r="B233">
            <v>4</v>
          </cell>
          <cell r="C233">
            <v>3</v>
          </cell>
          <cell r="D233" t="str">
            <v>C</v>
          </cell>
          <cell r="E233">
            <v>0.89</v>
          </cell>
          <cell r="F233">
            <v>37706</v>
          </cell>
          <cell r="G233">
            <v>3.1699999999999999E-2</v>
          </cell>
          <cell r="H233">
            <v>2.8000000000000001E-2</v>
          </cell>
          <cell r="I233" t="str">
            <v>4          0   .</v>
          </cell>
          <cell r="J233">
            <v>0</v>
          </cell>
          <cell r="K233">
            <v>0</v>
          </cell>
          <cell r="L233">
            <v>2003</v>
          </cell>
          <cell r="M233" t="str">
            <v>No Trade</v>
          </cell>
          <cell r="N233" t="str">
            <v/>
          </cell>
          <cell r="O233" t="str">
            <v/>
          </cell>
          <cell r="P233" t="str">
            <v/>
          </cell>
        </row>
        <row r="234">
          <cell r="A234" t="str">
            <v>GO</v>
          </cell>
          <cell r="B234">
            <v>4</v>
          </cell>
          <cell r="C234">
            <v>3</v>
          </cell>
          <cell r="D234" t="str">
            <v>C</v>
          </cell>
          <cell r="E234">
            <v>0.9</v>
          </cell>
          <cell r="F234">
            <v>37706</v>
          </cell>
          <cell r="G234">
            <v>2.92E-2</v>
          </cell>
          <cell r="H234">
            <v>2.5999999999999999E-2</v>
          </cell>
          <cell r="I234" t="str">
            <v>1          0   .</v>
          </cell>
          <cell r="J234">
            <v>0</v>
          </cell>
          <cell r="K234">
            <v>0</v>
          </cell>
          <cell r="L234">
            <v>2003</v>
          </cell>
          <cell r="M234" t="str">
            <v>No Trade</v>
          </cell>
          <cell r="N234" t="str">
            <v/>
          </cell>
          <cell r="O234" t="str">
            <v/>
          </cell>
          <cell r="P234" t="str">
            <v/>
          </cell>
        </row>
        <row r="235">
          <cell r="A235" t="str">
            <v>GO</v>
          </cell>
          <cell r="B235">
            <v>4</v>
          </cell>
          <cell r="C235">
            <v>3</v>
          </cell>
          <cell r="D235" t="str">
            <v>C</v>
          </cell>
          <cell r="E235">
            <v>0.92</v>
          </cell>
          <cell r="F235">
            <v>37706</v>
          </cell>
          <cell r="G235">
            <v>2.46E-2</v>
          </cell>
          <cell r="H235">
            <v>2.1999999999999999E-2</v>
          </cell>
          <cell r="I235" t="str">
            <v>1          0   .</v>
          </cell>
          <cell r="J235">
            <v>0</v>
          </cell>
          <cell r="K235">
            <v>0</v>
          </cell>
          <cell r="L235">
            <v>2003</v>
          </cell>
          <cell r="M235" t="str">
            <v>No Trade</v>
          </cell>
          <cell r="N235" t="str">
            <v/>
          </cell>
          <cell r="O235" t="str">
            <v/>
          </cell>
          <cell r="P235" t="str">
            <v/>
          </cell>
        </row>
        <row r="236">
          <cell r="A236" t="str">
            <v>GO</v>
          </cell>
          <cell r="B236">
            <v>4</v>
          </cell>
          <cell r="C236">
            <v>3</v>
          </cell>
          <cell r="D236" t="str">
            <v>C</v>
          </cell>
          <cell r="E236">
            <v>0.93</v>
          </cell>
          <cell r="F236">
            <v>37706</v>
          </cell>
          <cell r="G236">
            <v>2.2599999999999999E-2</v>
          </cell>
          <cell r="H236">
            <v>0.02</v>
          </cell>
          <cell r="I236" t="str">
            <v>3          6   .</v>
          </cell>
          <cell r="J236">
            <v>0</v>
          </cell>
          <cell r="K236">
            <v>0</v>
          </cell>
          <cell r="L236">
            <v>2003</v>
          </cell>
          <cell r="M236" t="str">
            <v>No Trade</v>
          </cell>
          <cell r="N236" t="str">
            <v/>
          </cell>
          <cell r="O236" t="str">
            <v/>
          </cell>
          <cell r="P236" t="str">
            <v/>
          </cell>
        </row>
        <row r="237">
          <cell r="A237" t="str">
            <v>GO</v>
          </cell>
          <cell r="B237">
            <v>4</v>
          </cell>
          <cell r="C237">
            <v>3</v>
          </cell>
          <cell r="D237" t="str">
            <v>C</v>
          </cell>
          <cell r="E237">
            <v>0.94</v>
          </cell>
          <cell r="F237">
            <v>37706</v>
          </cell>
          <cell r="G237">
            <v>2.0799999999999999E-2</v>
          </cell>
          <cell r="H237">
            <v>1.7999999999999999E-2</v>
          </cell>
          <cell r="I237" t="str">
            <v>7          0   .</v>
          </cell>
          <cell r="J237">
            <v>0</v>
          </cell>
          <cell r="K237">
            <v>0</v>
          </cell>
          <cell r="L237">
            <v>2003</v>
          </cell>
          <cell r="M237" t="str">
            <v>No Trade</v>
          </cell>
          <cell r="N237" t="str">
            <v/>
          </cell>
          <cell r="O237" t="str">
            <v/>
          </cell>
          <cell r="P237" t="str">
            <v/>
          </cell>
        </row>
        <row r="238">
          <cell r="A238" t="str">
            <v>GO</v>
          </cell>
          <cell r="B238">
            <v>4</v>
          </cell>
          <cell r="C238">
            <v>3</v>
          </cell>
          <cell r="D238" t="str">
            <v>C</v>
          </cell>
          <cell r="E238">
            <v>0.95</v>
          </cell>
          <cell r="F238">
            <v>37706</v>
          </cell>
          <cell r="G238">
            <v>1.9E-2</v>
          </cell>
          <cell r="H238">
            <v>1.7000000000000001E-2</v>
          </cell>
          <cell r="I238" t="str">
            <v>2          0   .</v>
          </cell>
          <cell r="J238">
            <v>0</v>
          </cell>
          <cell r="K238">
            <v>0</v>
          </cell>
          <cell r="L238">
            <v>2003</v>
          </cell>
          <cell r="M238" t="str">
            <v>No Trade</v>
          </cell>
          <cell r="N238" t="str">
            <v/>
          </cell>
          <cell r="O238" t="str">
            <v/>
          </cell>
          <cell r="P238" t="str">
            <v/>
          </cell>
        </row>
        <row r="239">
          <cell r="A239" t="str">
            <v>GO</v>
          </cell>
          <cell r="B239">
            <v>4</v>
          </cell>
          <cell r="C239">
            <v>3</v>
          </cell>
          <cell r="D239" t="str">
            <v>C</v>
          </cell>
          <cell r="E239">
            <v>0.96</v>
          </cell>
          <cell r="F239">
            <v>37706</v>
          </cell>
          <cell r="G239">
            <v>0</v>
          </cell>
          <cell r="I239" t="str">
            <v>0   .</v>
          </cell>
          <cell r="J239">
            <v>0</v>
          </cell>
          <cell r="K239">
            <v>0</v>
          </cell>
          <cell r="L239">
            <v>2003</v>
          </cell>
          <cell r="M239" t="str">
            <v>No Trade</v>
          </cell>
          <cell r="N239" t="str">
            <v/>
          </cell>
          <cell r="O239" t="str">
            <v/>
          </cell>
          <cell r="P239" t="str">
            <v/>
          </cell>
        </row>
        <row r="240">
          <cell r="A240" t="str">
            <v>GO</v>
          </cell>
          <cell r="B240">
            <v>4</v>
          </cell>
          <cell r="C240">
            <v>3</v>
          </cell>
          <cell r="D240" t="str">
            <v>C</v>
          </cell>
          <cell r="E240">
            <v>0.98</v>
          </cell>
          <cell r="F240">
            <v>37706</v>
          </cell>
          <cell r="G240">
            <v>0</v>
          </cell>
          <cell r="I240" t="str">
            <v>0   .</v>
          </cell>
          <cell r="J240">
            <v>0</v>
          </cell>
          <cell r="K240">
            <v>0</v>
          </cell>
          <cell r="L240">
            <v>2003</v>
          </cell>
          <cell r="M240" t="str">
            <v>No Trade</v>
          </cell>
          <cell r="N240" t="str">
            <v/>
          </cell>
          <cell r="O240" t="str">
            <v/>
          </cell>
          <cell r="P240" t="str">
            <v/>
          </cell>
        </row>
        <row r="241">
          <cell r="A241" t="str">
            <v>GO</v>
          </cell>
          <cell r="B241">
            <v>4</v>
          </cell>
          <cell r="C241">
            <v>3</v>
          </cell>
          <cell r="D241" t="str">
            <v>C</v>
          </cell>
          <cell r="E241">
            <v>0.99</v>
          </cell>
          <cell r="F241">
            <v>37706</v>
          </cell>
          <cell r="G241">
            <v>0</v>
          </cell>
          <cell r="I241" t="str">
            <v>0   .</v>
          </cell>
          <cell r="J241">
            <v>0</v>
          </cell>
          <cell r="K241">
            <v>0</v>
          </cell>
          <cell r="L241">
            <v>2003</v>
          </cell>
          <cell r="M241" t="str">
            <v>No Trade</v>
          </cell>
          <cell r="N241" t="str">
            <v/>
          </cell>
          <cell r="O241" t="str">
            <v/>
          </cell>
          <cell r="P241" t="str">
            <v/>
          </cell>
        </row>
        <row r="242">
          <cell r="A242" t="str">
            <v>GO</v>
          </cell>
          <cell r="B242">
            <v>4</v>
          </cell>
          <cell r="C242">
            <v>3</v>
          </cell>
          <cell r="D242" t="str">
            <v>C</v>
          </cell>
          <cell r="E242">
            <v>1</v>
          </cell>
          <cell r="F242">
            <v>37706</v>
          </cell>
          <cell r="G242">
            <v>1.23E-2</v>
          </cell>
          <cell r="H242">
            <v>1.0999999999999999E-2</v>
          </cell>
          <cell r="I242" t="str">
            <v>2          6   .</v>
          </cell>
          <cell r="J242">
            <v>0</v>
          </cell>
          <cell r="K242">
            <v>0</v>
          </cell>
          <cell r="L242">
            <v>2003</v>
          </cell>
          <cell r="M242" t="str">
            <v>No Trade</v>
          </cell>
          <cell r="N242" t="str">
            <v/>
          </cell>
          <cell r="O242" t="str">
            <v/>
          </cell>
          <cell r="P242" t="str">
            <v/>
          </cell>
        </row>
        <row r="243">
          <cell r="A243" t="str">
            <v>GO</v>
          </cell>
          <cell r="B243">
            <v>4</v>
          </cell>
          <cell r="C243">
            <v>3</v>
          </cell>
          <cell r="D243" t="str">
            <v>C</v>
          </cell>
          <cell r="E243">
            <v>1.01</v>
          </cell>
          <cell r="F243">
            <v>37706</v>
          </cell>
          <cell r="G243">
            <v>1.1299999999999999E-2</v>
          </cell>
          <cell r="H243">
            <v>0.01</v>
          </cell>
          <cell r="I243" t="str">
            <v>3          0   .</v>
          </cell>
          <cell r="J243">
            <v>0</v>
          </cell>
          <cell r="K243">
            <v>0</v>
          </cell>
          <cell r="L243">
            <v>2003</v>
          </cell>
          <cell r="M243" t="str">
            <v>No Trade</v>
          </cell>
          <cell r="N243" t="str">
            <v/>
          </cell>
          <cell r="O243" t="str">
            <v/>
          </cell>
          <cell r="P243" t="str">
            <v/>
          </cell>
        </row>
        <row r="244">
          <cell r="A244" t="str">
            <v>GO</v>
          </cell>
          <cell r="B244">
            <v>5</v>
          </cell>
          <cell r="C244">
            <v>3</v>
          </cell>
          <cell r="D244" t="str">
            <v>P</v>
          </cell>
          <cell r="E244">
            <v>0.56999999999999995</v>
          </cell>
          <cell r="F244">
            <v>37736</v>
          </cell>
          <cell r="G244">
            <v>0</v>
          </cell>
          <cell r="H244">
            <v>0</v>
          </cell>
          <cell r="I244" t="str">
            <v>0          0   .</v>
          </cell>
          <cell r="J244">
            <v>0</v>
          </cell>
          <cell r="K244">
            <v>0</v>
          </cell>
          <cell r="L244">
            <v>2003</v>
          </cell>
          <cell r="M244" t="str">
            <v>No Trade</v>
          </cell>
          <cell r="N244" t="str">
            <v/>
          </cell>
          <cell r="O244" t="str">
            <v/>
          </cell>
          <cell r="P244" t="str">
            <v/>
          </cell>
        </row>
        <row r="245">
          <cell r="A245" t="str">
            <v>GO</v>
          </cell>
          <cell r="B245">
            <v>5</v>
          </cell>
          <cell r="C245">
            <v>3</v>
          </cell>
          <cell r="D245" t="str">
            <v>P</v>
          </cell>
          <cell r="E245">
            <v>0.59</v>
          </cell>
          <cell r="F245">
            <v>37736</v>
          </cell>
          <cell r="G245">
            <v>0</v>
          </cell>
          <cell r="H245">
            <v>0</v>
          </cell>
          <cell r="I245" t="str">
            <v>0          0   .</v>
          </cell>
          <cell r="J245">
            <v>0</v>
          </cell>
          <cell r="K245">
            <v>0</v>
          </cell>
          <cell r="L245">
            <v>2003</v>
          </cell>
          <cell r="M245" t="str">
            <v>No Trade</v>
          </cell>
          <cell r="N245" t="str">
            <v/>
          </cell>
          <cell r="O245" t="str">
            <v/>
          </cell>
          <cell r="P245" t="str">
            <v/>
          </cell>
        </row>
        <row r="246">
          <cell r="A246" t="str">
            <v>GO</v>
          </cell>
          <cell r="B246">
            <v>5</v>
          </cell>
          <cell r="C246">
            <v>3</v>
          </cell>
          <cell r="D246" t="str">
            <v>P</v>
          </cell>
          <cell r="E246">
            <v>0.6</v>
          </cell>
          <cell r="F246">
            <v>37736</v>
          </cell>
          <cell r="G246">
            <v>0</v>
          </cell>
          <cell r="H246">
            <v>0</v>
          </cell>
          <cell r="I246" t="str">
            <v>0          0   .</v>
          </cell>
          <cell r="J246">
            <v>0</v>
          </cell>
          <cell r="K246">
            <v>0</v>
          </cell>
          <cell r="L246">
            <v>2003</v>
          </cell>
          <cell r="M246" t="str">
            <v>No Trade</v>
          </cell>
          <cell r="N246" t="str">
            <v/>
          </cell>
          <cell r="O246" t="str">
            <v/>
          </cell>
          <cell r="P246" t="str">
            <v/>
          </cell>
        </row>
        <row r="247">
          <cell r="A247" t="str">
            <v>GO</v>
          </cell>
          <cell r="B247">
            <v>5</v>
          </cell>
          <cell r="C247">
            <v>3</v>
          </cell>
          <cell r="D247" t="str">
            <v>P</v>
          </cell>
          <cell r="E247">
            <v>0.61</v>
          </cell>
          <cell r="F247">
            <v>37736</v>
          </cell>
          <cell r="G247">
            <v>0</v>
          </cell>
          <cell r="H247">
            <v>0</v>
          </cell>
          <cell r="I247" t="str">
            <v>0          0   .</v>
          </cell>
          <cell r="J247">
            <v>0</v>
          </cell>
          <cell r="K247">
            <v>0</v>
          </cell>
          <cell r="L247">
            <v>2003</v>
          </cell>
          <cell r="M247" t="str">
            <v>No Trade</v>
          </cell>
          <cell r="N247" t="str">
            <v/>
          </cell>
          <cell r="O247" t="str">
            <v/>
          </cell>
          <cell r="P247" t="str">
            <v/>
          </cell>
        </row>
        <row r="248">
          <cell r="A248" t="str">
            <v>GO</v>
          </cell>
          <cell r="B248">
            <v>5</v>
          </cell>
          <cell r="C248">
            <v>3</v>
          </cell>
          <cell r="D248" t="str">
            <v>P</v>
          </cell>
          <cell r="E248">
            <v>0.62</v>
          </cell>
          <cell r="F248">
            <v>37736</v>
          </cell>
          <cell r="G248">
            <v>0</v>
          </cell>
          <cell r="H248">
            <v>0</v>
          </cell>
          <cell r="I248" t="str">
            <v>0          0   .</v>
          </cell>
          <cell r="J248">
            <v>0</v>
          </cell>
          <cell r="K248">
            <v>0</v>
          </cell>
          <cell r="L248">
            <v>2003</v>
          </cell>
          <cell r="M248" t="str">
            <v>No Trade</v>
          </cell>
          <cell r="N248" t="str">
            <v/>
          </cell>
          <cell r="O248" t="str">
            <v/>
          </cell>
          <cell r="P248" t="str">
            <v/>
          </cell>
        </row>
        <row r="249">
          <cell r="A249" t="str">
            <v>GO</v>
          </cell>
          <cell r="B249">
            <v>5</v>
          </cell>
          <cell r="C249">
            <v>3</v>
          </cell>
          <cell r="D249" t="str">
            <v>C</v>
          </cell>
          <cell r="E249">
            <v>0.63</v>
          </cell>
          <cell r="F249">
            <v>37736</v>
          </cell>
          <cell r="G249">
            <v>0</v>
          </cell>
          <cell r="H249">
            <v>0</v>
          </cell>
          <cell r="I249" t="str">
            <v>0          0   .</v>
          </cell>
          <cell r="J249">
            <v>0</v>
          </cell>
          <cell r="K249">
            <v>0</v>
          </cell>
          <cell r="L249">
            <v>2003</v>
          </cell>
          <cell r="M249" t="str">
            <v>No Trade</v>
          </cell>
          <cell r="N249" t="str">
            <v/>
          </cell>
          <cell r="O249" t="str">
            <v/>
          </cell>
          <cell r="P249" t="str">
            <v/>
          </cell>
        </row>
        <row r="250">
          <cell r="A250" t="str">
            <v>GO</v>
          </cell>
          <cell r="B250">
            <v>5</v>
          </cell>
          <cell r="C250">
            <v>3</v>
          </cell>
          <cell r="D250" t="str">
            <v>P</v>
          </cell>
          <cell r="E250">
            <v>0.63</v>
          </cell>
          <cell r="F250">
            <v>37736</v>
          </cell>
          <cell r="G250">
            <v>7.0000000000000001E-3</v>
          </cell>
          <cell r="H250">
            <v>8.0000000000000002E-3</v>
          </cell>
          <cell r="I250" t="str">
            <v>7          0   .</v>
          </cell>
          <cell r="J250">
            <v>0</v>
          </cell>
          <cell r="K250">
            <v>0</v>
          </cell>
          <cell r="L250">
            <v>2003</v>
          </cell>
          <cell r="M250" t="str">
            <v>No Trade</v>
          </cell>
          <cell r="N250" t="str">
            <v/>
          </cell>
          <cell r="O250" t="str">
            <v/>
          </cell>
          <cell r="P250" t="str">
            <v/>
          </cell>
        </row>
        <row r="251">
          <cell r="A251" t="str">
            <v>GO</v>
          </cell>
          <cell r="B251">
            <v>5</v>
          </cell>
          <cell r="C251">
            <v>3</v>
          </cell>
          <cell r="D251" t="str">
            <v>P</v>
          </cell>
          <cell r="E251">
            <v>0.64</v>
          </cell>
          <cell r="F251">
            <v>37736</v>
          </cell>
          <cell r="G251">
            <v>0</v>
          </cell>
          <cell r="H251">
            <v>0</v>
          </cell>
          <cell r="I251" t="str">
            <v>0          0   .</v>
          </cell>
          <cell r="J251">
            <v>0</v>
          </cell>
          <cell r="K251">
            <v>0</v>
          </cell>
          <cell r="L251">
            <v>2003</v>
          </cell>
          <cell r="M251" t="str">
            <v>No Trade</v>
          </cell>
          <cell r="N251" t="str">
            <v/>
          </cell>
          <cell r="O251" t="str">
            <v/>
          </cell>
          <cell r="P251" t="str">
            <v/>
          </cell>
        </row>
        <row r="252">
          <cell r="A252" t="str">
            <v>GO</v>
          </cell>
          <cell r="B252">
            <v>5</v>
          </cell>
          <cell r="C252">
            <v>3</v>
          </cell>
          <cell r="D252" t="str">
            <v>C</v>
          </cell>
          <cell r="E252">
            <v>0.65</v>
          </cell>
          <cell r="F252">
            <v>37736</v>
          </cell>
          <cell r="G252">
            <v>0</v>
          </cell>
          <cell r="H252">
            <v>0</v>
          </cell>
          <cell r="I252" t="str">
            <v>0          0   .</v>
          </cell>
          <cell r="J252">
            <v>0</v>
          </cell>
          <cell r="K252">
            <v>0</v>
          </cell>
          <cell r="L252">
            <v>2003</v>
          </cell>
          <cell r="M252" t="str">
            <v>No Trade</v>
          </cell>
          <cell r="N252" t="str">
            <v/>
          </cell>
          <cell r="O252" t="str">
            <v/>
          </cell>
          <cell r="P252" t="str">
            <v/>
          </cell>
        </row>
        <row r="253">
          <cell r="A253" t="str">
            <v>GO</v>
          </cell>
          <cell r="B253">
            <v>5</v>
          </cell>
          <cell r="C253">
            <v>3</v>
          </cell>
          <cell r="D253" t="str">
            <v>P</v>
          </cell>
          <cell r="E253">
            <v>0.65</v>
          </cell>
          <cell r="F253">
            <v>37736</v>
          </cell>
          <cell r="G253">
            <v>9.7999999999999997E-3</v>
          </cell>
          <cell r="H253">
            <v>1.0999999999999999E-2</v>
          </cell>
          <cell r="I253" t="str">
            <v>9          0   .</v>
          </cell>
          <cell r="J253">
            <v>0</v>
          </cell>
          <cell r="K253">
            <v>0</v>
          </cell>
          <cell r="L253">
            <v>2003</v>
          </cell>
          <cell r="M253" t="str">
            <v>No Trade</v>
          </cell>
          <cell r="N253" t="str">
            <v/>
          </cell>
          <cell r="O253" t="str">
            <v/>
          </cell>
          <cell r="P253" t="str">
            <v/>
          </cell>
        </row>
        <row r="254">
          <cell r="A254" t="str">
            <v>GO</v>
          </cell>
          <cell r="B254">
            <v>5</v>
          </cell>
          <cell r="C254">
            <v>3</v>
          </cell>
          <cell r="D254" t="str">
            <v>P</v>
          </cell>
          <cell r="E254">
            <v>0.66</v>
          </cell>
          <cell r="F254">
            <v>37736</v>
          </cell>
          <cell r="G254">
            <v>0</v>
          </cell>
          <cell r="H254">
            <v>0</v>
          </cell>
          <cell r="I254" t="str">
            <v>0          0   .</v>
          </cell>
          <cell r="J254">
            <v>0</v>
          </cell>
          <cell r="K254">
            <v>0</v>
          </cell>
          <cell r="L254">
            <v>2003</v>
          </cell>
          <cell r="M254" t="str">
            <v>No Trade</v>
          </cell>
          <cell r="N254" t="str">
            <v/>
          </cell>
          <cell r="O254" t="str">
            <v/>
          </cell>
          <cell r="P254" t="str">
            <v/>
          </cell>
        </row>
        <row r="255">
          <cell r="A255" t="str">
            <v>GO</v>
          </cell>
          <cell r="B255">
            <v>5</v>
          </cell>
          <cell r="C255">
            <v>3</v>
          </cell>
          <cell r="D255" t="str">
            <v>P</v>
          </cell>
          <cell r="E255">
            <v>0.67</v>
          </cell>
          <cell r="F255">
            <v>37736</v>
          </cell>
          <cell r="G255">
            <v>1.3299999999999999E-2</v>
          </cell>
          <cell r="H255">
            <v>1.4999999999999999E-2</v>
          </cell>
          <cell r="I255" t="str">
            <v>9          0   .</v>
          </cell>
          <cell r="J255">
            <v>0</v>
          </cell>
          <cell r="K255">
            <v>0</v>
          </cell>
          <cell r="L255">
            <v>2003</v>
          </cell>
          <cell r="M255" t="str">
            <v>No Trade</v>
          </cell>
          <cell r="N255" t="str">
            <v/>
          </cell>
          <cell r="O255" t="str">
            <v/>
          </cell>
          <cell r="P255" t="str">
            <v/>
          </cell>
        </row>
        <row r="256">
          <cell r="A256" t="str">
            <v>GO</v>
          </cell>
          <cell r="B256">
            <v>5</v>
          </cell>
          <cell r="C256">
            <v>3</v>
          </cell>
          <cell r="D256" t="str">
            <v>P</v>
          </cell>
          <cell r="E256">
            <v>0.68</v>
          </cell>
          <cell r="F256">
            <v>37736</v>
          </cell>
          <cell r="G256">
            <v>1.5299999999999999E-2</v>
          </cell>
          <cell r="H256">
            <v>1.7999999999999999E-2</v>
          </cell>
          <cell r="I256" t="str">
            <v>2          0   .</v>
          </cell>
          <cell r="J256">
            <v>0</v>
          </cell>
          <cell r="K256">
            <v>0</v>
          </cell>
          <cell r="L256">
            <v>2003</v>
          </cell>
          <cell r="M256" t="str">
            <v>No Trade</v>
          </cell>
          <cell r="N256" t="str">
            <v/>
          </cell>
          <cell r="O256" t="str">
            <v/>
          </cell>
          <cell r="P256" t="str">
            <v/>
          </cell>
        </row>
        <row r="257">
          <cell r="A257" t="str">
            <v>GO</v>
          </cell>
          <cell r="B257">
            <v>5</v>
          </cell>
          <cell r="C257">
            <v>3</v>
          </cell>
          <cell r="D257" t="str">
            <v>C</v>
          </cell>
          <cell r="E257">
            <v>0.69</v>
          </cell>
          <cell r="F257">
            <v>37736</v>
          </cell>
          <cell r="G257">
            <v>0</v>
          </cell>
          <cell r="H257">
            <v>0</v>
          </cell>
          <cell r="I257" t="str">
            <v>0          0   .</v>
          </cell>
          <cell r="J257">
            <v>0</v>
          </cell>
          <cell r="K257">
            <v>0</v>
          </cell>
          <cell r="L257">
            <v>2003</v>
          </cell>
          <cell r="M257" t="str">
            <v>No Trade</v>
          </cell>
          <cell r="N257" t="str">
            <v/>
          </cell>
          <cell r="O257" t="str">
            <v/>
          </cell>
          <cell r="P257" t="str">
            <v/>
          </cell>
        </row>
        <row r="258">
          <cell r="A258" t="str">
            <v>GO</v>
          </cell>
          <cell r="B258">
            <v>5</v>
          </cell>
          <cell r="C258">
            <v>3</v>
          </cell>
          <cell r="D258" t="str">
            <v>P</v>
          </cell>
          <cell r="E258">
            <v>0.69</v>
          </cell>
          <cell r="F258">
            <v>37736</v>
          </cell>
          <cell r="G258">
            <v>1.7500000000000002E-2</v>
          </cell>
          <cell r="H258">
            <v>0.02</v>
          </cell>
          <cell r="I258" t="str">
            <v>8          0   .</v>
          </cell>
          <cell r="J258">
            <v>0</v>
          </cell>
          <cell r="K258">
            <v>0</v>
          </cell>
          <cell r="L258">
            <v>2003</v>
          </cell>
          <cell r="M258" t="str">
            <v>No Trade</v>
          </cell>
          <cell r="N258" t="str">
            <v/>
          </cell>
          <cell r="O258" t="str">
            <v/>
          </cell>
          <cell r="P258" t="str">
            <v/>
          </cell>
        </row>
        <row r="259">
          <cell r="A259" t="str">
            <v>GO</v>
          </cell>
          <cell r="B259">
            <v>5</v>
          </cell>
          <cell r="C259">
            <v>3</v>
          </cell>
          <cell r="D259" t="str">
            <v>C</v>
          </cell>
          <cell r="E259">
            <v>0.7</v>
          </cell>
          <cell r="F259">
            <v>37736</v>
          </cell>
          <cell r="G259">
            <v>0</v>
          </cell>
          <cell r="H259">
            <v>0</v>
          </cell>
          <cell r="I259" t="str">
            <v>0          0   .</v>
          </cell>
          <cell r="J259">
            <v>0</v>
          </cell>
          <cell r="K259">
            <v>0</v>
          </cell>
          <cell r="L259">
            <v>2003</v>
          </cell>
          <cell r="M259" t="str">
            <v>No Trade</v>
          </cell>
          <cell r="N259" t="str">
            <v/>
          </cell>
          <cell r="O259" t="str">
            <v/>
          </cell>
          <cell r="P259" t="str">
            <v/>
          </cell>
        </row>
        <row r="260">
          <cell r="A260" t="str">
            <v>GO</v>
          </cell>
          <cell r="B260">
            <v>5</v>
          </cell>
          <cell r="C260">
            <v>3</v>
          </cell>
          <cell r="D260" t="str">
            <v>P</v>
          </cell>
          <cell r="E260">
            <v>0.7</v>
          </cell>
          <cell r="F260">
            <v>37736</v>
          </cell>
          <cell r="G260">
            <v>0.02</v>
          </cell>
          <cell r="H260">
            <v>2.3E-2</v>
          </cell>
          <cell r="I260" t="str">
            <v>6          0   .</v>
          </cell>
          <cell r="J260">
            <v>0</v>
          </cell>
          <cell r="K260">
            <v>0</v>
          </cell>
          <cell r="L260">
            <v>2003</v>
          </cell>
          <cell r="M260" t="str">
            <v>No Trade</v>
          </cell>
          <cell r="N260" t="str">
            <v/>
          </cell>
          <cell r="O260" t="str">
            <v/>
          </cell>
          <cell r="P260" t="str">
            <v/>
          </cell>
        </row>
        <row r="261">
          <cell r="A261" t="str">
            <v>GO</v>
          </cell>
          <cell r="B261">
            <v>5</v>
          </cell>
          <cell r="C261">
            <v>3</v>
          </cell>
          <cell r="D261" t="str">
            <v>P</v>
          </cell>
          <cell r="E261">
            <v>0.71</v>
          </cell>
          <cell r="F261">
            <v>37736</v>
          </cell>
          <cell r="G261">
            <v>0</v>
          </cell>
          <cell r="H261">
            <v>0</v>
          </cell>
          <cell r="I261" t="str">
            <v>0          0   .</v>
          </cell>
          <cell r="J261">
            <v>0</v>
          </cell>
          <cell r="K261">
            <v>0</v>
          </cell>
          <cell r="L261">
            <v>2003</v>
          </cell>
          <cell r="M261" t="str">
            <v>No Trade</v>
          </cell>
          <cell r="N261" t="str">
            <v/>
          </cell>
          <cell r="O261" t="str">
            <v/>
          </cell>
          <cell r="P261" t="str">
            <v/>
          </cell>
        </row>
        <row r="262">
          <cell r="A262" t="str">
            <v>GO</v>
          </cell>
          <cell r="B262">
            <v>5</v>
          </cell>
          <cell r="C262">
            <v>3</v>
          </cell>
          <cell r="D262" t="str">
            <v>P</v>
          </cell>
          <cell r="E262">
            <v>0.72</v>
          </cell>
          <cell r="F262">
            <v>37736</v>
          </cell>
          <cell r="G262">
            <v>0</v>
          </cell>
          <cell r="H262">
            <v>0</v>
          </cell>
          <cell r="I262" t="str">
            <v>0          0   .</v>
          </cell>
          <cell r="J262">
            <v>0</v>
          </cell>
          <cell r="K262">
            <v>0</v>
          </cell>
          <cell r="L262">
            <v>2003</v>
          </cell>
          <cell r="M262" t="str">
            <v>No Trade</v>
          </cell>
          <cell r="N262" t="str">
            <v/>
          </cell>
          <cell r="O262" t="str">
            <v/>
          </cell>
          <cell r="P262" t="str">
            <v/>
          </cell>
        </row>
        <row r="263">
          <cell r="A263" t="str">
            <v>GO</v>
          </cell>
          <cell r="B263">
            <v>5</v>
          </cell>
          <cell r="C263">
            <v>3</v>
          </cell>
          <cell r="D263" t="str">
            <v>P</v>
          </cell>
          <cell r="E263">
            <v>0.73</v>
          </cell>
          <cell r="F263">
            <v>37736</v>
          </cell>
          <cell r="G263">
            <v>0</v>
          </cell>
          <cell r="H263">
            <v>0</v>
          </cell>
          <cell r="I263" t="str">
            <v>0          0   .</v>
          </cell>
          <cell r="J263">
            <v>0</v>
          </cell>
          <cell r="K263">
            <v>0</v>
          </cell>
          <cell r="L263">
            <v>2003</v>
          </cell>
          <cell r="M263" t="str">
            <v>No Trade</v>
          </cell>
          <cell r="N263" t="str">
            <v/>
          </cell>
          <cell r="O263" t="str">
            <v/>
          </cell>
          <cell r="P263" t="str">
            <v/>
          </cell>
        </row>
        <row r="264">
          <cell r="A264" t="str">
            <v>GO</v>
          </cell>
          <cell r="B264">
            <v>5</v>
          </cell>
          <cell r="C264">
            <v>3</v>
          </cell>
          <cell r="D264" t="str">
            <v>P</v>
          </cell>
          <cell r="E264">
            <v>0.74</v>
          </cell>
          <cell r="F264">
            <v>37736</v>
          </cell>
          <cell r="G264">
            <v>3.2099999999999997E-2</v>
          </cell>
          <cell r="H264">
            <v>3.6999999999999998E-2</v>
          </cell>
          <cell r="I264" t="str">
            <v>2          0   .</v>
          </cell>
          <cell r="J264">
            <v>0</v>
          </cell>
          <cell r="K264">
            <v>0</v>
          </cell>
          <cell r="L264">
            <v>2003</v>
          </cell>
          <cell r="M264" t="str">
            <v>No Trade</v>
          </cell>
          <cell r="N264" t="str">
            <v/>
          </cell>
          <cell r="O264" t="str">
            <v/>
          </cell>
          <cell r="P264" t="str">
            <v/>
          </cell>
        </row>
        <row r="265">
          <cell r="A265" t="str">
            <v>GO</v>
          </cell>
          <cell r="B265">
            <v>5</v>
          </cell>
          <cell r="C265">
            <v>3</v>
          </cell>
          <cell r="D265" t="str">
            <v>C</v>
          </cell>
          <cell r="E265">
            <v>0.75</v>
          </cell>
          <cell r="F265">
            <v>37736</v>
          </cell>
          <cell r="G265">
            <v>9.8900000000000002E-2</v>
          </cell>
          <cell r="H265">
            <v>8.7999999999999995E-2</v>
          </cell>
          <cell r="I265" t="str">
            <v>2          0   .</v>
          </cell>
          <cell r="J265">
            <v>0</v>
          </cell>
          <cell r="K265">
            <v>0</v>
          </cell>
          <cell r="L265">
            <v>2003</v>
          </cell>
          <cell r="M265" t="str">
            <v>No Trade</v>
          </cell>
          <cell r="N265" t="str">
            <v/>
          </cell>
          <cell r="O265" t="str">
            <v/>
          </cell>
          <cell r="P265" t="str">
            <v/>
          </cell>
        </row>
        <row r="266">
          <cell r="A266" t="str">
            <v>GO</v>
          </cell>
          <cell r="B266">
            <v>5</v>
          </cell>
          <cell r="C266">
            <v>3</v>
          </cell>
          <cell r="D266" t="str">
            <v>P</v>
          </cell>
          <cell r="E266">
            <v>0.75</v>
          </cell>
          <cell r="F266">
            <v>37736</v>
          </cell>
          <cell r="G266">
            <v>3.5799999999999998E-2</v>
          </cell>
          <cell r="H266">
            <v>4.1000000000000002E-2</v>
          </cell>
          <cell r="I266" t="str">
            <v>2          0   .</v>
          </cell>
          <cell r="J266">
            <v>0</v>
          </cell>
          <cell r="K266">
            <v>0</v>
          </cell>
          <cell r="L266">
            <v>2003</v>
          </cell>
          <cell r="M266" t="str">
            <v>No Trade</v>
          </cell>
          <cell r="N266" t="str">
            <v/>
          </cell>
          <cell r="O266" t="str">
            <v/>
          </cell>
          <cell r="P266" t="str">
            <v/>
          </cell>
        </row>
        <row r="267">
          <cell r="A267" t="str">
            <v>GO</v>
          </cell>
          <cell r="B267">
            <v>5</v>
          </cell>
          <cell r="C267">
            <v>3</v>
          </cell>
          <cell r="D267" t="str">
            <v>C</v>
          </cell>
          <cell r="E267">
            <v>0.76</v>
          </cell>
          <cell r="F267">
            <v>37736</v>
          </cell>
          <cell r="G267">
            <v>9.2899999999999996E-2</v>
          </cell>
          <cell r="H267">
            <v>8.2000000000000003E-2</v>
          </cell>
          <cell r="I267" t="str">
            <v>7          0   .</v>
          </cell>
          <cell r="J267">
            <v>0</v>
          </cell>
          <cell r="K267">
            <v>0</v>
          </cell>
          <cell r="L267">
            <v>2003</v>
          </cell>
          <cell r="M267" t="str">
            <v>No Trade</v>
          </cell>
          <cell r="N267" t="str">
            <v/>
          </cell>
          <cell r="O267" t="str">
            <v/>
          </cell>
          <cell r="P267" t="str">
            <v/>
          </cell>
        </row>
        <row r="268">
          <cell r="A268" t="str">
            <v>GO</v>
          </cell>
          <cell r="B268">
            <v>5</v>
          </cell>
          <cell r="C268">
            <v>3</v>
          </cell>
          <cell r="D268" t="str">
            <v>P</v>
          </cell>
          <cell r="E268">
            <v>0.76</v>
          </cell>
          <cell r="F268">
            <v>37736</v>
          </cell>
          <cell r="G268">
            <v>3.9699999999999999E-2</v>
          </cell>
          <cell r="H268">
            <v>4.4999999999999998E-2</v>
          </cell>
          <cell r="I268" t="str">
            <v>5          0   .</v>
          </cell>
          <cell r="J268">
            <v>0</v>
          </cell>
          <cell r="K268">
            <v>0</v>
          </cell>
          <cell r="L268">
            <v>2003</v>
          </cell>
          <cell r="M268" t="str">
            <v>No Trade</v>
          </cell>
          <cell r="N268" t="str">
            <v/>
          </cell>
          <cell r="O268" t="str">
            <v/>
          </cell>
          <cell r="P268" t="str">
            <v/>
          </cell>
        </row>
        <row r="269">
          <cell r="A269" t="str">
            <v>GO</v>
          </cell>
          <cell r="B269">
            <v>5</v>
          </cell>
          <cell r="C269">
            <v>3</v>
          </cell>
          <cell r="D269" t="str">
            <v>C</v>
          </cell>
          <cell r="E269">
            <v>0.77</v>
          </cell>
          <cell r="F269">
            <v>37736</v>
          </cell>
          <cell r="G269">
            <v>8.72E-2</v>
          </cell>
          <cell r="H269">
            <v>7.6999999999999999E-2</v>
          </cell>
          <cell r="I269" t="str">
            <v>3          0   .</v>
          </cell>
          <cell r="J269">
            <v>0</v>
          </cell>
          <cell r="K269">
            <v>0</v>
          </cell>
          <cell r="L269">
            <v>2003</v>
          </cell>
          <cell r="M269" t="str">
            <v>No Trade</v>
          </cell>
          <cell r="N269" t="str">
            <v/>
          </cell>
          <cell r="O269" t="str">
            <v/>
          </cell>
          <cell r="P269" t="str">
            <v/>
          </cell>
        </row>
        <row r="270">
          <cell r="A270" t="str">
            <v>GO</v>
          </cell>
          <cell r="B270">
            <v>5</v>
          </cell>
          <cell r="C270">
            <v>3</v>
          </cell>
          <cell r="D270" t="str">
            <v>P</v>
          </cell>
          <cell r="E270">
            <v>0.77</v>
          </cell>
          <cell r="F270">
            <v>37736</v>
          </cell>
          <cell r="G270">
            <v>0</v>
          </cell>
          <cell r="H270">
            <v>0</v>
          </cell>
          <cell r="I270" t="str">
            <v>0          0   .</v>
          </cell>
          <cell r="J270">
            <v>0</v>
          </cell>
          <cell r="K270">
            <v>0</v>
          </cell>
          <cell r="L270">
            <v>2003</v>
          </cell>
          <cell r="M270" t="str">
            <v>No Trade</v>
          </cell>
          <cell r="N270" t="str">
            <v/>
          </cell>
          <cell r="O270" t="str">
            <v/>
          </cell>
          <cell r="P270" t="str">
            <v/>
          </cell>
        </row>
        <row r="271">
          <cell r="A271" t="str">
            <v>GO</v>
          </cell>
          <cell r="B271">
            <v>5</v>
          </cell>
          <cell r="C271">
            <v>3</v>
          </cell>
          <cell r="D271" t="str">
            <v>C</v>
          </cell>
          <cell r="E271">
            <v>0.78</v>
          </cell>
          <cell r="F271">
            <v>37736</v>
          </cell>
          <cell r="G271">
            <v>8.1699999999999995E-2</v>
          </cell>
          <cell r="H271">
            <v>7.1999999999999995E-2</v>
          </cell>
          <cell r="I271" t="str">
            <v>2          0   .</v>
          </cell>
          <cell r="J271">
            <v>0</v>
          </cell>
          <cell r="K271">
            <v>0</v>
          </cell>
          <cell r="L271">
            <v>2003</v>
          </cell>
          <cell r="M271" t="str">
            <v>No Trade</v>
          </cell>
          <cell r="N271" t="str">
            <v/>
          </cell>
          <cell r="O271" t="str">
            <v/>
          </cell>
          <cell r="P271" t="str">
            <v/>
          </cell>
        </row>
        <row r="272">
          <cell r="A272" t="str">
            <v>GO</v>
          </cell>
          <cell r="B272">
            <v>5</v>
          </cell>
          <cell r="C272">
            <v>3</v>
          </cell>
          <cell r="D272" t="str">
            <v>P</v>
          </cell>
          <cell r="E272">
            <v>0.78</v>
          </cell>
          <cell r="F272">
            <v>37736</v>
          </cell>
          <cell r="G272">
            <v>0</v>
          </cell>
          <cell r="H272">
            <v>0</v>
          </cell>
          <cell r="I272" t="str">
            <v>0          0   .</v>
          </cell>
          <cell r="J272">
            <v>0</v>
          </cell>
          <cell r="K272">
            <v>0</v>
          </cell>
          <cell r="L272">
            <v>2003</v>
          </cell>
          <cell r="M272" t="str">
            <v>No Trade</v>
          </cell>
          <cell r="N272" t="str">
            <v/>
          </cell>
          <cell r="O272" t="str">
            <v/>
          </cell>
          <cell r="P272" t="str">
            <v/>
          </cell>
        </row>
        <row r="273">
          <cell r="A273" t="str">
            <v>GO</v>
          </cell>
          <cell r="B273">
            <v>5</v>
          </cell>
          <cell r="C273">
            <v>3</v>
          </cell>
          <cell r="D273" t="str">
            <v>C</v>
          </cell>
          <cell r="E273">
            <v>0.79</v>
          </cell>
          <cell r="F273">
            <v>37736</v>
          </cell>
          <cell r="G273">
            <v>7.6499999999999999E-2</v>
          </cell>
          <cell r="H273">
            <v>6.7000000000000004E-2</v>
          </cell>
          <cell r="I273" t="str">
            <v>4          0   .</v>
          </cell>
          <cell r="J273">
            <v>0</v>
          </cell>
          <cell r="K273">
            <v>0</v>
          </cell>
          <cell r="L273">
            <v>2003</v>
          </cell>
          <cell r="M273" t="str">
            <v>No Trade</v>
          </cell>
          <cell r="N273" t="str">
            <v/>
          </cell>
          <cell r="O273" t="str">
            <v/>
          </cell>
          <cell r="P273" t="str">
            <v/>
          </cell>
        </row>
        <row r="274">
          <cell r="A274" t="str">
            <v>GO</v>
          </cell>
          <cell r="B274">
            <v>5</v>
          </cell>
          <cell r="C274">
            <v>3</v>
          </cell>
          <cell r="D274" t="str">
            <v>P</v>
          </cell>
          <cell r="E274">
            <v>0.79</v>
          </cell>
          <cell r="F274">
            <v>37736</v>
          </cell>
          <cell r="G274">
            <v>0</v>
          </cell>
          <cell r="H274">
            <v>0</v>
          </cell>
          <cell r="I274" t="str">
            <v>0          0   .</v>
          </cell>
          <cell r="J274">
            <v>0</v>
          </cell>
          <cell r="K274">
            <v>0</v>
          </cell>
          <cell r="L274">
            <v>2003</v>
          </cell>
          <cell r="M274" t="str">
            <v>No Trade</v>
          </cell>
          <cell r="N274" t="str">
            <v/>
          </cell>
          <cell r="O274" t="str">
            <v/>
          </cell>
          <cell r="P274" t="str">
            <v/>
          </cell>
        </row>
        <row r="275">
          <cell r="A275" t="str">
            <v>GO</v>
          </cell>
          <cell r="B275">
            <v>5</v>
          </cell>
          <cell r="C275">
            <v>3</v>
          </cell>
          <cell r="D275" t="str">
            <v>C</v>
          </cell>
          <cell r="E275">
            <v>0.8</v>
          </cell>
          <cell r="F275">
            <v>37736</v>
          </cell>
          <cell r="G275">
            <v>7.1599999999999997E-2</v>
          </cell>
          <cell r="H275">
            <v>6.2E-2</v>
          </cell>
          <cell r="I275" t="str">
            <v>7          0   .</v>
          </cell>
          <cell r="J275">
            <v>0</v>
          </cell>
          <cell r="K275">
            <v>0</v>
          </cell>
          <cell r="L275">
            <v>2003</v>
          </cell>
          <cell r="M275" t="str">
            <v>No Trade</v>
          </cell>
          <cell r="N275" t="str">
            <v/>
          </cell>
          <cell r="O275" t="str">
            <v/>
          </cell>
          <cell r="P275" t="str">
            <v/>
          </cell>
        </row>
        <row r="276">
          <cell r="A276" t="str">
            <v>GO</v>
          </cell>
          <cell r="B276">
            <v>5</v>
          </cell>
          <cell r="C276">
            <v>3</v>
          </cell>
          <cell r="D276" t="str">
            <v>P</v>
          </cell>
          <cell r="E276">
            <v>0.8</v>
          </cell>
          <cell r="F276">
            <v>37736</v>
          </cell>
          <cell r="G276">
            <v>5.7700000000000001E-2</v>
          </cell>
          <cell r="H276">
            <v>6.5000000000000002E-2</v>
          </cell>
          <cell r="I276" t="str">
            <v>1          0   .</v>
          </cell>
          <cell r="J276">
            <v>0</v>
          </cell>
          <cell r="K276">
            <v>0</v>
          </cell>
          <cell r="L276">
            <v>2003</v>
          </cell>
          <cell r="M276" t="str">
            <v>No Trade</v>
          </cell>
          <cell r="N276" t="str">
            <v/>
          </cell>
          <cell r="O276" t="str">
            <v/>
          </cell>
          <cell r="P276" t="str">
            <v/>
          </cell>
        </row>
        <row r="277">
          <cell r="A277" t="str">
            <v>GO</v>
          </cell>
          <cell r="B277">
            <v>5</v>
          </cell>
          <cell r="C277">
            <v>3</v>
          </cell>
          <cell r="D277" t="str">
            <v>C</v>
          </cell>
          <cell r="E277">
            <v>0.81</v>
          </cell>
          <cell r="F277">
            <v>37736</v>
          </cell>
          <cell r="G277">
            <v>6.6699999999999995E-2</v>
          </cell>
          <cell r="H277">
            <v>5.8000000000000003E-2</v>
          </cell>
          <cell r="I277" t="str">
            <v>6          0   .</v>
          </cell>
          <cell r="J277">
            <v>0</v>
          </cell>
          <cell r="K277">
            <v>0</v>
          </cell>
          <cell r="L277">
            <v>2003</v>
          </cell>
          <cell r="M277" t="str">
            <v>No Trade</v>
          </cell>
          <cell r="N277" t="str">
            <v/>
          </cell>
          <cell r="O277" t="str">
            <v/>
          </cell>
          <cell r="P277" t="str">
            <v/>
          </cell>
        </row>
        <row r="278">
          <cell r="A278" t="str">
            <v>GO</v>
          </cell>
          <cell r="B278">
            <v>5</v>
          </cell>
          <cell r="C278">
            <v>3</v>
          </cell>
          <cell r="D278" t="str">
            <v>P</v>
          </cell>
          <cell r="E278">
            <v>0.81</v>
          </cell>
          <cell r="F278">
            <v>37736</v>
          </cell>
          <cell r="G278">
            <v>6.2799999999999995E-2</v>
          </cell>
          <cell r="H278">
            <v>7.0999999999999994E-2</v>
          </cell>
          <cell r="I278" t="str">
            <v>0          0   .</v>
          </cell>
          <cell r="J278">
            <v>0</v>
          </cell>
          <cell r="K278">
            <v>0</v>
          </cell>
          <cell r="L278">
            <v>2003</v>
          </cell>
          <cell r="M278" t="str">
            <v>No Trade</v>
          </cell>
          <cell r="N278" t="str">
            <v/>
          </cell>
          <cell r="O278" t="str">
            <v/>
          </cell>
          <cell r="P278" t="str">
            <v/>
          </cell>
        </row>
        <row r="279">
          <cell r="A279" t="str">
            <v>GO</v>
          </cell>
          <cell r="B279">
            <v>5</v>
          </cell>
          <cell r="C279">
            <v>3</v>
          </cell>
          <cell r="D279" t="str">
            <v>C</v>
          </cell>
          <cell r="E279">
            <v>0.82</v>
          </cell>
          <cell r="F279">
            <v>37736</v>
          </cell>
          <cell r="G279">
            <v>6.2399999999999997E-2</v>
          </cell>
          <cell r="H279">
            <v>5.3999999999999999E-2</v>
          </cell>
          <cell r="I279" t="str">
            <v>7          0   .</v>
          </cell>
          <cell r="J279">
            <v>0</v>
          </cell>
          <cell r="K279">
            <v>0</v>
          </cell>
          <cell r="L279">
            <v>2003</v>
          </cell>
          <cell r="M279" t="str">
            <v>No Trade</v>
          </cell>
          <cell r="N279" t="str">
            <v/>
          </cell>
          <cell r="O279" t="str">
            <v/>
          </cell>
          <cell r="P279" t="str">
            <v/>
          </cell>
        </row>
        <row r="280">
          <cell r="A280" t="str">
            <v>GO</v>
          </cell>
          <cell r="B280">
            <v>5</v>
          </cell>
          <cell r="C280">
            <v>3</v>
          </cell>
          <cell r="D280" t="str">
            <v>C</v>
          </cell>
          <cell r="E280">
            <v>0.83</v>
          </cell>
          <cell r="F280">
            <v>37736</v>
          </cell>
          <cell r="G280">
            <v>5.8400000000000001E-2</v>
          </cell>
          <cell r="H280">
            <v>5.0999999999999997E-2</v>
          </cell>
          <cell r="I280" t="str">
            <v>1          0   .</v>
          </cell>
          <cell r="J280">
            <v>0</v>
          </cell>
          <cell r="K280">
            <v>0</v>
          </cell>
          <cell r="L280">
            <v>2003</v>
          </cell>
          <cell r="M280" t="str">
            <v>No Trade</v>
          </cell>
          <cell r="N280" t="str">
            <v/>
          </cell>
          <cell r="O280" t="str">
            <v/>
          </cell>
          <cell r="P280" t="str">
            <v/>
          </cell>
        </row>
        <row r="281">
          <cell r="A281" t="str">
            <v>GO</v>
          </cell>
          <cell r="B281">
            <v>5</v>
          </cell>
          <cell r="C281">
            <v>3</v>
          </cell>
          <cell r="D281" t="str">
            <v>C</v>
          </cell>
          <cell r="E281">
            <v>0.84</v>
          </cell>
          <cell r="F281">
            <v>37736</v>
          </cell>
          <cell r="G281">
            <v>5.4600000000000003E-2</v>
          </cell>
          <cell r="H281">
            <v>4.7E-2</v>
          </cell>
          <cell r="I281" t="str">
            <v>6          0   .</v>
          </cell>
          <cell r="J281">
            <v>0</v>
          </cell>
          <cell r="K281">
            <v>0</v>
          </cell>
          <cell r="L281">
            <v>2003</v>
          </cell>
          <cell r="M281" t="str">
            <v>No Trade</v>
          </cell>
          <cell r="N281" t="str">
            <v/>
          </cell>
          <cell r="O281" t="str">
            <v/>
          </cell>
          <cell r="P281" t="str">
            <v/>
          </cell>
        </row>
        <row r="282">
          <cell r="A282" t="str">
            <v>GO</v>
          </cell>
          <cell r="B282">
            <v>5</v>
          </cell>
          <cell r="C282">
            <v>3</v>
          </cell>
          <cell r="D282" t="str">
            <v>C</v>
          </cell>
          <cell r="E282">
            <v>0.85</v>
          </cell>
          <cell r="F282">
            <v>37736</v>
          </cell>
          <cell r="G282">
            <v>5.0999999999999997E-2</v>
          </cell>
          <cell r="H282">
            <v>4.3999999999999997E-2</v>
          </cell>
          <cell r="I282" t="str">
            <v>4          0   .</v>
          </cell>
          <cell r="J282">
            <v>0</v>
          </cell>
          <cell r="K282">
            <v>0</v>
          </cell>
          <cell r="L282">
            <v>2003</v>
          </cell>
          <cell r="M282" t="str">
            <v>No Trade</v>
          </cell>
          <cell r="N282" t="str">
            <v/>
          </cell>
          <cell r="O282" t="str">
            <v/>
          </cell>
          <cell r="P282" t="str">
            <v/>
          </cell>
        </row>
        <row r="283">
          <cell r="A283" t="str">
            <v>GO</v>
          </cell>
          <cell r="B283">
            <v>5</v>
          </cell>
          <cell r="C283">
            <v>3</v>
          </cell>
          <cell r="D283" t="str">
            <v>C</v>
          </cell>
          <cell r="E283">
            <v>0.86</v>
          </cell>
          <cell r="F283">
            <v>37736</v>
          </cell>
          <cell r="G283">
            <v>4.7600000000000003E-2</v>
          </cell>
          <cell r="H283">
            <v>4.1000000000000002E-2</v>
          </cell>
          <cell r="I283" t="str">
            <v>4         47   .</v>
          </cell>
          <cell r="J283">
            <v>0</v>
          </cell>
          <cell r="K283">
            <v>0</v>
          </cell>
          <cell r="L283">
            <v>2003</v>
          </cell>
          <cell r="M283" t="str">
            <v>No Trade</v>
          </cell>
          <cell r="N283" t="str">
            <v/>
          </cell>
          <cell r="O283" t="str">
            <v/>
          </cell>
          <cell r="P283" t="str">
            <v/>
          </cell>
        </row>
        <row r="284">
          <cell r="A284" t="str">
            <v>GO</v>
          </cell>
          <cell r="B284">
            <v>5</v>
          </cell>
          <cell r="C284">
            <v>3</v>
          </cell>
          <cell r="D284" t="str">
            <v>C</v>
          </cell>
          <cell r="E284">
            <v>0.87</v>
          </cell>
          <cell r="F284">
            <v>37736</v>
          </cell>
          <cell r="G284">
            <v>4.4400000000000002E-2</v>
          </cell>
          <cell r="H284">
            <v>3.7999999999999999E-2</v>
          </cell>
          <cell r="I284" t="str">
            <v>5          0   .</v>
          </cell>
          <cell r="J284">
            <v>0</v>
          </cell>
          <cell r="K284">
            <v>0</v>
          </cell>
          <cell r="L284">
            <v>2003</v>
          </cell>
          <cell r="M284" t="str">
            <v>No Trade</v>
          </cell>
          <cell r="N284" t="str">
            <v/>
          </cell>
          <cell r="O284" t="str">
            <v/>
          </cell>
          <cell r="P284" t="str">
            <v/>
          </cell>
        </row>
        <row r="285">
          <cell r="A285" t="str">
            <v>GO</v>
          </cell>
          <cell r="B285">
            <v>5</v>
          </cell>
          <cell r="C285">
            <v>3</v>
          </cell>
          <cell r="D285" t="str">
            <v>C</v>
          </cell>
          <cell r="E285">
            <v>0.88</v>
          </cell>
          <cell r="F285">
            <v>37736</v>
          </cell>
          <cell r="G285">
            <v>4.1399999999999999E-2</v>
          </cell>
          <cell r="H285">
            <v>3.5000000000000003E-2</v>
          </cell>
          <cell r="I285" t="str">
            <v>8          0   .</v>
          </cell>
          <cell r="J285">
            <v>0</v>
          </cell>
          <cell r="K285">
            <v>0</v>
          </cell>
          <cell r="L285">
            <v>2003</v>
          </cell>
          <cell r="M285" t="str">
            <v>No Trade</v>
          </cell>
          <cell r="N285" t="str">
            <v/>
          </cell>
          <cell r="O285" t="str">
            <v/>
          </cell>
          <cell r="P285" t="str">
            <v/>
          </cell>
        </row>
        <row r="286">
          <cell r="A286" t="str">
            <v>GO</v>
          </cell>
          <cell r="B286">
            <v>5</v>
          </cell>
          <cell r="C286">
            <v>3</v>
          </cell>
          <cell r="D286" t="str">
            <v>C</v>
          </cell>
          <cell r="E286">
            <v>0.89</v>
          </cell>
          <cell r="F286">
            <v>37736</v>
          </cell>
          <cell r="G286">
            <v>3.8600000000000002E-2</v>
          </cell>
          <cell r="H286">
            <v>3.3000000000000002E-2</v>
          </cell>
          <cell r="I286" t="str">
            <v>4          0   .</v>
          </cell>
          <cell r="J286">
            <v>0</v>
          </cell>
          <cell r="K286">
            <v>0</v>
          </cell>
          <cell r="L286">
            <v>2003</v>
          </cell>
          <cell r="M286" t="str">
            <v>No Trade</v>
          </cell>
          <cell r="N286" t="str">
            <v/>
          </cell>
          <cell r="O286" t="str">
            <v/>
          </cell>
          <cell r="P286" t="str">
            <v/>
          </cell>
        </row>
        <row r="287">
          <cell r="A287" t="str">
            <v>GO</v>
          </cell>
          <cell r="B287">
            <v>5</v>
          </cell>
          <cell r="C287">
            <v>3</v>
          </cell>
          <cell r="D287" t="str">
            <v>C</v>
          </cell>
          <cell r="E287">
            <v>0.9</v>
          </cell>
          <cell r="F287">
            <v>37736</v>
          </cell>
          <cell r="G287">
            <v>3.6999999999999998E-2</v>
          </cell>
          <cell r="H287">
            <v>3.1E-2</v>
          </cell>
          <cell r="I287" t="str">
            <v>0          0   .</v>
          </cell>
          <cell r="J287">
            <v>0</v>
          </cell>
          <cell r="K287">
            <v>0</v>
          </cell>
          <cell r="L287">
            <v>2003</v>
          </cell>
          <cell r="M287" t="str">
            <v>No Trade</v>
          </cell>
          <cell r="N287" t="str">
            <v/>
          </cell>
          <cell r="O287" t="str">
            <v/>
          </cell>
          <cell r="P287" t="str">
            <v/>
          </cell>
        </row>
        <row r="288">
          <cell r="A288" t="str">
            <v>GO</v>
          </cell>
          <cell r="B288">
            <v>5</v>
          </cell>
          <cell r="C288">
            <v>3</v>
          </cell>
          <cell r="D288" t="str">
            <v>C</v>
          </cell>
          <cell r="E288">
            <v>0.91</v>
          </cell>
          <cell r="F288">
            <v>37736</v>
          </cell>
          <cell r="G288">
            <v>3.3599999999999998E-2</v>
          </cell>
          <cell r="H288">
            <v>2.8000000000000001E-2</v>
          </cell>
          <cell r="I288" t="str">
            <v>9         47   .</v>
          </cell>
          <cell r="J288">
            <v>0</v>
          </cell>
          <cell r="K288">
            <v>0</v>
          </cell>
          <cell r="L288">
            <v>2003</v>
          </cell>
          <cell r="M288" t="str">
            <v>No Trade</v>
          </cell>
          <cell r="N288" t="str">
            <v/>
          </cell>
          <cell r="O288" t="str">
            <v/>
          </cell>
          <cell r="P288" t="str">
            <v/>
          </cell>
        </row>
        <row r="289">
          <cell r="A289" t="str">
            <v>GO</v>
          </cell>
          <cell r="B289">
            <v>5</v>
          </cell>
          <cell r="C289">
            <v>3</v>
          </cell>
          <cell r="D289" t="str">
            <v>C</v>
          </cell>
          <cell r="E289">
            <v>0.92</v>
          </cell>
          <cell r="F289">
            <v>37736</v>
          </cell>
          <cell r="G289">
            <v>3.1300000000000001E-2</v>
          </cell>
          <cell r="H289">
            <v>2.5999999999999999E-2</v>
          </cell>
          <cell r="I289" t="str">
            <v>8          0   .</v>
          </cell>
          <cell r="J289">
            <v>0</v>
          </cell>
          <cell r="K289">
            <v>0</v>
          </cell>
          <cell r="L289">
            <v>2003</v>
          </cell>
          <cell r="M289" t="str">
            <v>No Trade</v>
          </cell>
          <cell r="N289" t="str">
            <v/>
          </cell>
          <cell r="O289" t="str">
            <v/>
          </cell>
          <cell r="P289" t="str">
            <v/>
          </cell>
        </row>
        <row r="290">
          <cell r="A290" t="str">
            <v>GO</v>
          </cell>
          <cell r="B290">
            <v>5</v>
          </cell>
          <cell r="C290">
            <v>3</v>
          </cell>
          <cell r="D290" t="str">
            <v>C</v>
          </cell>
          <cell r="E290">
            <v>0.93</v>
          </cell>
          <cell r="F290">
            <v>37736</v>
          </cell>
          <cell r="G290">
            <v>2.9100000000000001E-2</v>
          </cell>
          <cell r="H290">
            <v>2.5000000000000001E-2</v>
          </cell>
          <cell r="I290" t="str">
            <v>0          0   .</v>
          </cell>
          <cell r="J290">
            <v>0</v>
          </cell>
          <cell r="K290">
            <v>0</v>
          </cell>
          <cell r="L290">
            <v>2003</v>
          </cell>
          <cell r="M290" t="str">
            <v>No Trade</v>
          </cell>
          <cell r="N290" t="str">
            <v/>
          </cell>
          <cell r="O290" t="str">
            <v/>
          </cell>
          <cell r="P290" t="str">
            <v/>
          </cell>
        </row>
        <row r="291">
          <cell r="A291" t="str">
            <v>GO</v>
          </cell>
          <cell r="B291">
            <v>5</v>
          </cell>
          <cell r="C291">
            <v>3</v>
          </cell>
          <cell r="D291" t="str">
            <v>C</v>
          </cell>
          <cell r="E291">
            <v>0.94</v>
          </cell>
          <cell r="F291">
            <v>37736</v>
          </cell>
          <cell r="G291">
            <v>2.7099999999999999E-2</v>
          </cell>
          <cell r="H291">
            <v>2.3E-2</v>
          </cell>
          <cell r="I291" t="str">
            <v>2          0   .</v>
          </cell>
          <cell r="J291">
            <v>0</v>
          </cell>
          <cell r="K291">
            <v>0</v>
          </cell>
          <cell r="L291">
            <v>2003</v>
          </cell>
          <cell r="M291" t="str">
            <v>No Trade</v>
          </cell>
          <cell r="N291" t="str">
            <v/>
          </cell>
          <cell r="O291" t="str">
            <v/>
          </cell>
          <cell r="P291" t="str">
            <v/>
          </cell>
        </row>
        <row r="292">
          <cell r="A292" t="str">
            <v>GO</v>
          </cell>
          <cell r="B292">
            <v>5</v>
          </cell>
          <cell r="C292">
            <v>3</v>
          </cell>
          <cell r="D292" t="str">
            <v>C</v>
          </cell>
          <cell r="E292">
            <v>0.95</v>
          </cell>
          <cell r="F292">
            <v>37736</v>
          </cell>
          <cell r="G292">
            <v>2.53E-2</v>
          </cell>
          <cell r="H292">
            <v>2.1000000000000001E-2</v>
          </cell>
          <cell r="I292" t="str">
            <v>6          0   .</v>
          </cell>
          <cell r="J292">
            <v>0</v>
          </cell>
          <cell r="K292">
            <v>0</v>
          </cell>
          <cell r="L292">
            <v>2003</v>
          </cell>
          <cell r="M292" t="str">
            <v>No Trade</v>
          </cell>
          <cell r="N292" t="str">
            <v/>
          </cell>
          <cell r="O292" t="str">
            <v/>
          </cell>
          <cell r="P292" t="str">
            <v/>
          </cell>
        </row>
        <row r="293">
          <cell r="A293" t="str">
            <v>GO</v>
          </cell>
          <cell r="B293">
            <v>5</v>
          </cell>
          <cell r="C293">
            <v>3</v>
          </cell>
          <cell r="D293" t="str">
            <v>C</v>
          </cell>
          <cell r="E293">
            <v>0.96</v>
          </cell>
          <cell r="F293">
            <v>37736</v>
          </cell>
          <cell r="G293">
            <v>0</v>
          </cell>
          <cell r="H293">
            <v>0</v>
          </cell>
          <cell r="I293" t="str">
            <v>0          0   .</v>
          </cell>
          <cell r="J293">
            <v>0</v>
          </cell>
          <cell r="K293">
            <v>0</v>
          </cell>
          <cell r="L293">
            <v>2003</v>
          </cell>
          <cell r="M293" t="str">
            <v>No Trade</v>
          </cell>
          <cell r="N293" t="str">
            <v/>
          </cell>
          <cell r="O293" t="str">
            <v/>
          </cell>
          <cell r="P293" t="str">
            <v/>
          </cell>
        </row>
        <row r="294">
          <cell r="A294" t="str">
            <v>GO</v>
          </cell>
          <cell r="B294">
            <v>5</v>
          </cell>
          <cell r="C294">
            <v>3</v>
          </cell>
          <cell r="D294" t="str">
            <v>C</v>
          </cell>
          <cell r="E294">
            <v>0.97</v>
          </cell>
          <cell r="F294">
            <v>37736</v>
          </cell>
          <cell r="G294">
            <v>0</v>
          </cell>
          <cell r="H294">
            <v>0</v>
          </cell>
          <cell r="I294" t="str">
            <v>0          0   .</v>
          </cell>
          <cell r="J294">
            <v>0</v>
          </cell>
          <cell r="K294">
            <v>0</v>
          </cell>
          <cell r="L294">
            <v>2003</v>
          </cell>
          <cell r="M294" t="str">
            <v>No Trade</v>
          </cell>
          <cell r="N294" t="str">
            <v/>
          </cell>
          <cell r="O294" t="str">
            <v/>
          </cell>
          <cell r="P294" t="str">
            <v/>
          </cell>
        </row>
        <row r="295">
          <cell r="A295" t="str">
            <v>GO</v>
          </cell>
          <cell r="B295">
            <v>5</v>
          </cell>
          <cell r="C295">
            <v>3</v>
          </cell>
          <cell r="D295" t="str">
            <v>C</v>
          </cell>
          <cell r="E295">
            <v>1</v>
          </cell>
          <cell r="F295">
            <v>37736</v>
          </cell>
          <cell r="G295">
            <v>1.77E-2</v>
          </cell>
          <cell r="H295">
            <v>1.4999999999999999E-2</v>
          </cell>
          <cell r="I295" t="str">
            <v>0          0   .</v>
          </cell>
          <cell r="J295">
            <v>0</v>
          </cell>
          <cell r="K295">
            <v>0</v>
          </cell>
          <cell r="L295">
            <v>2003</v>
          </cell>
          <cell r="M295" t="str">
            <v>No Trade</v>
          </cell>
          <cell r="N295" t="str">
            <v/>
          </cell>
          <cell r="O295" t="str">
            <v/>
          </cell>
          <cell r="P295" t="str">
            <v/>
          </cell>
        </row>
        <row r="296">
          <cell r="A296" t="str">
            <v>GO</v>
          </cell>
          <cell r="B296">
            <v>5</v>
          </cell>
          <cell r="C296">
            <v>3</v>
          </cell>
          <cell r="D296" t="str">
            <v>C</v>
          </cell>
          <cell r="E296">
            <v>1.04</v>
          </cell>
          <cell r="F296">
            <v>37736</v>
          </cell>
          <cell r="G296">
            <v>1.6E-2</v>
          </cell>
          <cell r="H296">
            <v>1.4E-2</v>
          </cell>
          <cell r="I296" t="str">
            <v>0          0   .</v>
          </cell>
          <cell r="J296">
            <v>0</v>
          </cell>
          <cell r="K296">
            <v>0</v>
          </cell>
          <cell r="L296">
            <v>2003</v>
          </cell>
          <cell r="M296" t="str">
            <v>No Trade</v>
          </cell>
          <cell r="N296" t="str">
            <v/>
          </cell>
          <cell r="O296" t="str">
            <v/>
          </cell>
          <cell r="P296" t="str">
            <v/>
          </cell>
        </row>
        <row r="297">
          <cell r="A297" t="str">
            <v>GO</v>
          </cell>
          <cell r="B297">
            <v>5</v>
          </cell>
          <cell r="C297">
            <v>3</v>
          </cell>
          <cell r="D297" t="str">
            <v>P</v>
          </cell>
          <cell r="E297">
            <v>1.04</v>
          </cell>
          <cell r="F297">
            <v>37736</v>
          </cell>
          <cell r="G297">
            <v>0.25259999999999999</v>
          </cell>
          <cell r="H297">
            <v>0.252</v>
          </cell>
          <cell r="I297" t="str">
            <v>6          0   .</v>
          </cell>
          <cell r="J297">
            <v>0</v>
          </cell>
          <cell r="K297">
            <v>0</v>
          </cell>
          <cell r="L297">
            <v>2003</v>
          </cell>
          <cell r="M297" t="str">
            <v>No Trade</v>
          </cell>
          <cell r="N297" t="str">
            <v/>
          </cell>
          <cell r="O297" t="str">
            <v/>
          </cell>
          <cell r="P297" t="str">
            <v/>
          </cell>
        </row>
        <row r="298">
          <cell r="A298" t="str">
            <v>GO</v>
          </cell>
          <cell r="B298">
            <v>5</v>
          </cell>
          <cell r="C298">
            <v>3</v>
          </cell>
          <cell r="D298" t="str">
            <v>C</v>
          </cell>
          <cell r="E298">
            <v>1.05</v>
          </cell>
          <cell r="F298">
            <v>37736</v>
          </cell>
          <cell r="G298">
            <v>1.4999999999999999E-2</v>
          </cell>
          <cell r="H298">
            <v>1.2999999999999999E-2</v>
          </cell>
          <cell r="I298" t="str">
            <v>0          0   .</v>
          </cell>
          <cell r="J298">
            <v>0</v>
          </cell>
          <cell r="K298">
            <v>0</v>
          </cell>
          <cell r="L298">
            <v>2003</v>
          </cell>
          <cell r="M298" t="str">
            <v>No Trade</v>
          </cell>
          <cell r="N298" t="str">
            <v/>
          </cell>
          <cell r="O298" t="str">
            <v/>
          </cell>
          <cell r="P298" t="str">
            <v/>
          </cell>
        </row>
        <row r="299">
          <cell r="A299" t="str">
            <v>GO</v>
          </cell>
          <cell r="B299">
            <v>6</v>
          </cell>
          <cell r="C299">
            <v>3</v>
          </cell>
          <cell r="D299" t="str">
            <v>C</v>
          </cell>
          <cell r="E299">
            <v>0.1</v>
          </cell>
          <cell r="F299">
            <v>37768</v>
          </cell>
          <cell r="G299">
            <v>0</v>
          </cell>
          <cell r="H299">
            <v>0</v>
          </cell>
          <cell r="I299" t="str">
            <v>0          0   .</v>
          </cell>
          <cell r="J299">
            <v>0</v>
          </cell>
          <cell r="K299">
            <v>0</v>
          </cell>
          <cell r="L299">
            <v>2003</v>
          </cell>
          <cell r="M299" t="str">
            <v>No Trade</v>
          </cell>
          <cell r="N299" t="str">
            <v/>
          </cell>
          <cell r="O299" t="str">
            <v/>
          </cell>
          <cell r="P299" t="str">
            <v/>
          </cell>
        </row>
        <row r="300">
          <cell r="A300" t="str">
            <v>GO</v>
          </cell>
          <cell r="B300">
            <v>6</v>
          </cell>
          <cell r="C300">
            <v>3</v>
          </cell>
          <cell r="D300" t="str">
            <v>P</v>
          </cell>
          <cell r="E300">
            <v>0.56999999999999995</v>
          </cell>
          <cell r="F300">
            <v>37768</v>
          </cell>
          <cell r="G300">
            <v>0</v>
          </cell>
          <cell r="H300">
            <v>0</v>
          </cell>
          <cell r="I300" t="str">
            <v>0          0   .</v>
          </cell>
          <cell r="J300">
            <v>0</v>
          </cell>
          <cell r="K300">
            <v>0</v>
          </cell>
          <cell r="L300">
            <v>2003</v>
          </cell>
          <cell r="M300" t="str">
            <v>No Trade</v>
          </cell>
          <cell r="N300" t="str">
            <v/>
          </cell>
          <cell r="O300" t="str">
            <v/>
          </cell>
          <cell r="P300" t="str">
            <v/>
          </cell>
        </row>
        <row r="301">
          <cell r="A301" t="str">
            <v>GO</v>
          </cell>
          <cell r="B301">
            <v>6</v>
          </cell>
          <cell r="C301">
            <v>3</v>
          </cell>
          <cell r="D301" t="str">
            <v>P</v>
          </cell>
          <cell r="E301">
            <v>0.59</v>
          </cell>
          <cell r="F301">
            <v>37768</v>
          </cell>
          <cell r="G301">
            <v>0</v>
          </cell>
          <cell r="H301">
            <v>0</v>
          </cell>
          <cell r="I301" t="str">
            <v>0          0   .</v>
          </cell>
          <cell r="J301">
            <v>0</v>
          </cell>
          <cell r="K301">
            <v>0</v>
          </cell>
          <cell r="L301">
            <v>2003</v>
          </cell>
          <cell r="M301" t="str">
            <v>No Trade</v>
          </cell>
          <cell r="N301" t="str">
            <v/>
          </cell>
          <cell r="O301" t="str">
            <v/>
          </cell>
          <cell r="P301" t="str">
            <v/>
          </cell>
        </row>
        <row r="302">
          <cell r="A302" t="str">
            <v>GO</v>
          </cell>
          <cell r="B302">
            <v>6</v>
          </cell>
          <cell r="C302">
            <v>3</v>
          </cell>
          <cell r="D302" t="str">
            <v>P</v>
          </cell>
          <cell r="E302">
            <v>0.6</v>
          </cell>
          <cell r="F302">
            <v>37768</v>
          </cell>
          <cell r="G302">
            <v>0</v>
          </cell>
          <cell r="H302">
            <v>0</v>
          </cell>
          <cell r="I302" t="str">
            <v>0          0   .</v>
          </cell>
          <cell r="J302">
            <v>0</v>
          </cell>
          <cell r="K302">
            <v>0</v>
          </cell>
          <cell r="L302">
            <v>2003</v>
          </cell>
          <cell r="M302" t="str">
            <v>No Trade</v>
          </cell>
          <cell r="N302" t="str">
            <v/>
          </cell>
          <cell r="O302" t="str">
            <v/>
          </cell>
          <cell r="P302" t="str">
            <v/>
          </cell>
        </row>
        <row r="303">
          <cell r="A303" t="str">
            <v>GO</v>
          </cell>
          <cell r="B303">
            <v>6</v>
          </cell>
          <cell r="C303">
            <v>3</v>
          </cell>
          <cell r="D303" t="str">
            <v>P</v>
          </cell>
          <cell r="E303">
            <v>0.63</v>
          </cell>
          <cell r="F303">
            <v>37768</v>
          </cell>
          <cell r="G303">
            <v>1.11E-2</v>
          </cell>
          <cell r="H303">
            <v>1.2999999999999999E-2</v>
          </cell>
          <cell r="I303" t="str">
            <v>1          0   .</v>
          </cell>
          <cell r="J303">
            <v>0</v>
          </cell>
          <cell r="K303">
            <v>0</v>
          </cell>
          <cell r="L303">
            <v>2003</v>
          </cell>
          <cell r="M303" t="str">
            <v>No Trade</v>
          </cell>
          <cell r="N303" t="str">
            <v/>
          </cell>
          <cell r="O303" t="str">
            <v/>
          </cell>
          <cell r="P303" t="str">
            <v/>
          </cell>
        </row>
        <row r="304">
          <cell r="A304" t="str">
            <v>GO</v>
          </cell>
          <cell r="B304">
            <v>6</v>
          </cell>
          <cell r="C304">
            <v>3</v>
          </cell>
          <cell r="D304" t="str">
            <v>P</v>
          </cell>
          <cell r="E304">
            <v>0.65</v>
          </cell>
          <cell r="F304">
            <v>37768</v>
          </cell>
          <cell r="G304">
            <v>1.47E-2</v>
          </cell>
          <cell r="H304">
            <v>1.7000000000000001E-2</v>
          </cell>
          <cell r="I304" t="str">
            <v>2          0   .</v>
          </cell>
          <cell r="J304">
            <v>0</v>
          </cell>
          <cell r="K304">
            <v>0</v>
          </cell>
          <cell r="L304">
            <v>2003</v>
          </cell>
          <cell r="M304" t="str">
            <v>No Trade</v>
          </cell>
          <cell r="N304" t="str">
            <v/>
          </cell>
          <cell r="O304" t="str">
            <v/>
          </cell>
          <cell r="P304" t="str">
            <v/>
          </cell>
        </row>
        <row r="305">
          <cell r="A305" t="str">
            <v>GO</v>
          </cell>
          <cell r="B305">
            <v>6</v>
          </cell>
          <cell r="C305">
            <v>3</v>
          </cell>
          <cell r="D305" t="str">
            <v>P</v>
          </cell>
          <cell r="E305">
            <v>0.67</v>
          </cell>
          <cell r="F305">
            <v>37768</v>
          </cell>
          <cell r="G305">
            <v>0</v>
          </cell>
          <cell r="H305">
            <v>0</v>
          </cell>
          <cell r="I305" t="str">
            <v>0          0   .</v>
          </cell>
          <cell r="J305">
            <v>0</v>
          </cell>
          <cell r="K305">
            <v>0</v>
          </cell>
          <cell r="L305">
            <v>2003</v>
          </cell>
          <cell r="M305" t="str">
            <v>No Trade</v>
          </cell>
          <cell r="N305" t="str">
            <v/>
          </cell>
          <cell r="O305" t="str">
            <v/>
          </cell>
          <cell r="P305" t="str">
            <v/>
          </cell>
        </row>
        <row r="306">
          <cell r="A306" t="str">
            <v>GO</v>
          </cell>
          <cell r="B306">
            <v>6</v>
          </cell>
          <cell r="C306">
            <v>3</v>
          </cell>
          <cell r="D306" t="str">
            <v>P</v>
          </cell>
          <cell r="E306">
            <v>0.68</v>
          </cell>
          <cell r="F306">
            <v>37768</v>
          </cell>
          <cell r="G306">
            <v>2.1600000000000001E-2</v>
          </cell>
          <cell r="H306">
            <v>2.4E-2</v>
          </cell>
          <cell r="I306" t="str">
            <v>9          0   .</v>
          </cell>
          <cell r="J306">
            <v>0</v>
          </cell>
          <cell r="K306">
            <v>0</v>
          </cell>
          <cell r="L306">
            <v>2003</v>
          </cell>
          <cell r="M306" t="str">
            <v>No Trade</v>
          </cell>
          <cell r="N306" t="str">
            <v/>
          </cell>
          <cell r="O306" t="str">
            <v/>
          </cell>
          <cell r="P306" t="str">
            <v/>
          </cell>
        </row>
        <row r="307">
          <cell r="A307" t="str">
            <v>GO</v>
          </cell>
          <cell r="B307">
            <v>6</v>
          </cell>
          <cell r="C307">
            <v>3</v>
          </cell>
          <cell r="D307" t="str">
            <v>P</v>
          </cell>
          <cell r="E307">
            <v>0.69</v>
          </cell>
          <cell r="F307">
            <v>37768</v>
          </cell>
          <cell r="G307">
            <v>0</v>
          </cell>
          <cell r="H307">
            <v>0</v>
          </cell>
          <cell r="I307" t="str">
            <v>0          0   .</v>
          </cell>
          <cell r="J307">
            <v>0</v>
          </cell>
          <cell r="K307">
            <v>0</v>
          </cell>
          <cell r="L307">
            <v>2003</v>
          </cell>
          <cell r="M307" t="str">
            <v>No Trade</v>
          </cell>
          <cell r="N307" t="str">
            <v/>
          </cell>
          <cell r="O307" t="str">
            <v/>
          </cell>
          <cell r="P307" t="str">
            <v/>
          </cell>
        </row>
        <row r="308">
          <cell r="A308" t="str">
            <v>GO</v>
          </cell>
          <cell r="B308">
            <v>6</v>
          </cell>
          <cell r="C308">
            <v>3</v>
          </cell>
          <cell r="D308" t="str">
            <v>P</v>
          </cell>
          <cell r="E308">
            <v>0.7</v>
          </cell>
          <cell r="F308">
            <v>37768</v>
          </cell>
          <cell r="G308">
            <v>2.7199999999999998E-2</v>
          </cell>
          <cell r="H308">
            <v>3.1E-2</v>
          </cell>
          <cell r="I308" t="str">
            <v>2          0   .</v>
          </cell>
          <cell r="J308">
            <v>0</v>
          </cell>
          <cell r="K308">
            <v>0</v>
          </cell>
          <cell r="L308">
            <v>2003</v>
          </cell>
          <cell r="M308" t="str">
            <v>No Trade</v>
          </cell>
          <cell r="N308" t="str">
            <v/>
          </cell>
          <cell r="O308" t="str">
            <v/>
          </cell>
          <cell r="P308" t="str">
            <v/>
          </cell>
        </row>
        <row r="309">
          <cell r="A309" t="str">
            <v>GO</v>
          </cell>
          <cell r="B309">
            <v>6</v>
          </cell>
          <cell r="C309">
            <v>3</v>
          </cell>
          <cell r="D309" t="str">
            <v>P</v>
          </cell>
          <cell r="E309">
            <v>0.71</v>
          </cell>
          <cell r="F309">
            <v>37768</v>
          </cell>
          <cell r="G309">
            <v>3.0300000000000001E-2</v>
          </cell>
          <cell r="H309">
            <v>3.4000000000000002E-2</v>
          </cell>
          <cell r="I309" t="str">
            <v>6          0   .</v>
          </cell>
          <cell r="J309">
            <v>0</v>
          </cell>
          <cell r="K309">
            <v>0</v>
          </cell>
          <cell r="L309">
            <v>2003</v>
          </cell>
          <cell r="M309" t="str">
            <v>No Trade</v>
          </cell>
          <cell r="N309" t="str">
            <v/>
          </cell>
          <cell r="O309" t="str">
            <v/>
          </cell>
          <cell r="P309" t="str">
            <v/>
          </cell>
        </row>
        <row r="310">
          <cell r="A310" t="str">
            <v>GO</v>
          </cell>
          <cell r="B310">
            <v>6</v>
          </cell>
          <cell r="C310">
            <v>3</v>
          </cell>
          <cell r="D310" t="str">
            <v>C</v>
          </cell>
          <cell r="E310">
            <v>0.74</v>
          </cell>
          <cell r="F310">
            <v>37768</v>
          </cell>
          <cell r="G310">
            <v>0.10390000000000001</v>
          </cell>
          <cell r="H310">
            <v>9.2999999999999999E-2</v>
          </cell>
          <cell r="I310" t="str">
            <v>7          0   .</v>
          </cell>
          <cell r="J310">
            <v>0</v>
          </cell>
          <cell r="K310">
            <v>0</v>
          </cell>
          <cell r="L310">
            <v>2003</v>
          </cell>
          <cell r="M310" t="str">
            <v>No Trade</v>
          </cell>
          <cell r="N310" t="str">
            <v/>
          </cell>
          <cell r="O310" t="str">
            <v/>
          </cell>
          <cell r="P310" t="str">
            <v/>
          </cell>
        </row>
        <row r="311">
          <cell r="A311" t="str">
            <v>GO</v>
          </cell>
          <cell r="B311">
            <v>6</v>
          </cell>
          <cell r="C311">
            <v>3</v>
          </cell>
          <cell r="D311" t="str">
            <v>P</v>
          </cell>
          <cell r="E311">
            <v>0.74</v>
          </cell>
          <cell r="F311">
            <v>37768</v>
          </cell>
          <cell r="G311">
            <v>4.1099999999999998E-2</v>
          </cell>
          <cell r="H311">
            <v>4.5999999999999999E-2</v>
          </cell>
          <cell r="I311" t="str">
            <v>4          0   .</v>
          </cell>
          <cell r="J311">
            <v>0</v>
          </cell>
          <cell r="K311">
            <v>0</v>
          </cell>
          <cell r="L311">
            <v>2003</v>
          </cell>
          <cell r="M311" t="str">
            <v>No Trade</v>
          </cell>
          <cell r="N311" t="str">
            <v/>
          </cell>
          <cell r="O311" t="str">
            <v/>
          </cell>
          <cell r="P311" t="str">
            <v/>
          </cell>
        </row>
        <row r="312">
          <cell r="A312" t="str">
            <v>GO</v>
          </cell>
          <cell r="B312">
            <v>6</v>
          </cell>
          <cell r="C312">
            <v>3</v>
          </cell>
          <cell r="D312" t="str">
            <v>C</v>
          </cell>
          <cell r="E312">
            <v>0.75</v>
          </cell>
          <cell r="F312">
            <v>37768</v>
          </cell>
          <cell r="G312">
            <v>9.8100000000000007E-2</v>
          </cell>
          <cell r="H312">
            <v>8.7999999999999995E-2</v>
          </cell>
          <cell r="I312" t="str">
            <v>3          0   .</v>
          </cell>
          <cell r="J312">
            <v>0</v>
          </cell>
          <cell r="K312">
            <v>0</v>
          </cell>
          <cell r="L312">
            <v>2003</v>
          </cell>
          <cell r="M312" t="str">
            <v>No Trade</v>
          </cell>
          <cell r="N312" t="str">
            <v/>
          </cell>
          <cell r="O312" t="str">
            <v/>
          </cell>
          <cell r="P312" t="str">
            <v/>
          </cell>
        </row>
        <row r="313">
          <cell r="A313" t="str">
            <v>GO</v>
          </cell>
          <cell r="B313">
            <v>6</v>
          </cell>
          <cell r="C313">
            <v>3</v>
          </cell>
          <cell r="D313" t="str">
            <v>P</v>
          </cell>
          <cell r="E313">
            <v>0.75</v>
          </cell>
          <cell r="F313">
            <v>37768</v>
          </cell>
          <cell r="G313">
            <v>4.5100000000000001E-2</v>
          </cell>
          <cell r="H313">
            <v>0.05</v>
          </cell>
          <cell r="I313" t="str">
            <v>8          0   .</v>
          </cell>
          <cell r="J313">
            <v>0</v>
          </cell>
          <cell r="K313">
            <v>0</v>
          </cell>
          <cell r="L313">
            <v>2003</v>
          </cell>
          <cell r="M313" t="str">
            <v>No Trade</v>
          </cell>
          <cell r="N313" t="str">
            <v/>
          </cell>
          <cell r="O313" t="str">
            <v/>
          </cell>
          <cell r="P313" t="str">
            <v/>
          </cell>
        </row>
        <row r="314">
          <cell r="A314" t="str">
            <v>GO</v>
          </cell>
          <cell r="B314">
            <v>6</v>
          </cell>
          <cell r="C314">
            <v>3</v>
          </cell>
          <cell r="D314" t="str">
            <v>C</v>
          </cell>
          <cell r="E314">
            <v>0.76</v>
          </cell>
          <cell r="F314">
            <v>37768</v>
          </cell>
          <cell r="G314">
            <v>0</v>
          </cell>
          <cell r="H314">
            <v>0</v>
          </cell>
          <cell r="I314" t="str">
            <v>0          0   .</v>
          </cell>
          <cell r="J314">
            <v>0</v>
          </cell>
          <cell r="K314">
            <v>0</v>
          </cell>
          <cell r="L314">
            <v>2003</v>
          </cell>
          <cell r="M314" t="str">
            <v>No Trade</v>
          </cell>
          <cell r="N314" t="str">
            <v/>
          </cell>
          <cell r="O314" t="str">
            <v/>
          </cell>
          <cell r="P314" t="str">
            <v/>
          </cell>
        </row>
        <row r="315">
          <cell r="A315" t="str">
            <v>GO</v>
          </cell>
          <cell r="B315">
            <v>6</v>
          </cell>
          <cell r="C315">
            <v>3</v>
          </cell>
          <cell r="D315" t="str">
            <v>P</v>
          </cell>
          <cell r="E315">
            <v>0.76</v>
          </cell>
          <cell r="F315">
            <v>37768</v>
          </cell>
          <cell r="G315">
            <v>4.9399999999999999E-2</v>
          </cell>
          <cell r="H315">
            <v>5.5E-2</v>
          </cell>
          <cell r="I315" t="str">
            <v>4          0   .</v>
          </cell>
          <cell r="J315">
            <v>0</v>
          </cell>
          <cell r="K315">
            <v>0</v>
          </cell>
          <cell r="L315">
            <v>2003</v>
          </cell>
          <cell r="M315" t="str">
            <v>No Trade</v>
          </cell>
          <cell r="N315" t="str">
            <v/>
          </cell>
          <cell r="O315" t="str">
            <v/>
          </cell>
          <cell r="P315" t="str">
            <v/>
          </cell>
        </row>
        <row r="316">
          <cell r="A316" t="str">
            <v>GO</v>
          </cell>
          <cell r="B316">
            <v>6</v>
          </cell>
          <cell r="C316">
            <v>3</v>
          </cell>
          <cell r="D316" t="str">
            <v>C</v>
          </cell>
          <cell r="E316">
            <v>0.77</v>
          </cell>
          <cell r="F316">
            <v>37768</v>
          </cell>
          <cell r="G316">
            <v>0</v>
          </cell>
          <cell r="H316">
            <v>0</v>
          </cell>
          <cell r="I316" t="str">
            <v>0          0   .</v>
          </cell>
          <cell r="J316">
            <v>0</v>
          </cell>
          <cell r="K316">
            <v>0</v>
          </cell>
          <cell r="L316">
            <v>2003</v>
          </cell>
          <cell r="M316" t="str">
            <v>No Trade</v>
          </cell>
          <cell r="N316" t="str">
            <v/>
          </cell>
          <cell r="O316" t="str">
            <v/>
          </cell>
          <cell r="P316" t="str">
            <v/>
          </cell>
        </row>
        <row r="317">
          <cell r="A317" t="str">
            <v>GO</v>
          </cell>
          <cell r="B317">
            <v>6</v>
          </cell>
          <cell r="C317">
            <v>3</v>
          </cell>
          <cell r="D317" t="str">
            <v>C</v>
          </cell>
          <cell r="E317">
            <v>0.78</v>
          </cell>
          <cell r="F317">
            <v>37768</v>
          </cell>
          <cell r="G317">
            <v>8.2000000000000003E-2</v>
          </cell>
          <cell r="H317">
            <v>7.2999999999999995E-2</v>
          </cell>
          <cell r="I317" t="str">
            <v>2          0   .</v>
          </cell>
          <cell r="J317">
            <v>0</v>
          </cell>
          <cell r="K317">
            <v>0</v>
          </cell>
          <cell r="L317">
            <v>2003</v>
          </cell>
          <cell r="M317" t="str">
            <v>No Trade</v>
          </cell>
          <cell r="N317" t="str">
            <v/>
          </cell>
          <cell r="O317" t="str">
            <v/>
          </cell>
          <cell r="P317" t="str">
            <v/>
          </cell>
        </row>
        <row r="318">
          <cell r="A318" t="str">
            <v>GO</v>
          </cell>
          <cell r="B318">
            <v>6</v>
          </cell>
          <cell r="C318">
            <v>3</v>
          </cell>
          <cell r="D318" t="str">
            <v>C</v>
          </cell>
          <cell r="E318">
            <v>0.79</v>
          </cell>
          <cell r="F318">
            <v>37768</v>
          </cell>
          <cell r="G318">
            <v>7.7100000000000002E-2</v>
          </cell>
          <cell r="H318">
            <v>6.8000000000000005E-2</v>
          </cell>
          <cell r="I318" t="str">
            <v>6          0   .</v>
          </cell>
          <cell r="J318">
            <v>0</v>
          </cell>
          <cell r="K318">
            <v>0</v>
          </cell>
          <cell r="L318">
            <v>2003</v>
          </cell>
          <cell r="M318" t="str">
            <v>No Trade</v>
          </cell>
          <cell r="N318" t="str">
            <v/>
          </cell>
          <cell r="O318" t="str">
            <v/>
          </cell>
          <cell r="P318" t="str">
            <v/>
          </cell>
        </row>
        <row r="319">
          <cell r="A319" t="str">
            <v>GO</v>
          </cell>
          <cell r="B319">
            <v>6</v>
          </cell>
          <cell r="C319">
            <v>3</v>
          </cell>
          <cell r="D319" t="str">
            <v>P</v>
          </cell>
          <cell r="E319">
            <v>0.79</v>
          </cell>
          <cell r="F319">
            <v>37768</v>
          </cell>
          <cell r="G319">
            <v>7.3499999999999996E-2</v>
          </cell>
          <cell r="H319">
            <v>7.2999999999999995E-2</v>
          </cell>
          <cell r="I319" t="str">
            <v>5          0   .</v>
          </cell>
          <cell r="J319">
            <v>0</v>
          </cell>
          <cell r="K319">
            <v>0</v>
          </cell>
          <cell r="L319">
            <v>2003</v>
          </cell>
          <cell r="M319" t="str">
            <v>No Trade</v>
          </cell>
          <cell r="N319" t="str">
            <v/>
          </cell>
          <cell r="O319" t="str">
            <v/>
          </cell>
          <cell r="P319" t="str">
            <v/>
          </cell>
        </row>
        <row r="320">
          <cell r="A320" t="str">
            <v>GO</v>
          </cell>
          <cell r="B320">
            <v>6</v>
          </cell>
          <cell r="C320">
            <v>3</v>
          </cell>
          <cell r="D320" t="str">
            <v>C</v>
          </cell>
          <cell r="E320">
            <v>0.8</v>
          </cell>
          <cell r="F320">
            <v>37768</v>
          </cell>
          <cell r="G320">
            <v>7.2499999999999995E-2</v>
          </cell>
          <cell r="H320">
            <v>6.4000000000000001E-2</v>
          </cell>
          <cell r="I320" t="str">
            <v>5          0   .</v>
          </cell>
          <cell r="J320">
            <v>0</v>
          </cell>
          <cell r="K320">
            <v>0</v>
          </cell>
          <cell r="L320">
            <v>2003</v>
          </cell>
          <cell r="M320" t="str">
            <v>No Trade</v>
          </cell>
          <cell r="N320" t="str">
            <v/>
          </cell>
          <cell r="O320" t="str">
            <v/>
          </cell>
          <cell r="P320" t="str">
            <v/>
          </cell>
        </row>
        <row r="321">
          <cell r="A321" t="str">
            <v>GO</v>
          </cell>
          <cell r="B321">
            <v>6</v>
          </cell>
          <cell r="C321">
            <v>3</v>
          </cell>
          <cell r="D321" t="str">
            <v>P</v>
          </cell>
          <cell r="E321">
            <v>0.8</v>
          </cell>
          <cell r="F321">
            <v>37768</v>
          </cell>
          <cell r="G321">
            <v>6.88E-2</v>
          </cell>
          <cell r="H321">
            <v>7.5999999999999998E-2</v>
          </cell>
          <cell r="I321" t="str">
            <v>6          0   .</v>
          </cell>
          <cell r="J321">
            <v>0</v>
          </cell>
          <cell r="K321">
            <v>0</v>
          </cell>
          <cell r="L321">
            <v>2003</v>
          </cell>
          <cell r="M321" t="str">
            <v>No Trade</v>
          </cell>
          <cell r="N321" t="str">
            <v/>
          </cell>
          <cell r="O321" t="str">
            <v/>
          </cell>
          <cell r="P321" t="str">
            <v/>
          </cell>
        </row>
        <row r="322">
          <cell r="A322" t="str">
            <v>GO</v>
          </cell>
          <cell r="B322">
            <v>6</v>
          </cell>
          <cell r="C322">
            <v>3</v>
          </cell>
          <cell r="D322" t="str">
            <v>C</v>
          </cell>
          <cell r="E322">
            <v>0.81</v>
          </cell>
          <cell r="F322">
            <v>37768</v>
          </cell>
          <cell r="G322">
            <v>6.8199999999999997E-2</v>
          </cell>
          <cell r="H322">
            <v>0.06</v>
          </cell>
          <cell r="I322" t="str">
            <v>7          0   .</v>
          </cell>
          <cell r="J322">
            <v>0</v>
          </cell>
          <cell r="K322">
            <v>0</v>
          </cell>
          <cell r="L322">
            <v>2003</v>
          </cell>
          <cell r="M322" t="str">
            <v>No Trade</v>
          </cell>
          <cell r="N322" t="str">
            <v/>
          </cell>
          <cell r="O322" t="str">
            <v/>
          </cell>
          <cell r="P322" t="str">
            <v/>
          </cell>
        </row>
        <row r="323">
          <cell r="A323" t="str">
            <v>GO</v>
          </cell>
          <cell r="B323">
            <v>6</v>
          </cell>
          <cell r="C323">
            <v>3</v>
          </cell>
          <cell r="D323" t="str">
            <v>P</v>
          </cell>
          <cell r="E323">
            <v>0.81</v>
          </cell>
          <cell r="F323">
            <v>37768</v>
          </cell>
          <cell r="G323">
            <v>7.4499999999999997E-2</v>
          </cell>
          <cell r="H323">
            <v>8.2000000000000003E-2</v>
          </cell>
          <cell r="I323" t="str">
            <v>8          0   .</v>
          </cell>
          <cell r="J323">
            <v>0</v>
          </cell>
          <cell r="K323">
            <v>0</v>
          </cell>
          <cell r="L323">
            <v>2003</v>
          </cell>
          <cell r="M323" t="str">
            <v>No Trade</v>
          </cell>
          <cell r="N323" t="str">
            <v/>
          </cell>
          <cell r="O323" t="str">
            <v/>
          </cell>
          <cell r="P323" t="str">
            <v/>
          </cell>
        </row>
        <row r="324">
          <cell r="A324" t="str">
            <v>GO</v>
          </cell>
          <cell r="B324">
            <v>6</v>
          </cell>
          <cell r="C324">
            <v>3</v>
          </cell>
          <cell r="D324" t="str">
            <v>C</v>
          </cell>
          <cell r="E324">
            <v>0.82</v>
          </cell>
          <cell r="F324">
            <v>37768</v>
          </cell>
          <cell r="G324">
            <v>6.4199999999999993E-2</v>
          </cell>
          <cell r="H324">
            <v>5.7000000000000002E-2</v>
          </cell>
          <cell r="I324" t="str">
            <v>0          0   .</v>
          </cell>
          <cell r="J324">
            <v>0</v>
          </cell>
          <cell r="K324">
            <v>0</v>
          </cell>
          <cell r="L324">
            <v>2003</v>
          </cell>
          <cell r="M324" t="str">
            <v>No Trade</v>
          </cell>
          <cell r="N324" t="str">
            <v/>
          </cell>
          <cell r="O324" t="str">
            <v/>
          </cell>
          <cell r="P324" t="str">
            <v/>
          </cell>
        </row>
        <row r="325">
          <cell r="A325" t="str">
            <v>GO</v>
          </cell>
          <cell r="B325">
            <v>6</v>
          </cell>
          <cell r="C325">
            <v>3</v>
          </cell>
          <cell r="D325" t="str">
            <v>C</v>
          </cell>
          <cell r="E325">
            <v>0.83</v>
          </cell>
          <cell r="F325">
            <v>37768</v>
          </cell>
          <cell r="G325">
            <v>6.0499999999999998E-2</v>
          </cell>
          <cell r="H325">
            <v>5.2999999999999999E-2</v>
          </cell>
          <cell r="I325" t="str">
            <v>6          0   .</v>
          </cell>
          <cell r="J325">
            <v>0</v>
          </cell>
          <cell r="K325">
            <v>0</v>
          </cell>
          <cell r="L325">
            <v>2003</v>
          </cell>
          <cell r="M325" t="str">
            <v>No Trade</v>
          </cell>
          <cell r="N325" t="str">
            <v/>
          </cell>
          <cell r="O325" t="str">
            <v/>
          </cell>
          <cell r="P325" t="str">
            <v/>
          </cell>
        </row>
        <row r="326">
          <cell r="A326" t="str">
            <v>GO</v>
          </cell>
          <cell r="B326">
            <v>6</v>
          </cell>
          <cell r="C326">
            <v>3</v>
          </cell>
          <cell r="D326" t="str">
            <v>C</v>
          </cell>
          <cell r="E326">
            <v>0.84</v>
          </cell>
          <cell r="F326">
            <v>37768</v>
          </cell>
          <cell r="G326">
            <v>5.6899999999999999E-2</v>
          </cell>
          <cell r="H326">
            <v>0.05</v>
          </cell>
          <cell r="I326" t="str">
            <v>3          0   .</v>
          </cell>
          <cell r="J326">
            <v>0</v>
          </cell>
          <cell r="K326">
            <v>0</v>
          </cell>
          <cell r="L326">
            <v>2003</v>
          </cell>
          <cell r="M326" t="str">
            <v>No Trade</v>
          </cell>
          <cell r="N326" t="str">
            <v/>
          </cell>
          <cell r="O326" t="str">
            <v/>
          </cell>
          <cell r="P326" t="str">
            <v/>
          </cell>
        </row>
        <row r="327">
          <cell r="A327" t="str">
            <v>GO</v>
          </cell>
          <cell r="B327">
            <v>6</v>
          </cell>
          <cell r="C327">
            <v>3</v>
          </cell>
          <cell r="D327" t="str">
            <v>C</v>
          </cell>
          <cell r="E327">
            <v>0.85</v>
          </cell>
          <cell r="F327">
            <v>37768</v>
          </cell>
          <cell r="G327">
            <v>5.3499999999999999E-2</v>
          </cell>
          <cell r="H327">
            <v>4.7E-2</v>
          </cell>
          <cell r="I327" t="str">
            <v>3          0   .</v>
          </cell>
          <cell r="J327">
            <v>0</v>
          </cell>
          <cell r="K327">
            <v>0</v>
          </cell>
          <cell r="L327">
            <v>2003</v>
          </cell>
          <cell r="M327" t="str">
            <v>No Trade</v>
          </cell>
          <cell r="N327" t="str">
            <v/>
          </cell>
          <cell r="O327" t="str">
            <v/>
          </cell>
          <cell r="P327" t="str">
            <v/>
          </cell>
        </row>
        <row r="328">
          <cell r="A328" t="str">
            <v>GO</v>
          </cell>
          <cell r="B328">
            <v>6</v>
          </cell>
          <cell r="C328">
            <v>3</v>
          </cell>
          <cell r="D328" t="str">
            <v>C</v>
          </cell>
          <cell r="E328">
            <v>0.86</v>
          </cell>
          <cell r="F328">
            <v>37768</v>
          </cell>
          <cell r="G328">
            <v>5.0299999999999997E-2</v>
          </cell>
          <cell r="H328">
            <v>4.3999999999999997E-2</v>
          </cell>
          <cell r="I328" t="str">
            <v>4          5   .</v>
          </cell>
          <cell r="J328">
            <v>0</v>
          </cell>
          <cell r="K328">
            <v>0</v>
          </cell>
          <cell r="L328">
            <v>2003</v>
          </cell>
          <cell r="M328" t="str">
            <v>No Trade</v>
          </cell>
          <cell r="N328" t="str">
            <v/>
          </cell>
          <cell r="O328" t="str">
            <v/>
          </cell>
          <cell r="P328" t="str">
            <v/>
          </cell>
        </row>
        <row r="329">
          <cell r="A329" t="str">
            <v>GO</v>
          </cell>
          <cell r="B329">
            <v>6</v>
          </cell>
          <cell r="C329">
            <v>3</v>
          </cell>
          <cell r="D329" t="str">
            <v>C</v>
          </cell>
          <cell r="E329">
            <v>0.87</v>
          </cell>
          <cell r="F329">
            <v>37768</v>
          </cell>
          <cell r="G329">
            <v>4.7300000000000002E-2</v>
          </cell>
          <cell r="H329">
            <v>4.1000000000000002E-2</v>
          </cell>
          <cell r="I329" t="str">
            <v>6          0   .</v>
          </cell>
          <cell r="J329">
            <v>0</v>
          </cell>
          <cell r="K329">
            <v>0</v>
          </cell>
          <cell r="L329">
            <v>2003</v>
          </cell>
          <cell r="M329" t="str">
            <v>No Trade</v>
          </cell>
          <cell r="N329" t="str">
            <v/>
          </cell>
          <cell r="O329" t="str">
            <v/>
          </cell>
          <cell r="P329" t="str">
            <v/>
          </cell>
        </row>
        <row r="330">
          <cell r="A330" t="str">
            <v>GO</v>
          </cell>
          <cell r="B330">
            <v>6</v>
          </cell>
          <cell r="C330">
            <v>3</v>
          </cell>
          <cell r="D330" t="str">
            <v>C</v>
          </cell>
          <cell r="E330">
            <v>0.88</v>
          </cell>
          <cell r="F330">
            <v>37768</v>
          </cell>
          <cell r="G330">
            <v>4.4499999999999998E-2</v>
          </cell>
          <cell r="H330">
            <v>3.9E-2</v>
          </cell>
          <cell r="I330" t="str">
            <v>1          0   .</v>
          </cell>
          <cell r="J330">
            <v>0</v>
          </cell>
          <cell r="K330">
            <v>0</v>
          </cell>
          <cell r="L330">
            <v>2003</v>
          </cell>
          <cell r="M330" t="str">
            <v>No Trade</v>
          </cell>
          <cell r="N330" t="str">
            <v/>
          </cell>
          <cell r="O330" t="str">
            <v/>
          </cell>
          <cell r="P330" t="str">
            <v/>
          </cell>
        </row>
        <row r="331">
          <cell r="A331" t="str">
            <v>GO</v>
          </cell>
          <cell r="B331">
            <v>6</v>
          </cell>
          <cell r="C331">
            <v>3</v>
          </cell>
          <cell r="D331" t="str">
            <v>C</v>
          </cell>
          <cell r="E331">
            <v>0.89</v>
          </cell>
          <cell r="F331">
            <v>37768</v>
          </cell>
          <cell r="G331">
            <v>4.2999999999999997E-2</v>
          </cell>
          <cell r="H331">
            <v>3.5999999999999997E-2</v>
          </cell>
          <cell r="I331" t="str">
            <v>7          0   .</v>
          </cell>
          <cell r="J331">
            <v>0</v>
          </cell>
          <cell r="K331">
            <v>0</v>
          </cell>
          <cell r="L331">
            <v>2003</v>
          </cell>
          <cell r="M331" t="str">
            <v>No Trade</v>
          </cell>
          <cell r="N331" t="str">
            <v/>
          </cell>
          <cell r="O331" t="str">
            <v/>
          </cell>
          <cell r="P331" t="str">
            <v/>
          </cell>
        </row>
        <row r="332">
          <cell r="A332" t="str">
            <v>GO</v>
          </cell>
          <cell r="B332">
            <v>6</v>
          </cell>
          <cell r="C332">
            <v>3</v>
          </cell>
          <cell r="D332" t="str">
            <v>C</v>
          </cell>
          <cell r="E332">
            <v>0.9</v>
          </cell>
          <cell r="F332">
            <v>37768</v>
          </cell>
          <cell r="G332">
            <v>4.2500000000000003E-2</v>
          </cell>
          <cell r="H332">
            <v>3.5000000000000003E-2</v>
          </cell>
          <cell r="I332" t="str">
            <v>0          0   .</v>
          </cell>
          <cell r="J332">
            <v>0</v>
          </cell>
          <cell r="K332">
            <v>0</v>
          </cell>
          <cell r="L332">
            <v>2003</v>
          </cell>
          <cell r="M332" t="str">
            <v>No Trade</v>
          </cell>
          <cell r="N332" t="str">
            <v/>
          </cell>
          <cell r="O332" t="str">
            <v/>
          </cell>
          <cell r="P332" t="str">
            <v/>
          </cell>
        </row>
        <row r="333">
          <cell r="A333" t="str">
            <v>GO</v>
          </cell>
          <cell r="B333">
            <v>6</v>
          </cell>
          <cell r="C333">
            <v>3</v>
          </cell>
          <cell r="D333" t="str">
            <v>C</v>
          </cell>
          <cell r="E333">
            <v>0.91</v>
          </cell>
          <cell r="F333">
            <v>37768</v>
          </cell>
          <cell r="G333">
            <v>3.6900000000000002E-2</v>
          </cell>
          <cell r="H333">
            <v>3.2000000000000001E-2</v>
          </cell>
          <cell r="I333" t="str">
            <v>3          0   .</v>
          </cell>
          <cell r="J333">
            <v>0</v>
          </cell>
          <cell r="K333">
            <v>0</v>
          </cell>
          <cell r="L333">
            <v>2003</v>
          </cell>
          <cell r="M333" t="str">
            <v>No Trade</v>
          </cell>
          <cell r="N333" t="str">
            <v/>
          </cell>
          <cell r="O333" t="str">
            <v/>
          </cell>
          <cell r="P333" t="str">
            <v/>
          </cell>
        </row>
        <row r="334">
          <cell r="A334" t="str">
            <v>GO</v>
          </cell>
          <cell r="B334">
            <v>6</v>
          </cell>
          <cell r="C334">
            <v>3</v>
          </cell>
          <cell r="D334" t="str">
            <v>C</v>
          </cell>
          <cell r="E334">
            <v>0.92</v>
          </cell>
          <cell r="F334">
            <v>37768</v>
          </cell>
          <cell r="G334">
            <v>3.4700000000000002E-2</v>
          </cell>
          <cell r="H334">
            <v>0.03</v>
          </cell>
          <cell r="I334" t="str">
            <v>3          5   .</v>
          </cell>
          <cell r="J334">
            <v>0</v>
          </cell>
          <cell r="K334">
            <v>0</v>
          </cell>
          <cell r="L334">
            <v>2003</v>
          </cell>
          <cell r="M334" t="str">
            <v>No Trade</v>
          </cell>
          <cell r="N334" t="str">
            <v/>
          </cell>
          <cell r="O334" t="str">
            <v/>
          </cell>
          <cell r="P334" t="str">
            <v/>
          </cell>
        </row>
        <row r="335">
          <cell r="A335" t="str">
            <v>GO</v>
          </cell>
          <cell r="B335">
            <v>6</v>
          </cell>
          <cell r="C335">
            <v>3</v>
          </cell>
          <cell r="D335" t="str">
            <v>C</v>
          </cell>
          <cell r="E335">
            <v>0.93</v>
          </cell>
          <cell r="F335">
            <v>37768</v>
          </cell>
          <cell r="G335">
            <v>3.2599999999999997E-2</v>
          </cell>
          <cell r="H335">
            <v>2.8000000000000001E-2</v>
          </cell>
          <cell r="I335" t="str">
            <v>4          0   .</v>
          </cell>
          <cell r="J335">
            <v>0</v>
          </cell>
          <cell r="K335">
            <v>0</v>
          </cell>
          <cell r="L335">
            <v>2003</v>
          </cell>
          <cell r="M335" t="str">
            <v>No Trade</v>
          </cell>
          <cell r="N335" t="str">
            <v/>
          </cell>
          <cell r="O335" t="str">
            <v/>
          </cell>
          <cell r="P335" t="str">
            <v/>
          </cell>
        </row>
        <row r="336">
          <cell r="A336" t="str">
            <v>GO</v>
          </cell>
          <cell r="B336">
            <v>6</v>
          </cell>
          <cell r="C336">
            <v>3</v>
          </cell>
          <cell r="D336" t="str">
            <v>C</v>
          </cell>
          <cell r="E336">
            <v>0.94</v>
          </cell>
          <cell r="F336">
            <v>37768</v>
          </cell>
          <cell r="G336">
            <v>3.0599999999999999E-2</v>
          </cell>
          <cell r="H336">
            <v>2.5999999999999999E-2</v>
          </cell>
          <cell r="I336" t="str">
            <v>6          0   .</v>
          </cell>
          <cell r="J336">
            <v>0</v>
          </cell>
          <cell r="K336">
            <v>0</v>
          </cell>
          <cell r="L336">
            <v>2003</v>
          </cell>
          <cell r="M336" t="str">
            <v>No Trade</v>
          </cell>
          <cell r="N336" t="str">
            <v/>
          </cell>
          <cell r="O336" t="str">
            <v/>
          </cell>
          <cell r="P336" t="str">
            <v/>
          </cell>
        </row>
        <row r="337">
          <cell r="A337" t="str">
            <v>GO</v>
          </cell>
          <cell r="B337">
            <v>6</v>
          </cell>
          <cell r="C337">
            <v>3</v>
          </cell>
          <cell r="D337" t="str">
            <v>C</v>
          </cell>
          <cell r="E337">
            <v>0.95</v>
          </cell>
          <cell r="F337">
            <v>37768</v>
          </cell>
          <cell r="G337">
            <v>2.87E-2</v>
          </cell>
          <cell r="H337">
            <v>2.5000000000000001E-2</v>
          </cell>
          <cell r="I337" t="str">
            <v>0          0   .</v>
          </cell>
          <cell r="J337">
            <v>0</v>
          </cell>
          <cell r="K337">
            <v>0</v>
          </cell>
          <cell r="L337">
            <v>2003</v>
          </cell>
          <cell r="M337" t="str">
            <v>No Trade</v>
          </cell>
          <cell r="N337" t="str">
            <v/>
          </cell>
          <cell r="O337" t="str">
            <v/>
          </cell>
          <cell r="P337" t="str">
            <v/>
          </cell>
        </row>
        <row r="338">
          <cell r="A338" t="str">
            <v>GO</v>
          </cell>
          <cell r="B338">
            <v>6</v>
          </cell>
          <cell r="C338">
            <v>3</v>
          </cell>
          <cell r="D338" t="str">
            <v>C</v>
          </cell>
          <cell r="E338">
            <v>1</v>
          </cell>
          <cell r="F338">
            <v>37768</v>
          </cell>
          <cell r="G338">
            <v>2.1000000000000001E-2</v>
          </cell>
          <cell r="H338">
            <v>1.7999999999999999E-2</v>
          </cell>
          <cell r="I338" t="str">
            <v>2          0   .</v>
          </cell>
          <cell r="J338">
            <v>0</v>
          </cell>
          <cell r="K338">
            <v>0</v>
          </cell>
          <cell r="L338">
            <v>2003</v>
          </cell>
          <cell r="M338" t="str">
            <v>No Trade</v>
          </cell>
          <cell r="N338" t="str">
            <v/>
          </cell>
          <cell r="O338" t="str">
            <v/>
          </cell>
          <cell r="P338" t="str">
            <v/>
          </cell>
        </row>
        <row r="339">
          <cell r="A339" t="str">
            <v>GO</v>
          </cell>
          <cell r="B339">
            <v>6</v>
          </cell>
          <cell r="C339">
            <v>3</v>
          </cell>
          <cell r="D339" t="str">
            <v>C</v>
          </cell>
          <cell r="E339">
            <v>1.05</v>
          </cell>
          <cell r="F339">
            <v>37768</v>
          </cell>
          <cell r="G339">
            <v>1.54E-2</v>
          </cell>
          <cell r="H339">
            <v>1.7000000000000001E-2</v>
          </cell>
          <cell r="I339" t="str">
            <v>0          0   .</v>
          </cell>
          <cell r="J339">
            <v>0</v>
          </cell>
          <cell r="K339">
            <v>0</v>
          </cell>
          <cell r="L339">
            <v>2003</v>
          </cell>
          <cell r="M339" t="str">
            <v>No Trade</v>
          </cell>
          <cell r="N339" t="str">
            <v/>
          </cell>
          <cell r="O339" t="str">
            <v/>
          </cell>
          <cell r="P339" t="str">
            <v/>
          </cell>
        </row>
        <row r="340">
          <cell r="A340" t="str">
            <v>GO</v>
          </cell>
          <cell r="B340">
            <v>7</v>
          </cell>
          <cell r="C340">
            <v>3</v>
          </cell>
          <cell r="D340" t="str">
            <v>P</v>
          </cell>
          <cell r="E340">
            <v>0.6</v>
          </cell>
          <cell r="F340">
            <v>37797</v>
          </cell>
          <cell r="G340">
            <v>0</v>
          </cell>
          <cell r="H340">
            <v>0</v>
          </cell>
          <cell r="I340" t="str">
            <v>0          0   .</v>
          </cell>
          <cell r="J340">
            <v>0</v>
          </cell>
          <cell r="K340">
            <v>0</v>
          </cell>
          <cell r="L340">
            <v>2003</v>
          </cell>
          <cell r="M340" t="str">
            <v>No Trade</v>
          </cell>
          <cell r="N340" t="str">
            <v/>
          </cell>
          <cell r="O340" t="str">
            <v/>
          </cell>
          <cell r="P340" t="str">
            <v/>
          </cell>
        </row>
        <row r="341">
          <cell r="A341" t="str">
            <v>GO</v>
          </cell>
          <cell r="B341">
            <v>7</v>
          </cell>
          <cell r="C341">
            <v>3</v>
          </cell>
          <cell r="D341" t="str">
            <v>P</v>
          </cell>
          <cell r="E341">
            <v>0.64</v>
          </cell>
          <cell r="F341">
            <v>37797</v>
          </cell>
          <cell r="G341">
            <v>0</v>
          </cell>
          <cell r="H341">
            <v>0</v>
          </cell>
          <cell r="I341" t="str">
            <v>0          0   .</v>
          </cell>
          <cell r="J341">
            <v>0</v>
          </cell>
          <cell r="K341">
            <v>0</v>
          </cell>
          <cell r="L341">
            <v>2003</v>
          </cell>
          <cell r="M341" t="str">
            <v>No Trade</v>
          </cell>
          <cell r="N341" t="str">
            <v/>
          </cell>
          <cell r="O341" t="str">
            <v/>
          </cell>
          <cell r="P341" t="str">
            <v/>
          </cell>
        </row>
        <row r="342">
          <cell r="A342" t="str">
            <v>GO</v>
          </cell>
          <cell r="B342">
            <v>7</v>
          </cell>
          <cell r="C342">
            <v>3</v>
          </cell>
          <cell r="D342" t="str">
            <v>P</v>
          </cell>
          <cell r="E342">
            <v>0.65</v>
          </cell>
          <cell r="F342">
            <v>37797</v>
          </cell>
          <cell r="G342">
            <v>1.9900000000000001E-2</v>
          </cell>
          <cell r="H342">
            <v>2.1999999999999999E-2</v>
          </cell>
          <cell r="I342" t="str">
            <v>9          0   .</v>
          </cell>
          <cell r="J342">
            <v>0</v>
          </cell>
          <cell r="K342">
            <v>0</v>
          </cell>
          <cell r="L342">
            <v>2003</v>
          </cell>
          <cell r="M342" t="str">
            <v>No Trade</v>
          </cell>
          <cell r="N342" t="str">
            <v/>
          </cell>
          <cell r="O342" t="str">
            <v/>
          </cell>
          <cell r="P342" t="str">
            <v/>
          </cell>
        </row>
        <row r="343">
          <cell r="A343" t="str">
            <v>GO</v>
          </cell>
          <cell r="B343">
            <v>7</v>
          </cell>
          <cell r="C343">
            <v>3</v>
          </cell>
          <cell r="D343" t="str">
            <v>P</v>
          </cell>
          <cell r="E343">
            <v>0.7</v>
          </cell>
          <cell r="F343">
            <v>37797</v>
          </cell>
          <cell r="G343">
            <v>7.51E-2</v>
          </cell>
          <cell r="H343">
            <v>7.4999999999999997E-2</v>
          </cell>
          <cell r="I343" t="str">
            <v>1          0   .</v>
          </cell>
          <cell r="J343">
            <v>0</v>
          </cell>
          <cell r="K343">
            <v>0</v>
          </cell>
          <cell r="L343">
            <v>2003</v>
          </cell>
          <cell r="M343" t="str">
            <v>No Trade</v>
          </cell>
          <cell r="N343" t="str">
            <v/>
          </cell>
          <cell r="O343" t="str">
            <v/>
          </cell>
          <cell r="P343" t="str">
            <v/>
          </cell>
        </row>
        <row r="344">
          <cell r="A344" t="str">
            <v>GO</v>
          </cell>
          <cell r="B344">
            <v>7</v>
          </cell>
          <cell r="C344">
            <v>3</v>
          </cell>
          <cell r="D344" t="str">
            <v>C</v>
          </cell>
          <cell r="E344">
            <v>0.77</v>
          </cell>
          <cell r="F344">
            <v>37797</v>
          </cell>
          <cell r="G344">
            <v>8.1799999999999998E-2</v>
          </cell>
          <cell r="H344">
            <v>7.2999999999999995E-2</v>
          </cell>
          <cell r="I344" t="str">
            <v>4          0   .</v>
          </cell>
          <cell r="J344">
            <v>0</v>
          </cell>
          <cell r="K344">
            <v>0</v>
          </cell>
          <cell r="L344">
            <v>2003</v>
          </cell>
          <cell r="M344" t="str">
            <v>No Trade</v>
          </cell>
          <cell r="N344" t="str">
            <v/>
          </cell>
          <cell r="O344" t="str">
            <v/>
          </cell>
          <cell r="P344" t="str">
            <v/>
          </cell>
        </row>
        <row r="345">
          <cell r="A345" t="str">
            <v>GO</v>
          </cell>
          <cell r="B345">
            <v>7</v>
          </cell>
          <cell r="C345">
            <v>3</v>
          </cell>
          <cell r="D345" t="str">
            <v>P</v>
          </cell>
          <cell r="E345">
            <v>0.77</v>
          </cell>
          <cell r="F345">
            <v>37797</v>
          </cell>
          <cell r="G345">
            <v>6.4399999999999999E-2</v>
          </cell>
          <cell r="H345">
            <v>7.0999999999999994E-2</v>
          </cell>
          <cell r="I345" t="str">
            <v>0          0   .</v>
          </cell>
          <cell r="J345">
            <v>0</v>
          </cell>
          <cell r="K345">
            <v>0</v>
          </cell>
          <cell r="L345">
            <v>2003</v>
          </cell>
          <cell r="M345" t="str">
            <v>No Trade</v>
          </cell>
          <cell r="N345" t="str">
            <v/>
          </cell>
          <cell r="O345" t="str">
            <v/>
          </cell>
          <cell r="P345" t="str">
            <v/>
          </cell>
        </row>
        <row r="346">
          <cell r="A346" t="str">
            <v>GO</v>
          </cell>
          <cell r="B346">
            <v>7</v>
          </cell>
          <cell r="C346">
            <v>3</v>
          </cell>
          <cell r="D346" t="str">
            <v>C</v>
          </cell>
          <cell r="E346">
            <v>0.79</v>
          </cell>
          <cell r="F346">
            <v>37797</v>
          </cell>
          <cell r="G346">
            <v>7.2499999999999995E-2</v>
          </cell>
          <cell r="H346">
            <v>6.5000000000000002E-2</v>
          </cell>
          <cell r="I346" t="str">
            <v>3         50   .</v>
          </cell>
          <cell r="J346">
            <v>0</v>
          </cell>
          <cell r="K346">
            <v>0</v>
          </cell>
          <cell r="L346">
            <v>2003</v>
          </cell>
          <cell r="M346" t="str">
            <v>No Trade</v>
          </cell>
          <cell r="N346" t="str">
            <v/>
          </cell>
          <cell r="O346" t="str">
            <v/>
          </cell>
          <cell r="P346" t="str">
            <v/>
          </cell>
        </row>
        <row r="347">
          <cell r="A347" t="str">
            <v>GO</v>
          </cell>
          <cell r="B347">
            <v>7</v>
          </cell>
          <cell r="C347">
            <v>3</v>
          </cell>
          <cell r="D347" t="str">
            <v>P</v>
          </cell>
          <cell r="E347">
            <v>0.79</v>
          </cell>
          <cell r="F347">
            <v>37797</v>
          </cell>
          <cell r="G347">
            <v>7.4800000000000005E-2</v>
          </cell>
          <cell r="H347">
            <v>8.2000000000000003E-2</v>
          </cell>
          <cell r="I347" t="str">
            <v>9         50   .</v>
          </cell>
          <cell r="J347">
            <v>0</v>
          </cell>
          <cell r="K347">
            <v>0</v>
          </cell>
          <cell r="L347">
            <v>2003</v>
          </cell>
          <cell r="M347" t="str">
            <v>No Trade</v>
          </cell>
          <cell r="N347" t="str">
            <v/>
          </cell>
          <cell r="O347" t="str">
            <v/>
          </cell>
          <cell r="P347" t="str">
            <v/>
          </cell>
        </row>
        <row r="348">
          <cell r="A348" t="str">
            <v>GO</v>
          </cell>
          <cell r="B348">
            <v>7</v>
          </cell>
          <cell r="C348">
            <v>3</v>
          </cell>
          <cell r="D348" t="str">
            <v>C</v>
          </cell>
          <cell r="E348">
            <v>0.8</v>
          </cell>
          <cell r="F348">
            <v>37797</v>
          </cell>
          <cell r="G348">
            <v>6.8500000000000005E-2</v>
          </cell>
          <cell r="H348">
            <v>6.0999999999999999E-2</v>
          </cell>
          <cell r="I348" t="str">
            <v>6          0   .</v>
          </cell>
          <cell r="J348">
            <v>0</v>
          </cell>
          <cell r="K348">
            <v>0</v>
          </cell>
          <cell r="L348">
            <v>2003</v>
          </cell>
          <cell r="M348" t="str">
            <v>No Trade</v>
          </cell>
          <cell r="N348" t="str">
            <v/>
          </cell>
          <cell r="O348" t="str">
            <v/>
          </cell>
          <cell r="P348" t="str">
            <v/>
          </cell>
        </row>
        <row r="349">
          <cell r="A349" t="str">
            <v>GO</v>
          </cell>
          <cell r="B349">
            <v>7</v>
          </cell>
          <cell r="C349">
            <v>3</v>
          </cell>
          <cell r="D349" t="str">
            <v>C</v>
          </cell>
          <cell r="E349">
            <v>0.83</v>
          </cell>
          <cell r="F349">
            <v>37797</v>
          </cell>
          <cell r="G349">
            <v>5.7599999999999998E-2</v>
          </cell>
          <cell r="H349">
            <v>5.0999999999999997E-2</v>
          </cell>
          <cell r="I349" t="str">
            <v>6          0   .</v>
          </cell>
          <cell r="J349">
            <v>0</v>
          </cell>
          <cell r="K349">
            <v>0</v>
          </cell>
          <cell r="L349">
            <v>2003</v>
          </cell>
          <cell r="M349" t="str">
            <v>No Trade</v>
          </cell>
          <cell r="N349" t="str">
            <v/>
          </cell>
          <cell r="O349" t="str">
            <v/>
          </cell>
          <cell r="P349" t="str">
            <v/>
          </cell>
        </row>
        <row r="350">
          <cell r="A350" t="str">
            <v>GO</v>
          </cell>
          <cell r="B350">
            <v>7</v>
          </cell>
          <cell r="C350">
            <v>3</v>
          </cell>
          <cell r="D350" t="str">
            <v>C</v>
          </cell>
          <cell r="E350">
            <v>0.86</v>
          </cell>
          <cell r="F350">
            <v>37797</v>
          </cell>
          <cell r="G350">
            <v>4.8399999999999999E-2</v>
          </cell>
          <cell r="H350">
            <v>4.2999999999999997E-2</v>
          </cell>
          <cell r="I350" t="str">
            <v>2          0   .</v>
          </cell>
          <cell r="J350">
            <v>0</v>
          </cell>
          <cell r="K350">
            <v>0</v>
          </cell>
          <cell r="L350">
            <v>2003</v>
          </cell>
          <cell r="M350" t="str">
            <v>No Trade</v>
          </cell>
          <cell r="N350" t="str">
            <v/>
          </cell>
          <cell r="O350" t="str">
            <v/>
          </cell>
          <cell r="P350" t="str">
            <v/>
          </cell>
        </row>
        <row r="351">
          <cell r="A351" t="str">
            <v>GO</v>
          </cell>
          <cell r="B351">
            <v>8</v>
          </cell>
          <cell r="C351">
            <v>3</v>
          </cell>
          <cell r="D351" t="str">
            <v>C</v>
          </cell>
          <cell r="E351">
            <v>0.7</v>
          </cell>
          <cell r="F351">
            <v>37830</v>
          </cell>
          <cell r="G351">
            <v>0</v>
          </cell>
          <cell r="H351">
            <v>0</v>
          </cell>
          <cell r="I351" t="str">
            <v>0          0   .</v>
          </cell>
          <cell r="J351">
            <v>0</v>
          </cell>
          <cell r="K351">
            <v>0</v>
          </cell>
          <cell r="L351">
            <v>2003</v>
          </cell>
          <cell r="M351" t="str">
            <v>No Trade</v>
          </cell>
          <cell r="N351" t="str">
            <v/>
          </cell>
          <cell r="O351" t="str">
            <v/>
          </cell>
          <cell r="P351" t="str">
            <v/>
          </cell>
        </row>
        <row r="352">
          <cell r="A352" t="str">
            <v>GO</v>
          </cell>
          <cell r="B352">
            <v>8</v>
          </cell>
          <cell r="C352">
            <v>3</v>
          </cell>
          <cell r="D352" t="str">
            <v>C</v>
          </cell>
          <cell r="E352">
            <v>0.76</v>
          </cell>
          <cell r="F352">
            <v>37830</v>
          </cell>
          <cell r="G352">
            <v>7.8899999999999998E-2</v>
          </cell>
          <cell r="H352">
            <v>7.0999999999999994E-2</v>
          </cell>
          <cell r="I352" t="str">
            <v>2          0   .</v>
          </cell>
          <cell r="J352">
            <v>0</v>
          </cell>
          <cell r="K352">
            <v>0</v>
          </cell>
          <cell r="L352">
            <v>2003</v>
          </cell>
          <cell r="M352" t="str">
            <v>No Trade</v>
          </cell>
          <cell r="N352" t="str">
            <v/>
          </cell>
          <cell r="O352" t="str">
            <v/>
          </cell>
          <cell r="P352" t="str">
            <v/>
          </cell>
        </row>
        <row r="353">
          <cell r="A353" t="str">
            <v>GO</v>
          </cell>
          <cell r="B353">
            <v>8</v>
          </cell>
          <cell r="C353">
            <v>3</v>
          </cell>
          <cell r="D353" t="str">
            <v>P</v>
          </cell>
          <cell r="E353">
            <v>0.76</v>
          </cell>
          <cell r="F353">
            <v>37830</v>
          </cell>
          <cell r="G353">
            <v>7.22E-2</v>
          </cell>
          <cell r="H353">
            <v>7.9000000000000001E-2</v>
          </cell>
          <cell r="I353" t="str">
            <v>3          0   .</v>
          </cell>
          <cell r="J353">
            <v>0</v>
          </cell>
          <cell r="K353">
            <v>0</v>
          </cell>
          <cell r="L353">
            <v>2003</v>
          </cell>
          <cell r="M353" t="str">
            <v>No Trade</v>
          </cell>
          <cell r="N353" t="str">
            <v/>
          </cell>
          <cell r="O353" t="str">
            <v/>
          </cell>
          <cell r="P353" t="str">
            <v/>
          </cell>
        </row>
        <row r="354">
          <cell r="A354" t="str">
            <v>GO</v>
          </cell>
          <cell r="B354">
            <v>8</v>
          </cell>
          <cell r="C354">
            <v>3</v>
          </cell>
          <cell r="D354" t="str">
            <v>C</v>
          </cell>
          <cell r="E354">
            <v>0.78</v>
          </cell>
          <cell r="F354">
            <v>37830</v>
          </cell>
          <cell r="G354">
            <v>0</v>
          </cell>
          <cell r="H354">
            <v>0</v>
          </cell>
          <cell r="I354" t="str">
            <v>0          0   .</v>
          </cell>
          <cell r="J354">
            <v>0</v>
          </cell>
          <cell r="K354">
            <v>0</v>
          </cell>
          <cell r="L354">
            <v>2003</v>
          </cell>
          <cell r="M354" t="str">
            <v>No Trade</v>
          </cell>
          <cell r="N354" t="str">
            <v/>
          </cell>
          <cell r="O354" t="str">
            <v/>
          </cell>
          <cell r="P354" t="str">
            <v/>
          </cell>
        </row>
        <row r="355">
          <cell r="A355" t="str">
            <v>GO</v>
          </cell>
          <cell r="B355">
            <v>9</v>
          </cell>
          <cell r="C355">
            <v>3</v>
          </cell>
          <cell r="D355" t="str">
            <v>C</v>
          </cell>
          <cell r="E355">
            <v>0.74</v>
          </cell>
          <cell r="F355">
            <v>37859</v>
          </cell>
          <cell r="G355">
            <v>7.6100000000000001E-2</v>
          </cell>
          <cell r="H355">
            <v>6.8000000000000005E-2</v>
          </cell>
          <cell r="I355" t="str">
            <v>8          0   .</v>
          </cell>
          <cell r="J355">
            <v>0</v>
          </cell>
          <cell r="K355">
            <v>0</v>
          </cell>
          <cell r="L355">
            <v>2003</v>
          </cell>
          <cell r="M355" t="str">
            <v>No Trade</v>
          </cell>
          <cell r="N355" t="str">
            <v/>
          </cell>
          <cell r="O355" t="str">
            <v/>
          </cell>
          <cell r="P355" t="str">
            <v/>
          </cell>
        </row>
        <row r="356">
          <cell r="A356" t="str">
            <v>GO</v>
          </cell>
          <cell r="B356">
            <v>9</v>
          </cell>
          <cell r="C356">
            <v>3</v>
          </cell>
          <cell r="D356" t="str">
            <v>P</v>
          </cell>
          <cell r="E356">
            <v>0.74</v>
          </cell>
          <cell r="F356">
            <v>37859</v>
          </cell>
          <cell r="G356">
            <v>7.6100000000000001E-2</v>
          </cell>
          <cell r="H356">
            <v>8.3000000000000004E-2</v>
          </cell>
          <cell r="I356" t="str">
            <v>4          0   .</v>
          </cell>
          <cell r="J356">
            <v>0</v>
          </cell>
          <cell r="K356">
            <v>0</v>
          </cell>
          <cell r="L356">
            <v>2003</v>
          </cell>
          <cell r="M356" t="str">
            <v>No Trade</v>
          </cell>
          <cell r="N356" t="str">
            <v/>
          </cell>
          <cell r="O356" t="str">
            <v/>
          </cell>
          <cell r="P356" t="str">
            <v/>
          </cell>
        </row>
        <row r="357">
          <cell r="A357" t="str">
            <v>GO</v>
          </cell>
          <cell r="B357">
            <v>9</v>
          </cell>
          <cell r="C357">
            <v>3</v>
          </cell>
          <cell r="D357" t="str">
            <v>C</v>
          </cell>
          <cell r="E357">
            <v>0.84</v>
          </cell>
          <cell r="F357">
            <v>37859</v>
          </cell>
          <cell r="G357">
            <v>4.3700000000000003E-2</v>
          </cell>
          <cell r="H357">
            <v>3.9E-2</v>
          </cell>
          <cell r="I357" t="str">
            <v>0          0   .</v>
          </cell>
          <cell r="J357">
            <v>0</v>
          </cell>
          <cell r="K357">
            <v>0</v>
          </cell>
          <cell r="L357">
            <v>2003</v>
          </cell>
          <cell r="M357" t="str">
            <v>No Trade</v>
          </cell>
          <cell r="N357" t="str">
            <v/>
          </cell>
          <cell r="O357" t="str">
            <v/>
          </cell>
          <cell r="P357" t="str">
            <v/>
          </cell>
        </row>
        <row r="358">
          <cell r="A358" t="str">
            <v>GO</v>
          </cell>
          <cell r="B358">
            <v>11</v>
          </cell>
          <cell r="C358">
            <v>3</v>
          </cell>
          <cell r="D358" t="str">
            <v>C</v>
          </cell>
          <cell r="E358">
            <v>0.66</v>
          </cell>
          <cell r="F358">
            <v>37922</v>
          </cell>
          <cell r="G358">
            <v>8.5400000000000004E-2</v>
          </cell>
          <cell r="H358">
            <v>7.5999999999999998E-2</v>
          </cell>
          <cell r="I358" t="str">
            <v>9          0   .</v>
          </cell>
          <cell r="J358">
            <v>0</v>
          </cell>
          <cell r="K358">
            <v>0</v>
          </cell>
          <cell r="L358">
            <v>2003</v>
          </cell>
          <cell r="M358" t="str">
            <v>No Trade</v>
          </cell>
          <cell r="N358" t="str">
            <v/>
          </cell>
          <cell r="O358" t="str">
            <v/>
          </cell>
          <cell r="P358" t="str">
            <v/>
          </cell>
        </row>
        <row r="359">
          <cell r="A359" t="str">
            <v>GO</v>
          </cell>
          <cell r="B359">
            <v>11</v>
          </cell>
          <cell r="C359">
            <v>3</v>
          </cell>
          <cell r="D359" t="str">
            <v>P</v>
          </cell>
          <cell r="E359">
            <v>0.66</v>
          </cell>
          <cell r="F359">
            <v>37922</v>
          </cell>
          <cell r="G359">
            <v>5.6000000000000001E-2</v>
          </cell>
          <cell r="H359">
            <v>6.0999999999999999E-2</v>
          </cell>
          <cell r="I359" t="str">
            <v>5          0   .</v>
          </cell>
          <cell r="J359">
            <v>0</v>
          </cell>
          <cell r="K359">
            <v>0</v>
          </cell>
          <cell r="L359">
            <v>2003</v>
          </cell>
          <cell r="M359" t="str">
            <v>No Trade</v>
          </cell>
          <cell r="N359" t="str">
            <v/>
          </cell>
          <cell r="O359" t="str">
            <v/>
          </cell>
          <cell r="P359" t="str">
            <v/>
          </cell>
        </row>
        <row r="360">
          <cell r="A360" t="str">
            <v>IA</v>
          </cell>
          <cell r="B360">
            <v>1</v>
          </cell>
          <cell r="C360">
            <v>3</v>
          </cell>
          <cell r="D360" t="str">
            <v>C</v>
          </cell>
          <cell r="E360">
            <v>0.04</v>
          </cell>
          <cell r="F360">
            <v>37616</v>
          </cell>
          <cell r="G360">
            <v>7.0000000000000007E-2</v>
          </cell>
          <cell r="H360">
            <v>0.09</v>
          </cell>
          <cell r="I360" t="str">
            <v>0          0</v>
          </cell>
          <cell r="J360">
            <v>0</v>
          </cell>
          <cell r="K360">
            <v>0</v>
          </cell>
          <cell r="L360">
            <v>2003</v>
          </cell>
          <cell r="M360" t="str">
            <v>No Trade</v>
          </cell>
          <cell r="N360" t="str">
            <v/>
          </cell>
          <cell r="O360" t="str">
            <v/>
          </cell>
          <cell r="P360" t="str">
            <v/>
          </cell>
        </row>
        <row r="361">
          <cell r="A361" t="str">
            <v>IA</v>
          </cell>
          <cell r="B361">
            <v>1</v>
          </cell>
          <cell r="C361">
            <v>3</v>
          </cell>
          <cell r="D361" t="str">
            <v>P</v>
          </cell>
          <cell r="E361">
            <v>0.04</v>
          </cell>
          <cell r="F361">
            <v>37616</v>
          </cell>
          <cell r="G361">
            <v>7.0000000000000007E-2</v>
          </cell>
          <cell r="H361">
            <v>0.09</v>
          </cell>
          <cell r="I361" t="str">
            <v>0          0</v>
          </cell>
          <cell r="J361">
            <v>0</v>
          </cell>
          <cell r="K361">
            <v>0</v>
          </cell>
          <cell r="L361">
            <v>2003</v>
          </cell>
          <cell r="M361" t="str">
            <v>No Trade</v>
          </cell>
          <cell r="N361" t="str">
            <v/>
          </cell>
          <cell r="O361" t="str">
            <v/>
          </cell>
          <cell r="P361" t="str">
            <v/>
          </cell>
        </row>
        <row r="362">
          <cell r="A362" t="str">
            <v>IA</v>
          </cell>
          <cell r="B362">
            <v>3</v>
          </cell>
          <cell r="C362">
            <v>3</v>
          </cell>
          <cell r="D362" t="str">
            <v>P</v>
          </cell>
          <cell r="E362">
            <v>0</v>
          </cell>
          <cell r="F362">
            <v>37677</v>
          </cell>
          <cell r="G362">
            <v>0.06</v>
          </cell>
          <cell r="H362">
            <v>7.0000000000000007E-2</v>
          </cell>
          <cell r="I362" t="str">
            <v>0          0</v>
          </cell>
          <cell r="J362">
            <v>0</v>
          </cell>
          <cell r="K362">
            <v>0</v>
          </cell>
          <cell r="L362">
            <v>2003</v>
          </cell>
          <cell r="M362" t="str">
            <v>No Trade</v>
          </cell>
          <cell r="N362" t="str">
            <v/>
          </cell>
          <cell r="O362" t="str">
            <v/>
          </cell>
          <cell r="P362" t="str">
            <v/>
          </cell>
        </row>
        <row r="363">
          <cell r="A363" t="str">
            <v>IA</v>
          </cell>
          <cell r="B363">
            <v>3</v>
          </cell>
          <cell r="C363">
            <v>3</v>
          </cell>
          <cell r="D363" t="str">
            <v>P</v>
          </cell>
          <cell r="E363">
            <v>5.0000000000000001E-3</v>
          </cell>
          <cell r="F363">
            <v>37677</v>
          </cell>
          <cell r="G363">
            <v>6.5000000000000002E-2</v>
          </cell>
          <cell r="H363">
            <v>7.0000000000000007E-2</v>
          </cell>
          <cell r="I363" t="str">
            <v>5          0</v>
          </cell>
          <cell r="J363">
            <v>0</v>
          </cell>
          <cell r="K363">
            <v>0</v>
          </cell>
          <cell r="L363">
            <v>2003</v>
          </cell>
          <cell r="M363" t="str">
            <v>No Trade</v>
          </cell>
          <cell r="N363" t="str">
            <v/>
          </cell>
          <cell r="O363" t="str">
            <v/>
          </cell>
          <cell r="P363" t="str">
            <v/>
          </cell>
        </row>
        <row r="364">
          <cell r="A364" t="str">
            <v>IA</v>
          </cell>
          <cell r="B364">
            <v>3</v>
          </cell>
          <cell r="C364">
            <v>3</v>
          </cell>
          <cell r="D364" t="str">
            <v>C</v>
          </cell>
          <cell r="E364">
            <v>0.02</v>
          </cell>
          <cell r="F364">
            <v>37677</v>
          </cell>
          <cell r="G364">
            <v>0</v>
          </cell>
          <cell r="H364">
            <v>0</v>
          </cell>
          <cell r="I364" t="str">
            <v>0          0</v>
          </cell>
          <cell r="J364">
            <v>0</v>
          </cell>
          <cell r="K364">
            <v>0</v>
          </cell>
          <cell r="L364">
            <v>2003</v>
          </cell>
          <cell r="M364" t="str">
            <v>No Trade</v>
          </cell>
          <cell r="N364" t="str">
            <v/>
          </cell>
          <cell r="O364" t="str">
            <v/>
          </cell>
          <cell r="P364" t="str">
            <v/>
          </cell>
        </row>
        <row r="365">
          <cell r="A365" t="str">
            <v>IA</v>
          </cell>
          <cell r="B365">
            <v>3</v>
          </cell>
          <cell r="C365">
            <v>3</v>
          </cell>
          <cell r="D365" t="str">
            <v>C</v>
          </cell>
          <cell r="E365">
            <v>0.05</v>
          </cell>
          <cell r="F365">
            <v>37677</v>
          </cell>
          <cell r="G365">
            <v>0.22</v>
          </cell>
          <cell r="H365">
            <v>0.22</v>
          </cell>
          <cell r="I365" t="str">
            <v>0          0</v>
          </cell>
          <cell r="J365">
            <v>0</v>
          </cell>
          <cell r="K365">
            <v>0</v>
          </cell>
          <cell r="L365">
            <v>2003</v>
          </cell>
          <cell r="M365" t="str">
            <v>No Trade</v>
          </cell>
          <cell r="N365" t="str">
            <v/>
          </cell>
          <cell r="O365" t="str">
            <v/>
          </cell>
          <cell r="P365" t="str">
            <v/>
          </cell>
        </row>
        <row r="366">
          <cell r="A366" t="str">
            <v>IA</v>
          </cell>
          <cell r="B366">
            <v>3</v>
          </cell>
          <cell r="C366">
            <v>3</v>
          </cell>
          <cell r="D366" t="str">
            <v>P</v>
          </cell>
          <cell r="E366">
            <v>0.05</v>
          </cell>
          <cell r="F366">
            <v>37677</v>
          </cell>
          <cell r="G366">
            <v>0.08</v>
          </cell>
          <cell r="H366">
            <v>0.09</v>
          </cell>
          <cell r="I366" t="str">
            <v>0          0</v>
          </cell>
          <cell r="J366">
            <v>0</v>
          </cell>
          <cell r="K366">
            <v>0</v>
          </cell>
          <cell r="L366">
            <v>2003</v>
          </cell>
          <cell r="M366" t="str">
            <v>No Trade</v>
          </cell>
          <cell r="N366" t="str">
            <v/>
          </cell>
          <cell r="O366" t="str">
            <v/>
          </cell>
          <cell r="P366" t="str">
            <v/>
          </cell>
        </row>
        <row r="367">
          <cell r="A367" t="str">
            <v>IA</v>
          </cell>
          <cell r="B367">
            <v>3</v>
          </cell>
          <cell r="C367">
            <v>3</v>
          </cell>
          <cell r="D367" t="str">
            <v>C</v>
          </cell>
          <cell r="E367">
            <v>0.1</v>
          </cell>
          <cell r="F367">
            <v>37677</v>
          </cell>
          <cell r="G367">
            <v>0.115</v>
          </cell>
          <cell r="H367">
            <v>0.12</v>
          </cell>
          <cell r="I367" t="str">
            <v>5          0</v>
          </cell>
          <cell r="J367">
            <v>0</v>
          </cell>
          <cell r="K367">
            <v>0</v>
          </cell>
          <cell r="L367">
            <v>2003</v>
          </cell>
          <cell r="M367" t="str">
            <v>No Trade</v>
          </cell>
          <cell r="N367" t="str">
            <v/>
          </cell>
          <cell r="O367" t="str">
            <v/>
          </cell>
          <cell r="P367" t="str">
            <v/>
          </cell>
        </row>
        <row r="368">
          <cell r="A368" t="str">
            <v>IA</v>
          </cell>
          <cell r="B368">
            <v>3</v>
          </cell>
          <cell r="C368">
            <v>3</v>
          </cell>
          <cell r="D368" t="str">
            <v>C</v>
          </cell>
          <cell r="E368">
            <v>0.19</v>
          </cell>
          <cell r="F368">
            <v>37677</v>
          </cell>
          <cell r="G368">
            <v>0</v>
          </cell>
          <cell r="H368">
            <v>0</v>
          </cell>
          <cell r="I368" t="str">
            <v>0          0</v>
          </cell>
          <cell r="J368">
            <v>0</v>
          </cell>
          <cell r="K368">
            <v>0</v>
          </cell>
          <cell r="L368">
            <v>2003</v>
          </cell>
          <cell r="M368" t="str">
            <v>No Trade</v>
          </cell>
          <cell r="N368" t="str">
            <v/>
          </cell>
          <cell r="O368" t="str">
            <v/>
          </cell>
          <cell r="P368" t="str">
            <v/>
          </cell>
        </row>
        <row r="369">
          <cell r="A369" t="str">
            <v>IA</v>
          </cell>
          <cell r="B369">
            <v>3</v>
          </cell>
          <cell r="C369">
            <v>3</v>
          </cell>
          <cell r="D369" t="str">
            <v>C</v>
          </cell>
          <cell r="E369">
            <v>0.2</v>
          </cell>
          <cell r="F369">
            <v>37677</v>
          </cell>
          <cell r="G369">
            <v>7.0000000000000007E-2</v>
          </cell>
          <cell r="H369">
            <v>7.0000000000000007E-2</v>
          </cell>
          <cell r="I369" t="str">
            <v>5          0</v>
          </cell>
          <cell r="J369">
            <v>0</v>
          </cell>
          <cell r="K369">
            <v>0</v>
          </cell>
          <cell r="L369">
            <v>2003</v>
          </cell>
          <cell r="M369" t="str">
            <v>No Trade</v>
          </cell>
          <cell r="N369" t="str">
            <v/>
          </cell>
          <cell r="O369" t="str">
            <v/>
          </cell>
          <cell r="P369" t="str">
            <v/>
          </cell>
        </row>
        <row r="370">
          <cell r="A370" t="str">
            <v>IA</v>
          </cell>
          <cell r="B370">
            <v>3</v>
          </cell>
          <cell r="C370">
            <v>3</v>
          </cell>
          <cell r="D370" t="str">
            <v>C</v>
          </cell>
          <cell r="E370">
            <v>0.5</v>
          </cell>
          <cell r="F370">
            <v>37677</v>
          </cell>
          <cell r="G370">
            <v>5.0000000000000001E-3</v>
          </cell>
          <cell r="H370">
            <v>0.01</v>
          </cell>
          <cell r="I370" t="str">
            <v>0          0</v>
          </cell>
          <cell r="J370">
            <v>0</v>
          </cell>
          <cell r="K370">
            <v>0</v>
          </cell>
          <cell r="L370">
            <v>2003</v>
          </cell>
          <cell r="M370" t="str">
            <v>No Trade</v>
          </cell>
          <cell r="N370" t="str">
            <v/>
          </cell>
          <cell r="O370" t="str">
            <v/>
          </cell>
          <cell r="P370" t="str">
            <v/>
          </cell>
        </row>
        <row r="371">
          <cell r="A371" t="str">
            <v>LO</v>
          </cell>
          <cell r="B371">
            <v>1</v>
          </cell>
          <cell r="C371">
            <v>3</v>
          </cell>
          <cell r="D371" t="str">
            <v>C</v>
          </cell>
          <cell r="E371">
            <v>5</v>
          </cell>
          <cell r="F371">
            <v>37606</v>
          </cell>
          <cell r="G371">
            <v>0</v>
          </cell>
          <cell r="H371">
            <v>0</v>
          </cell>
          <cell r="I371" t="str">
            <v>0          0</v>
          </cell>
          <cell r="J371">
            <v>0</v>
          </cell>
          <cell r="K371">
            <v>0</v>
          </cell>
          <cell r="L371">
            <v>2003</v>
          </cell>
          <cell r="M371" t="str">
            <v>No Trade</v>
          </cell>
          <cell r="N371" t="str">
            <v/>
          </cell>
          <cell r="O371" t="str">
            <v/>
          </cell>
          <cell r="P371" t="str">
            <v/>
          </cell>
        </row>
        <row r="372">
          <cell r="A372" t="str">
            <v>LO</v>
          </cell>
          <cell r="B372">
            <v>1</v>
          </cell>
          <cell r="C372">
            <v>3</v>
          </cell>
          <cell r="D372" t="str">
            <v>P</v>
          </cell>
          <cell r="E372">
            <v>13</v>
          </cell>
          <cell r="F372">
            <v>37606</v>
          </cell>
          <cell r="G372">
            <v>0.01</v>
          </cell>
          <cell r="H372">
            <v>0</v>
          </cell>
          <cell r="I372" t="str">
            <v>1          0</v>
          </cell>
          <cell r="J372">
            <v>0</v>
          </cell>
          <cell r="K372">
            <v>0</v>
          </cell>
          <cell r="L372">
            <v>2003</v>
          </cell>
          <cell r="M372" t="str">
            <v>No Trade</v>
          </cell>
          <cell r="N372" t="str">
            <v/>
          </cell>
          <cell r="O372" t="str">
            <v/>
          </cell>
          <cell r="P372" t="str">
            <v/>
          </cell>
        </row>
        <row r="373">
          <cell r="A373" t="str">
            <v>LO</v>
          </cell>
          <cell r="B373">
            <v>1</v>
          </cell>
          <cell r="C373">
            <v>3</v>
          </cell>
          <cell r="D373" t="str">
            <v>P</v>
          </cell>
          <cell r="E373">
            <v>14</v>
          </cell>
          <cell r="F373">
            <v>37606</v>
          </cell>
          <cell r="G373">
            <v>0.01</v>
          </cell>
          <cell r="H373">
            <v>0</v>
          </cell>
          <cell r="I373" t="str">
            <v>1          0</v>
          </cell>
          <cell r="J373">
            <v>0</v>
          </cell>
          <cell r="K373">
            <v>0</v>
          </cell>
          <cell r="L373">
            <v>2003</v>
          </cell>
          <cell r="M373" t="str">
            <v>No Trade</v>
          </cell>
          <cell r="N373" t="str">
            <v/>
          </cell>
          <cell r="O373" t="str">
            <v/>
          </cell>
          <cell r="P373" t="str">
            <v/>
          </cell>
        </row>
        <row r="374">
          <cell r="A374" t="str">
            <v>LO</v>
          </cell>
          <cell r="B374">
            <v>1</v>
          </cell>
          <cell r="C374">
            <v>3</v>
          </cell>
          <cell r="D374" t="str">
            <v>P</v>
          </cell>
          <cell r="E374">
            <v>15</v>
          </cell>
          <cell r="F374">
            <v>37606</v>
          </cell>
          <cell r="G374">
            <v>0.01</v>
          </cell>
          <cell r="H374">
            <v>0</v>
          </cell>
          <cell r="I374" t="str">
            <v>1          0</v>
          </cell>
          <cell r="J374">
            <v>0</v>
          </cell>
          <cell r="K374">
            <v>0</v>
          </cell>
          <cell r="L374">
            <v>2003</v>
          </cell>
          <cell r="M374" t="str">
            <v>No Trade</v>
          </cell>
          <cell r="N374" t="str">
            <v/>
          </cell>
          <cell r="O374" t="str">
            <v/>
          </cell>
          <cell r="P374" t="str">
            <v/>
          </cell>
        </row>
        <row r="375">
          <cell r="A375" t="str">
            <v>LO</v>
          </cell>
          <cell r="B375">
            <v>1</v>
          </cell>
          <cell r="C375">
            <v>3</v>
          </cell>
          <cell r="D375" t="str">
            <v>P</v>
          </cell>
          <cell r="E375">
            <v>16</v>
          </cell>
          <cell r="F375">
            <v>37606</v>
          </cell>
          <cell r="G375">
            <v>0.01</v>
          </cell>
          <cell r="H375">
            <v>0</v>
          </cell>
          <cell r="I375" t="str">
            <v>1          0</v>
          </cell>
          <cell r="J375">
            <v>0</v>
          </cell>
          <cell r="K375">
            <v>0</v>
          </cell>
          <cell r="L375">
            <v>2003</v>
          </cell>
          <cell r="M375" t="str">
            <v>No Trade</v>
          </cell>
          <cell r="N375" t="str">
            <v/>
          </cell>
          <cell r="O375" t="str">
            <v/>
          </cell>
          <cell r="P375" t="str">
            <v/>
          </cell>
        </row>
        <row r="376">
          <cell r="A376" t="str">
            <v>LO</v>
          </cell>
          <cell r="B376">
            <v>1</v>
          </cell>
          <cell r="C376">
            <v>3</v>
          </cell>
          <cell r="D376" t="str">
            <v>P</v>
          </cell>
          <cell r="E376">
            <v>16.5</v>
          </cell>
          <cell r="F376">
            <v>37606</v>
          </cell>
          <cell r="G376">
            <v>0.01</v>
          </cell>
          <cell r="H376">
            <v>0</v>
          </cell>
          <cell r="I376" t="str">
            <v>1          0</v>
          </cell>
          <cell r="J376">
            <v>0</v>
          </cell>
          <cell r="K376">
            <v>0</v>
          </cell>
          <cell r="L376">
            <v>2003</v>
          </cell>
          <cell r="M376" t="str">
            <v>No Trade</v>
          </cell>
          <cell r="N376" t="str">
            <v/>
          </cell>
          <cell r="O376" t="str">
            <v/>
          </cell>
          <cell r="P376" t="str">
            <v/>
          </cell>
        </row>
        <row r="377">
          <cell r="A377" t="str">
            <v>LO</v>
          </cell>
          <cell r="B377">
            <v>1</v>
          </cell>
          <cell r="C377">
            <v>3</v>
          </cell>
          <cell r="D377" t="str">
            <v>P</v>
          </cell>
          <cell r="E377">
            <v>17</v>
          </cell>
          <cell r="F377">
            <v>37606</v>
          </cell>
          <cell r="G377">
            <v>0.01</v>
          </cell>
          <cell r="H377">
            <v>0</v>
          </cell>
          <cell r="I377" t="str">
            <v>1          0</v>
          </cell>
          <cell r="J377">
            <v>0</v>
          </cell>
          <cell r="K377">
            <v>0</v>
          </cell>
          <cell r="L377">
            <v>2003</v>
          </cell>
          <cell r="M377" t="str">
            <v>No Trade</v>
          </cell>
          <cell r="N377" t="str">
            <v/>
          </cell>
          <cell r="O377" t="str">
            <v/>
          </cell>
          <cell r="P377" t="str">
            <v/>
          </cell>
        </row>
        <row r="378">
          <cell r="A378" t="str">
            <v>LO</v>
          </cell>
          <cell r="B378">
            <v>1</v>
          </cell>
          <cell r="C378">
            <v>3</v>
          </cell>
          <cell r="D378" t="str">
            <v>P</v>
          </cell>
          <cell r="E378">
            <v>18</v>
          </cell>
          <cell r="F378">
            <v>37606</v>
          </cell>
          <cell r="G378">
            <v>0.01</v>
          </cell>
          <cell r="H378">
            <v>0</v>
          </cell>
          <cell r="I378" t="str">
            <v>1          0</v>
          </cell>
          <cell r="J378">
            <v>0</v>
          </cell>
          <cell r="K378">
            <v>0</v>
          </cell>
          <cell r="L378">
            <v>2003</v>
          </cell>
          <cell r="M378" t="str">
            <v>No Trade</v>
          </cell>
          <cell r="N378" t="str">
            <v/>
          </cell>
          <cell r="O378" t="str">
            <v/>
          </cell>
          <cell r="P378" t="str">
            <v/>
          </cell>
        </row>
        <row r="379">
          <cell r="A379" t="str">
            <v>LO</v>
          </cell>
          <cell r="B379">
            <v>1</v>
          </cell>
          <cell r="C379">
            <v>3</v>
          </cell>
          <cell r="D379" t="str">
            <v>P</v>
          </cell>
          <cell r="E379">
            <v>18.5</v>
          </cell>
          <cell r="F379">
            <v>37606</v>
          </cell>
          <cell r="G379">
            <v>0.01</v>
          </cell>
          <cell r="H379">
            <v>0</v>
          </cell>
          <cell r="I379" t="str">
            <v>1          0</v>
          </cell>
          <cell r="J379">
            <v>0</v>
          </cell>
          <cell r="K379">
            <v>0</v>
          </cell>
          <cell r="L379">
            <v>2003</v>
          </cell>
          <cell r="M379" t="str">
            <v>No Trade</v>
          </cell>
          <cell r="N379" t="str">
            <v/>
          </cell>
          <cell r="O379" t="str">
            <v/>
          </cell>
          <cell r="P379" t="str">
            <v/>
          </cell>
        </row>
        <row r="380">
          <cell r="A380" t="str">
            <v>LO</v>
          </cell>
          <cell r="B380">
            <v>1</v>
          </cell>
          <cell r="C380">
            <v>3</v>
          </cell>
          <cell r="D380" t="str">
            <v>P</v>
          </cell>
          <cell r="E380">
            <v>19</v>
          </cell>
          <cell r="F380">
            <v>37606</v>
          </cell>
          <cell r="G380">
            <v>0.01</v>
          </cell>
          <cell r="H380">
            <v>0</v>
          </cell>
          <cell r="I380" t="str">
            <v>1          0</v>
          </cell>
          <cell r="J380">
            <v>0</v>
          </cell>
          <cell r="K380">
            <v>0</v>
          </cell>
          <cell r="L380">
            <v>2003</v>
          </cell>
          <cell r="M380" t="str">
            <v>No Trade</v>
          </cell>
          <cell r="N380" t="str">
            <v/>
          </cell>
          <cell r="O380" t="str">
            <v/>
          </cell>
          <cell r="P380" t="str">
            <v/>
          </cell>
        </row>
        <row r="381">
          <cell r="A381" t="str">
            <v>LO</v>
          </cell>
          <cell r="B381">
            <v>1</v>
          </cell>
          <cell r="C381">
            <v>3</v>
          </cell>
          <cell r="D381" t="str">
            <v>C</v>
          </cell>
          <cell r="E381">
            <v>19.5</v>
          </cell>
          <cell r="F381">
            <v>37606</v>
          </cell>
          <cell r="G381">
            <v>0</v>
          </cell>
          <cell r="H381">
            <v>0</v>
          </cell>
          <cell r="I381" t="str">
            <v>0          0</v>
          </cell>
          <cell r="J381">
            <v>0</v>
          </cell>
          <cell r="K381">
            <v>0</v>
          </cell>
          <cell r="L381">
            <v>2003</v>
          </cell>
          <cell r="M381" t="str">
            <v>No Trade</v>
          </cell>
          <cell r="N381" t="str">
            <v/>
          </cell>
          <cell r="O381" t="str">
            <v/>
          </cell>
          <cell r="P381" t="str">
            <v/>
          </cell>
        </row>
        <row r="382">
          <cell r="A382" t="str">
            <v>LO</v>
          </cell>
          <cell r="B382">
            <v>1</v>
          </cell>
          <cell r="C382">
            <v>3</v>
          </cell>
          <cell r="D382" t="str">
            <v>P</v>
          </cell>
          <cell r="E382">
            <v>19.5</v>
          </cell>
          <cell r="F382">
            <v>37606</v>
          </cell>
          <cell r="G382">
            <v>0.01</v>
          </cell>
          <cell r="H382">
            <v>0</v>
          </cell>
          <cell r="I382" t="str">
            <v>1          0</v>
          </cell>
          <cell r="J382">
            <v>0</v>
          </cell>
          <cell r="K382">
            <v>0</v>
          </cell>
          <cell r="L382">
            <v>2003</v>
          </cell>
          <cell r="M382" t="str">
            <v>No Trade</v>
          </cell>
          <cell r="N382" t="str">
            <v/>
          </cell>
          <cell r="O382" t="str">
            <v/>
          </cell>
          <cell r="P382" t="str">
            <v/>
          </cell>
        </row>
        <row r="383">
          <cell r="A383" t="str">
            <v>LO</v>
          </cell>
          <cell r="B383">
            <v>1</v>
          </cell>
          <cell r="C383">
            <v>3</v>
          </cell>
          <cell r="D383" t="str">
            <v>C</v>
          </cell>
          <cell r="E383">
            <v>20</v>
          </cell>
          <cell r="F383">
            <v>37606</v>
          </cell>
          <cell r="G383">
            <v>7.29</v>
          </cell>
          <cell r="H383">
            <v>6.7</v>
          </cell>
          <cell r="I383" t="str">
            <v>1          0</v>
          </cell>
          <cell r="J383">
            <v>0</v>
          </cell>
          <cell r="K383">
            <v>0</v>
          </cell>
          <cell r="L383">
            <v>2003</v>
          </cell>
          <cell r="M383" t="str">
            <v>No Trade</v>
          </cell>
          <cell r="N383" t="str">
            <v/>
          </cell>
          <cell r="O383" t="str">
            <v/>
          </cell>
          <cell r="P383" t="str">
            <v/>
          </cell>
        </row>
        <row r="384">
          <cell r="A384" t="str">
            <v>LO</v>
          </cell>
          <cell r="B384">
            <v>1</v>
          </cell>
          <cell r="C384">
            <v>3</v>
          </cell>
          <cell r="D384" t="str">
            <v>P</v>
          </cell>
          <cell r="E384">
            <v>20</v>
          </cell>
          <cell r="F384">
            <v>37606</v>
          </cell>
          <cell r="G384">
            <v>0.01</v>
          </cell>
          <cell r="H384">
            <v>0</v>
          </cell>
          <cell r="I384" t="str">
            <v>1          0</v>
          </cell>
          <cell r="J384">
            <v>0</v>
          </cell>
          <cell r="K384">
            <v>0</v>
          </cell>
          <cell r="L384">
            <v>2003</v>
          </cell>
          <cell r="M384" t="str">
            <v>No Trade</v>
          </cell>
          <cell r="N384" t="str">
            <v/>
          </cell>
          <cell r="O384" t="str">
            <v/>
          </cell>
          <cell r="P384" t="str">
            <v/>
          </cell>
        </row>
        <row r="385">
          <cell r="A385" t="str">
            <v>LO</v>
          </cell>
          <cell r="B385">
            <v>1</v>
          </cell>
          <cell r="C385">
            <v>3</v>
          </cell>
          <cell r="D385" t="str">
            <v>C</v>
          </cell>
          <cell r="E385">
            <v>20.5</v>
          </cell>
          <cell r="F385">
            <v>37606</v>
          </cell>
          <cell r="G385">
            <v>6.79</v>
          </cell>
          <cell r="H385">
            <v>6.2</v>
          </cell>
          <cell r="I385" t="str">
            <v>1          0</v>
          </cell>
          <cell r="J385">
            <v>0</v>
          </cell>
          <cell r="K385">
            <v>0</v>
          </cell>
          <cell r="L385">
            <v>2003</v>
          </cell>
          <cell r="M385" t="str">
            <v>No Trade</v>
          </cell>
          <cell r="N385" t="str">
            <v/>
          </cell>
          <cell r="O385" t="str">
            <v/>
          </cell>
          <cell r="P385" t="str">
            <v/>
          </cell>
        </row>
        <row r="386">
          <cell r="A386" t="str">
            <v>LO</v>
          </cell>
          <cell r="B386">
            <v>1</v>
          </cell>
          <cell r="C386">
            <v>3</v>
          </cell>
          <cell r="D386" t="str">
            <v>P</v>
          </cell>
          <cell r="E386">
            <v>20.5</v>
          </cell>
          <cell r="F386">
            <v>37606</v>
          </cell>
          <cell r="G386">
            <v>0.01</v>
          </cell>
          <cell r="H386">
            <v>0</v>
          </cell>
          <cell r="I386" t="str">
            <v>1          0</v>
          </cell>
          <cell r="J386">
            <v>0</v>
          </cell>
          <cell r="K386">
            <v>0</v>
          </cell>
          <cell r="L386">
            <v>2003</v>
          </cell>
          <cell r="M386" t="str">
            <v>No Trade</v>
          </cell>
          <cell r="N386" t="str">
            <v/>
          </cell>
          <cell r="O386" t="str">
            <v/>
          </cell>
          <cell r="P386" t="str">
            <v/>
          </cell>
        </row>
        <row r="387">
          <cell r="A387" t="str">
            <v>LO</v>
          </cell>
          <cell r="B387">
            <v>1</v>
          </cell>
          <cell r="C387">
            <v>3</v>
          </cell>
          <cell r="D387" t="str">
            <v>C</v>
          </cell>
          <cell r="E387">
            <v>21</v>
          </cell>
          <cell r="F387">
            <v>37606</v>
          </cell>
          <cell r="G387">
            <v>6.29</v>
          </cell>
          <cell r="H387">
            <v>5.7</v>
          </cell>
          <cell r="I387" t="str">
            <v>1          0</v>
          </cell>
          <cell r="J387">
            <v>0</v>
          </cell>
          <cell r="K387">
            <v>0</v>
          </cell>
          <cell r="L387">
            <v>2003</v>
          </cell>
          <cell r="M387" t="str">
            <v>No Trade</v>
          </cell>
          <cell r="N387" t="str">
            <v/>
          </cell>
          <cell r="O387" t="str">
            <v/>
          </cell>
          <cell r="P387" t="str">
            <v/>
          </cell>
        </row>
        <row r="388">
          <cell r="A388" t="str">
            <v>LO</v>
          </cell>
          <cell r="B388">
            <v>1</v>
          </cell>
          <cell r="C388">
            <v>3</v>
          </cell>
          <cell r="D388" t="str">
            <v>P</v>
          </cell>
          <cell r="E388">
            <v>21</v>
          </cell>
          <cell r="F388">
            <v>37606</v>
          </cell>
          <cell r="G388">
            <v>0.01</v>
          </cell>
          <cell r="H388">
            <v>0</v>
          </cell>
          <cell r="I388" t="str">
            <v>1          0</v>
          </cell>
          <cell r="J388">
            <v>0</v>
          </cell>
          <cell r="K388">
            <v>0</v>
          </cell>
          <cell r="L388">
            <v>2003</v>
          </cell>
          <cell r="M388" t="str">
            <v>No Trade</v>
          </cell>
          <cell r="N388" t="str">
            <v/>
          </cell>
          <cell r="O388" t="str">
            <v/>
          </cell>
          <cell r="P388" t="str">
            <v/>
          </cell>
        </row>
        <row r="389">
          <cell r="A389" t="str">
            <v>LO</v>
          </cell>
          <cell r="B389">
            <v>1</v>
          </cell>
          <cell r="C389">
            <v>3</v>
          </cell>
          <cell r="D389" t="str">
            <v>C</v>
          </cell>
          <cell r="E389">
            <v>21.5</v>
          </cell>
          <cell r="F389">
            <v>37606</v>
          </cell>
          <cell r="G389">
            <v>5.8</v>
          </cell>
          <cell r="H389">
            <v>5.2</v>
          </cell>
          <cell r="I389" t="str">
            <v>2          0</v>
          </cell>
          <cell r="J389">
            <v>0</v>
          </cell>
          <cell r="K389">
            <v>0</v>
          </cell>
          <cell r="L389">
            <v>2003</v>
          </cell>
          <cell r="M389" t="str">
            <v>No Trade</v>
          </cell>
          <cell r="N389" t="str">
            <v/>
          </cell>
          <cell r="O389" t="str">
            <v/>
          </cell>
          <cell r="P389" t="str">
            <v/>
          </cell>
        </row>
        <row r="390">
          <cell r="A390" t="str">
            <v>LO</v>
          </cell>
          <cell r="B390">
            <v>1</v>
          </cell>
          <cell r="C390">
            <v>3</v>
          </cell>
          <cell r="D390" t="str">
            <v>P</v>
          </cell>
          <cell r="E390">
            <v>21.5</v>
          </cell>
          <cell r="F390">
            <v>37606</v>
          </cell>
          <cell r="G390">
            <v>0.01</v>
          </cell>
          <cell r="H390">
            <v>0</v>
          </cell>
          <cell r="I390" t="str">
            <v>2          0</v>
          </cell>
          <cell r="J390">
            <v>0</v>
          </cell>
          <cell r="K390">
            <v>0</v>
          </cell>
          <cell r="L390">
            <v>2003</v>
          </cell>
          <cell r="M390" t="str">
            <v>No Trade</v>
          </cell>
          <cell r="N390" t="str">
            <v/>
          </cell>
          <cell r="O390" t="str">
            <v/>
          </cell>
          <cell r="P390" t="str">
            <v/>
          </cell>
        </row>
        <row r="391">
          <cell r="A391" t="str">
            <v>LO</v>
          </cell>
          <cell r="B391">
            <v>1</v>
          </cell>
          <cell r="C391">
            <v>3</v>
          </cell>
          <cell r="D391" t="str">
            <v>C</v>
          </cell>
          <cell r="E391">
            <v>22</v>
          </cell>
          <cell r="F391">
            <v>37606</v>
          </cell>
          <cell r="G391">
            <v>5.31</v>
          </cell>
          <cell r="H391">
            <v>4.7</v>
          </cell>
          <cell r="I391" t="str">
            <v>3          0</v>
          </cell>
          <cell r="J391">
            <v>0</v>
          </cell>
          <cell r="K391">
            <v>0</v>
          </cell>
          <cell r="L391">
            <v>2003</v>
          </cell>
          <cell r="M391" t="str">
            <v>No Trade</v>
          </cell>
          <cell r="N391" t="str">
            <v/>
          </cell>
          <cell r="O391" t="str">
            <v/>
          </cell>
          <cell r="P391" t="str">
            <v/>
          </cell>
        </row>
        <row r="392">
          <cell r="A392" t="str">
            <v>LO</v>
          </cell>
          <cell r="B392">
            <v>1</v>
          </cell>
          <cell r="C392">
            <v>3</v>
          </cell>
          <cell r="D392" t="str">
            <v>P</v>
          </cell>
          <cell r="E392">
            <v>22</v>
          </cell>
          <cell r="F392">
            <v>37606</v>
          </cell>
          <cell r="G392">
            <v>0.01</v>
          </cell>
          <cell r="H392">
            <v>0</v>
          </cell>
          <cell r="I392" t="str">
            <v>3          0</v>
          </cell>
          <cell r="J392">
            <v>0</v>
          </cell>
          <cell r="K392">
            <v>0</v>
          </cell>
          <cell r="L392">
            <v>2003</v>
          </cell>
          <cell r="M392" t="str">
            <v>No Trade</v>
          </cell>
          <cell r="N392" t="str">
            <v/>
          </cell>
          <cell r="O392" t="str">
            <v/>
          </cell>
          <cell r="P392" t="str">
            <v/>
          </cell>
        </row>
        <row r="393">
          <cell r="A393" t="str">
            <v>LO</v>
          </cell>
          <cell r="B393">
            <v>1</v>
          </cell>
          <cell r="C393">
            <v>3</v>
          </cell>
          <cell r="D393" t="str">
            <v>C</v>
          </cell>
          <cell r="E393">
            <v>22.5</v>
          </cell>
          <cell r="F393">
            <v>37606</v>
          </cell>
          <cell r="G393">
            <v>4.51</v>
          </cell>
          <cell r="H393">
            <v>4.5</v>
          </cell>
          <cell r="I393" t="str">
            <v>1          0</v>
          </cell>
          <cell r="J393">
            <v>0</v>
          </cell>
          <cell r="K393">
            <v>0</v>
          </cell>
          <cell r="L393">
            <v>2003</v>
          </cell>
          <cell r="M393" t="str">
            <v>No Trade</v>
          </cell>
          <cell r="N393" t="str">
            <v/>
          </cell>
          <cell r="O393" t="str">
            <v/>
          </cell>
          <cell r="P393" t="str">
            <v/>
          </cell>
        </row>
        <row r="394">
          <cell r="A394" t="str">
            <v>LO</v>
          </cell>
          <cell r="B394">
            <v>1</v>
          </cell>
          <cell r="C394">
            <v>3</v>
          </cell>
          <cell r="D394" t="str">
            <v>P</v>
          </cell>
          <cell r="E394">
            <v>22.5</v>
          </cell>
          <cell r="F394">
            <v>37606</v>
          </cell>
          <cell r="G394">
            <v>0.02</v>
          </cell>
          <cell r="H394">
            <v>0</v>
          </cell>
          <cell r="I394" t="str">
            <v>4        600</v>
          </cell>
          <cell r="J394">
            <v>0.02</v>
          </cell>
          <cell r="K394">
            <v>0.02</v>
          </cell>
          <cell r="L394">
            <v>2003</v>
          </cell>
          <cell r="M394" t="str">
            <v>No Trade</v>
          </cell>
          <cell r="N394" t="str">
            <v/>
          </cell>
          <cell r="O394" t="str">
            <v/>
          </cell>
          <cell r="P394" t="str">
            <v/>
          </cell>
        </row>
        <row r="395">
          <cell r="A395" t="str">
            <v>LO</v>
          </cell>
          <cell r="B395">
            <v>1</v>
          </cell>
          <cell r="C395">
            <v>3</v>
          </cell>
          <cell r="D395" t="str">
            <v>C</v>
          </cell>
          <cell r="E395">
            <v>23</v>
          </cell>
          <cell r="F395">
            <v>37606</v>
          </cell>
          <cell r="G395">
            <v>4.3099999999999996</v>
          </cell>
          <cell r="H395">
            <v>3.7</v>
          </cell>
          <cell r="I395" t="str">
            <v>5          0</v>
          </cell>
          <cell r="J395">
            <v>0</v>
          </cell>
          <cell r="K395">
            <v>0</v>
          </cell>
          <cell r="L395">
            <v>2003</v>
          </cell>
          <cell r="M395" t="str">
            <v>No Trade</v>
          </cell>
          <cell r="N395" t="str">
            <v/>
          </cell>
          <cell r="O395" t="str">
            <v/>
          </cell>
          <cell r="P395" t="str">
            <v/>
          </cell>
        </row>
        <row r="396">
          <cell r="A396" t="str">
            <v>LO</v>
          </cell>
          <cell r="B396">
            <v>1</v>
          </cell>
          <cell r="C396">
            <v>3</v>
          </cell>
          <cell r="D396" t="str">
            <v>P</v>
          </cell>
          <cell r="E396">
            <v>23</v>
          </cell>
          <cell r="F396">
            <v>37606</v>
          </cell>
          <cell r="G396">
            <v>0.03</v>
          </cell>
          <cell r="H396">
            <v>0</v>
          </cell>
          <cell r="I396" t="str">
            <v>5        695</v>
          </cell>
          <cell r="J396">
            <v>0</v>
          </cell>
          <cell r="K396">
            <v>0</v>
          </cell>
          <cell r="L396">
            <v>2003</v>
          </cell>
          <cell r="M396" t="str">
            <v>No Trade</v>
          </cell>
          <cell r="N396" t="str">
            <v/>
          </cell>
          <cell r="O396" t="str">
            <v/>
          </cell>
          <cell r="P396" t="str">
            <v/>
          </cell>
        </row>
        <row r="397">
          <cell r="A397" t="str">
            <v>LO</v>
          </cell>
          <cell r="B397">
            <v>1</v>
          </cell>
          <cell r="C397">
            <v>3</v>
          </cell>
          <cell r="D397" t="str">
            <v>C</v>
          </cell>
          <cell r="E397">
            <v>23.5</v>
          </cell>
          <cell r="F397">
            <v>37606</v>
          </cell>
          <cell r="G397">
            <v>3.81</v>
          </cell>
          <cell r="H397">
            <v>3.2</v>
          </cell>
          <cell r="I397" t="str">
            <v>6          0</v>
          </cell>
          <cell r="J397">
            <v>0</v>
          </cell>
          <cell r="K397">
            <v>0</v>
          </cell>
          <cell r="L397">
            <v>2003</v>
          </cell>
          <cell r="M397" t="str">
            <v>No Trade</v>
          </cell>
          <cell r="N397" t="str">
            <v/>
          </cell>
          <cell r="O397" t="str">
            <v/>
          </cell>
          <cell r="P397" t="str">
            <v/>
          </cell>
        </row>
        <row r="398">
          <cell r="A398" t="str">
            <v>LO</v>
          </cell>
          <cell r="B398">
            <v>1</v>
          </cell>
          <cell r="C398">
            <v>3</v>
          </cell>
          <cell r="D398" t="str">
            <v>P</v>
          </cell>
          <cell r="E398">
            <v>23.5</v>
          </cell>
          <cell r="F398">
            <v>37606</v>
          </cell>
          <cell r="G398">
            <v>0.03</v>
          </cell>
          <cell r="H398">
            <v>0</v>
          </cell>
          <cell r="I398" t="str">
            <v>5          0</v>
          </cell>
          <cell r="J398">
            <v>0</v>
          </cell>
          <cell r="K398">
            <v>0</v>
          </cell>
          <cell r="L398">
            <v>2003</v>
          </cell>
          <cell r="M398" t="str">
            <v>No Trade</v>
          </cell>
          <cell r="N398" t="str">
            <v/>
          </cell>
          <cell r="O398" t="str">
            <v/>
          </cell>
          <cell r="P398" t="str">
            <v/>
          </cell>
        </row>
        <row r="399">
          <cell r="A399" t="str">
            <v>LO</v>
          </cell>
          <cell r="B399">
            <v>1</v>
          </cell>
          <cell r="C399">
            <v>3</v>
          </cell>
          <cell r="D399" t="str">
            <v>C</v>
          </cell>
          <cell r="E399">
            <v>24</v>
          </cell>
          <cell r="F399">
            <v>37606</v>
          </cell>
          <cell r="G399">
            <v>3.32</v>
          </cell>
          <cell r="H399">
            <v>2.7</v>
          </cell>
          <cell r="I399" t="str">
            <v>8          0</v>
          </cell>
          <cell r="J399">
            <v>0</v>
          </cell>
          <cell r="K399">
            <v>0</v>
          </cell>
          <cell r="L399">
            <v>2003</v>
          </cell>
          <cell r="M399" t="str">
            <v>No Trade</v>
          </cell>
          <cell r="N399" t="str">
            <v/>
          </cell>
          <cell r="O399" t="str">
            <v/>
          </cell>
          <cell r="P399" t="str">
            <v/>
          </cell>
        </row>
        <row r="400">
          <cell r="A400" t="str">
            <v>LO</v>
          </cell>
          <cell r="B400">
            <v>1</v>
          </cell>
          <cell r="C400">
            <v>3</v>
          </cell>
          <cell r="D400" t="str">
            <v>P</v>
          </cell>
          <cell r="E400">
            <v>24</v>
          </cell>
          <cell r="F400">
            <v>37606</v>
          </cell>
          <cell r="G400">
            <v>0.04</v>
          </cell>
          <cell r="H400">
            <v>0</v>
          </cell>
          <cell r="I400" t="str">
            <v>7        136</v>
          </cell>
          <cell r="J400">
            <v>0.02</v>
          </cell>
          <cell r="K400">
            <v>0.02</v>
          </cell>
          <cell r="L400">
            <v>2003</v>
          </cell>
          <cell r="M400" t="str">
            <v>No Trade</v>
          </cell>
          <cell r="N400" t="str">
            <v/>
          </cell>
          <cell r="O400" t="str">
            <v/>
          </cell>
          <cell r="P400" t="str">
            <v/>
          </cell>
        </row>
        <row r="401">
          <cell r="A401" t="str">
            <v>LO</v>
          </cell>
          <cell r="B401">
            <v>1</v>
          </cell>
          <cell r="C401">
            <v>3</v>
          </cell>
          <cell r="D401" t="str">
            <v>C</v>
          </cell>
          <cell r="E401">
            <v>24.5</v>
          </cell>
          <cell r="F401">
            <v>37606</v>
          </cell>
          <cell r="G401">
            <v>2.86</v>
          </cell>
          <cell r="H401">
            <v>2.2999999999999998</v>
          </cell>
          <cell r="I401" t="str">
            <v>2          0</v>
          </cell>
          <cell r="J401">
            <v>0</v>
          </cell>
          <cell r="K401">
            <v>0</v>
          </cell>
          <cell r="L401">
            <v>2003</v>
          </cell>
          <cell r="M401" t="str">
            <v>No Trade</v>
          </cell>
          <cell r="N401" t="str">
            <v/>
          </cell>
          <cell r="O401" t="str">
            <v/>
          </cell>
          <cell r="P401" t="str">
            <v/>
          </cell>
        </row>
        <row r="402">
          <cell r="A402" t="str">
            <v>LO</v>
          </cell>
          <cell r="B402">
            <v>1</v>
          </cell>
          <cell r="C402">
            <v>3</v>
          </cell>
          <cell r="D402" t="str">
            <v>P</v>
          </cell>
          <cell r="E402">
            <v>24.5</v>
          </cell>
          <cell r="F402">
            <v>37606</v>
          </cell>
          <cell r="G402">
            <v>7.0000000000000007E-2</v>
          </cell>
          <cell r="H402">
            <v>0.1</v>
          </cell>
          <cell r="I402" t="str">
            <v>1        550</v>
          </cell>
          <cell r="J402">
            <v>0</v>
          </cell>
          <cell r="K402">
            <v>0</v>
          </cell>
          <cell r="L402">
            <v>2003</v>
          </cell>
          <cell r="M402" t="str">
            <v>No Trade</v>
          </cell>
          <cell r="N402" t="str">
            <v/>
          </cell>
          <cell r="O402" t="str">
            <v/>
          </cell>
          <cell r="P402" t="str">
            <v/>
          </cell>
        </row>
        <row r="403">
          <cell r="A403" t="str">
            <v>LO</v>
          </cell>
          <cell r="B403">
            <v>1</v>
          </cell>
          <cell r="C403">
            <v>3</v>
          </cell>
          <cell r="D403" t="str">
            <v>C</v>
          </cell>
          <cell r="E403">
            <v>25</v>
          </cell>
          <cell r="F403">
            <v>37606</v>
          </cell>
          <cell r="G403">
            <v>2.4</v>
          </cell>
          <cell r="H403">
            <v>1.8</v>
          </cell>
          <cell r="I403" t="str">
            <v>8          0</v>
          </cell>
          <cell r="J403">
            <v>0</v>
          </cell>
          <cell r="K403">
            <v>0</v>
          </cell>
          <cell r="L403">
            <v>2003</v>
          </cell>
          <cell r="M403" t="str">
            <v>No Trade</v>
          </cell>
          <cell r="N403" t="str">
            <v/>
          </cell>
          <cell r="O403" t="str">
            <v/>
          </cell>
          <cell r="P403" t="str">
            <v/>
          </cell>
        </row>
        <row r="404">
          <cell r="A404" t="str">
            <v>LO</v>
          </cell>
          <cell r="B404">
            <v>1</v>
          </cell>
          <cell r="C404">
            <v>3</v>
          </cell>
          <cell r="D404" t="str">
            <v>P</v>
          </cell>
          <cell r="E404">
            <v>25</v>
          </cell>
          <cell r="F404">
            <v>37606</v>
          </cell>
          <cell r="G404">
            <v>0.11</v>
          </cell>
          <cell r="H404">
            <v>0.1</v>
          </cell>
          <cell r="I404" t="str">
            <v>7        972</v>
          </cell>
          <cell r="J404">
            <v>0.12</v>
          </cell>
          <cell r="K404">
            <v>0.09</v>
          </cell>
          <cell r="L404">
            <v>2003</v>
          </cell>
          <cell r="M404" t="str">
            <v>No Trade</v>
          </cell>
          <cell r="N404" t="str">
            <v/>
          </cell>
          <cell r="O404" t="str">
            <v/>
          </cell>
          <cell r="P404" t="str">
            <v/>
          </cell>
        </row>
        <row r="405">
          <cell r="A405" t="str">
            <v>LO</v>
          </cell>
          <cell r="B405">
            <v>1</v>
          </cell>
          <cell r="C405">
            <v>3</v>
          </cell>
          <cell r="D405" t="str">
            <v>C</v>
          </cell>
          <cell r="E405">
            <v>25.5</v>
          </cell>
          <cell r="F405">
            <v>37606</v>
          </cell>
          <cell r="G405">
            <v>1.94</v>
          </cell>
          <cell r="H405">
            <v>1.4</v>
          </cell>
          <cell r="I405" t="str">
            <v>6          0</v>
          </cell>
          <cell r="J405">
            <v>0</v>
          </cell>
          <cell r="K405">
            <v>0</v>
          </cell>
          <cell r="L405">
            <v>2003</v>
          </cell>
          <cell r="M405" t="str">
            <v>No Trade</v>
          </cell>
          <cell r="N405" t="str">
            <v/>
          </cell>
          <cell r="O405" t="str">
            <v/>
          </cell>
          <cell r="P405" t="str">
            <v/>
          </cell>
        </row>
        <row r="406">
          <cell r="A406" t="str">
            <v>LO</v>
          </cell>
          <cell r="B406">
            <v>1</v>
          </cell>
          <cell r="C406">
            <v>3</v>
          </cell>
          <cell r="D406" t="str">
            <v>P</v>
          </cell>
          <cell r="E406">
            <v>25.5</v>
          </cell>
          <cell r="F406">
            <v>37606</v>
          </cell>
          <cell r="G406">
            <v>0.15</v>
          </cell>
          <cell r="H406">
            <v>0.2</v>
          </cell>
          <cell r="I406" t="str">
            <v>5        277</v>
          </cell>
          <cell r="J406">
            <v>0.17</v>
          </cell>
          <cell r="K406">
            <v>0.14000000000000001</v>
          </cell>
          <cell r="L406">
            <v>2003</v>
          </cell>
          <cell r="M406" t="str">
            <v>No Trade</v>
          </cell>
          <cell r="N406" t="str">
            <v/>
          </cell>
          <cell r="O406" t="str">
            <v/>
          </cell>
          <cell r="P406" t="str">
            <v/>
          </cell>
        </row>
        <row r="407">
          <cell r="A407" t="str">
            <v>LO</v>
          </cell>
          <cell r="B407">
            <v>1</v>
          </cell>
          <cell r="C407">
            <v>3</v>
          </cell>
          <cell r="D407" t="str">
            <v>C</v>
          </cell>
          <cell r="E407">
            <v>26</v>
          </cell>
          <cell r="F407">
            <v>37606</v>
          </cell>
          <cell r="G407">
            <v>1.51</v>
          </cell>
          <cell r="H407">
            <v>1</v>
          </cell>
          <cell r="I407" t="str">
            <v>9          3</v>
          </cell>
          <cell r="J407">
            <v>1.48</v>
          </cell>
          <cell r="K407">
            <v>1.48</v>
          </cell>
          <cell r="L407">
            <v>2003</v>
          </cell>
          <cell r="M407" t="str">
            <v>No Trade</v>
          </cell>
          <cell r="N407" t="str">
            <v/>
          </cell>
          <cell r="O407" t="str">
            <v/>
          </cell>
          <cell r="P407" t="str">
            <v/>
          </cell>
        </row>
        <row r="408">
          <cell r="A408" t="str">
            <v>LO</v>
          </cell>
          <cell r="B408">
            <v>1</v>
          </cell>
          <cell r="C408">
            <v>3</v>
          </cell>
          <cell r="D408" t="str">
            <v>P</v>
          </cell>
          <cell r="E408">
            <v>26</v>
          </cell>
          <cell r="F408">
            <v>37606</v>
          </cell>
          <cell r="G408">
            <v>0.22</v>
          </cell>
          <cell r="H408">
            <v>0.3</v>
          </cell>
          <cell r="I408" t="str">
            <v>8      1,699</v>
          </cell>
          <cell r="J408">
            <v>0.25</v>
          </cell>
          <cell r="K408">
            <v>0.2</v>
          </cell>
          <cell r="L408">
            <v>2003</v>
          </cell>
          <cell r="M408" t="str">
            <v>No Trade</v>
          </cell>
          <cell r="N408" t="str">
            <v/>
          </cell>
          <cell r="O408" t="str">
            <v/>
          </cell>
          <cell r="P408" t="str">
            <v/>
          </cell>
        </row>
        <row r="409">
          <cell r="A409" t="str">
            <v>LO</v>
          </cell>
          <cell r="B409">
            <v>1</v>
          </cell>
          <cell r="C409">
            <v>3</v>
          </cell>
          <cell r="D409" t="str">
            <v>C</v>
          </cell>
          <cell r="E409">
            <v>26.5</v>
          </cell>
          <cell r="F409">
            <v>37606</v>
          </cell>
          <cell r="G409">
            <v>1.1499999999999999</v>
          </cell>
          <cell r="H409">
            <v>0.8</v>
          </cell>
          <cell r="I409" t="str">
            <v>0         17</v>
          </cell>
          <cell r="J409">
            <v>1.05</v>
          </cell>
          <cell r="K409">
            <v>0.98</v>
          </cell>
          <cell r="L409">
            <v>2003</v>
          </cell>
          <cell r="M409" t="str">
            <v>No Trade</v>
          </cell>
          <cell r="N409" t="str">
            <v/>
          </cell>
          <cell r="O409" t="str">
            <v/>
          </cell>
          <cell r="P409" t="str">
            <v/>
          </cell>
        </row>
        <row r="410">
          <cell r="A410" t="str">
            <v>LO</v>
          </cell>
          <cell r="B410">
            <v>1</v>
          </cell>
          <cell r="C410">
            <v>3</v>
          </cell>
          <cell r="D410" t="str">
            <v>P</v>
          </cell>
          <cell r="E410">
            <v>26.5</v>
          </cell>
          <cell r="F410">
            <v>37606</v>
          </cell>
          <cell r="G410">
            <v>0.36</v>
          </cell>
          <cell r="H410">
            <v>0.5</v>
          </cell>
          <cell r="I410" t="str">
            <v>9        685</v>
          </cell>
          <cell r="J410">
            <v>0.4</v>
          </cell>
          <cell r="K410">
            <v>0.31</v>
          </cell>
          <cell r="L410">
            <v>2003</v>
          </cell>
          <cell r="M410" t="str">
            <v>No Trade</v>
          </cell>
          <cell r="N410" t="str">
            <v/>
          </cell>
          <cell r="O410" t="str">
            <v/>
          </cell>
          <cell r="P410" t="str">
            <v/>
          </cell>
        </row>
        <row r="411">
          <cell r="A411" t="str">
            <v>LO</v>
          </cell>
          <cell r="B411">
            <v>1</v>
          </cell>
          <cell r="C411">
            <v>3</v>
          </cell>
          <cell r="D411" t="str">
            <v>C</v>
          </cell>
          <cell r="E411">
            <v>27</v>
          </cell>
          <cell r="F411">
            <v>37606</v>
          </cell>
          <cell r="G411">
            <v>0.82</v>
          </cell>
          <cell r="H411">
            <v>0.4</v>
          </cell>
          <cell r="I411" t="str">
            <v>9         73</v>
          </cell>
          <cell r="J411">
            <v>0.75</v>
          </cell>
          <cell r="K411">
            <v>0.57999999999999996</v>
          </cell>
          <cell r="L411">
            <v>2003</v>
          </cell>
          <cell r="M411" t="str">
            <v>No Trade</v>
          </cell>
          <cell r="N411" t="str">
            <v/>
          </cell>
          <cell r="O411" t="str">
            <v/>
          </cell>
          <cell r="P411" t="str">
            <v/>
          </cell>
        </row>
        <row r="412">
          <cell r="A412" t="str">
            <v>LO</v>
          </cell>
          <cell r="B412">
            <v>1</v>
          </cell>
          <cell r="C412">
            <v>3</v>
          </cell>
          <cell r="D412" t="str">
            <v>P</v>
          </cell>
          <cell r="E412">
            <v>27</v>
          </cell>
          <cell r="F412">
            <v>37606</v>
          </cell>
          <cell r="G412">
            <v>0.53</v>
          </cell>
          <cell r="H412">
            <v>0.7</v>
          </cell>
          <cell r="I412" t="str">
            <v>8        665</v>
          </cell>
          <cell r="J412">
            <v>0.57999999999999996</v>
          </cell>
          <cell r="K412">
            <v>0.52</v>
          </cell>
          <cell r="L412">
            <v>2003</v>
          </cell>
          <cell r="M412" t="str">
            <v>No Trade</v>
          </cell>
          <cell r="N412" t="str">
            <v/>
          </cell>
          <cell r="O412" t="str">
            <v/>
          </cell>
          <cell r="P412" t="str">
            <v/>
          </cell>
        </row>
        <row r="413">
          <cell r="A413" t="str">
            <v>LO</v>
          </cell>
          <cell r="B413">
            <v>1</v>
          </cell>
          <cell r="C413">
            <v>3</v>
          </cell>
          <cell r="D413" t="str">
            <v>C</v>
          </cell>
          <cell r="E413">
            <v>27.5</v>
          </cell>
          <cell r="F413">
            <v>37606</v>
          </cell>
          <cell r="G413">
            <v>0.55000000000000004</v>
          </cell>
          <cell r="H413">
            <v>0.3</v>
          </cell>
          <cell r="I413" t="str">
            <v>3        847</v>
          </cell>
          <cell r="J413">
            <v>0.6</v>
          </cell>
          <cell r="K413">
            <v>0.42</v>
          </cell>
          <cell r="L413">
            <v>2003</v>
          </cell>
          <cell r="M413" t="str">
            <v>No Trade</v>
          </cell>
          <cell r="N413" t="str">
            <v/>
          </cell>
          <cell r="O413" t="str">
            <v/>
          </cell>
          <cell r="P413" t="str">
            <v/>
          </cell>
        </row>
        <row r="414">
          <cell r="A414" t="str">
            <v>LO</v>
          </cell>
          <cell r="B414">
            <v>1</v>
          </cell>
          <cell r="C414">
            <v>3</v>
          </cell>
          <cell r="D414" t="str">
            <v>P</v>
          </cell>
          <cell r="E414">
            <v>27.5</v>
          </cell>
          <cell r="F414">
            <v>37606</v>
          </cell>
          <cell r="G414">
            <v>0.76</v>
          </cell>
          <cell r="H414">
            <v>1.1000000000000001</v>
          </cell>
          <cell r="I414" t="str">
            <v>2         97</v>
          </cell>
          <cell r="J414">
            <v>0.87</v>
          </cell>
          <cell r="K414">
            <v>0.74</v>
          </cell>
          <cell r="L414">
            <v>2003</v>
          </cell>
          <cell r="M414" t="str">
            <v>No Trade</v>
          </cell>
          <cell r="N414" t="str">
            <v/>
          </cell>
          <cell r="O414" t="str">
            <v/>
          </cell>
          <cell r="P414" t="str">
            <v/>
          </cell>
        </row>
        <row r="415">
          <cell r="A415" t="str">
            <v>LO</v>
          </cell>
          <cell r="B415">
            <v>1</v>
          </cell>
          <cell r="C415">
            <v>3</v>
          </cell>
          <cell r="D415" t="str">
            <v>C</v>
          </cell>
          <cell r="E415">
            <v>28</v>
          </cell>
          <cell r="F415">
            <v>37606</v>
          </cell>
          <cell r="G415">
            <v>0.37</v>
          </cell>
          <cell r="H415">
            <v>0.2</v>
          </cell>
          <cell r="I415" t="str">
            <v>0      1,267</v>
          </cell>
          <cell r="J415">
            <v>0.42</v>
          </cell>
          <cell r="K415">
            <v>0.25</v>
          </cell>
          <cell r="L415">
            <v>2003</v>
          </cell>
          <cell r="M415" t="str">
            <v>No Trade</v>
          </cell>
          <cell r="N415" t="str">
            <v/>
          </cell>
          <cell r="O415" t="str">
            <v/>
          </cell>
          <cell r="P415" t="str">
            <v/>
          </cell>
        </row>
        <row r="416">
          <cell r="A416" t="str">
            <v>LO</v>
          </cell>
          <cell r="B416">
            <v>1</v>
          </cell>
          <cell r="C416">
            <v>3</v>
          </cell>
          <cell r="D416" t="str">
            <v>P</v>
          </cell>
          <cell r="E416">
            <v>28</v>
          </cell>
          <cell r="F416">
            <v>37606</v>
          </cell>
          <cell r="G416">
            <v>1.08</v>
          </cell>
          <cell r="H416">
            <v>1.4</v>
          </cell>
          <cell r="I416" t="str">
            <v>9         30</v>
          </cell>
          <cell r="J416">
            <v>0</v>
          </cell>
          <cell r="K416">
            <v>0</v>
          </cell>
          <cell r="L416">
            <v>2003</v>
          </cell>
          <cell r="M416" t="str">
            <v>No Trade</v>
          </cell>
          <cell r="N416" t="str">
            <v/>
          </cell>
          <cell r="O416" t="str">
            <v/>
          </cell>
          <cell r="P416" t="str">
            <v/>
          </cell>
        </row>
        <row r="417">
          <cell r="A417" t="str">
            <v>LO</v>
          </cell>
          <cell r="B417">
            <v>1</v>
          </cell>
          <cell r="C417">
            <v>3</v>
          </cell>
          <cell r="D417" t="str">
            <v>C</v>
          </cell>
          <cell r="E417">
            <v>28.5</v>
          </cell>
          <cell r="F417">
            <v>37606</v>
          </cell>
          <cell r="G417">
            <v>0.25</v>
          </cell>
          <cell r="H417">
            <v>0.1</v>
          </cell>
          <cell r="I417" t="str">
            <v>4      1,450</v>
          </cell>
          <cell r="J417">
            <v>0.27</v>
          </cell>
          <cell r="K417">
            <v>0.15</v>
          </cell>
          <cell r="L417">
            <v>2003</v>
          </cell>
          <cell r="M417" t="str">
            <v>No Trade</v>
          </cell>
          <cell r="N417" t="str">
            <v/>
          </cell>
          <cell r="O417" t="str">
            <v/>
          </cell>
          <cell r="P417" t="str">
            <v/>
          </cell>
        </row>
        <row r="418">
          <cell r="A418" t="str">
            <v>LO</v>
          </cell>
          <cell r="B418">
            <v>1</v>
          </cell>
          <cell r="C418">
            <v>3</v>
          </cell>
          <cell r="D418" t="str">
            <v>P</v>
          </cell>
          <cell r="E418">
            <v>28.5</v>
          </cell>
          <cell r="F418">
            <v>37606</v>
          </cell>
          <cell r="G418">
            <v>1.46</v>
          </cell>
          <cell r="H418">
            <v>1.9</v>
          </cell>
          <cell r="I418" t="str">
            <v>3          0</v>
          </cell>
          <cell r="J418">
            <v>0</v>
          </cell>
          <cell r="K418">
            <v>0</v>
          </cell>
          <cell r="L418">
            <v>2003</v>
          </cell>
          <cell r="M418" t="str">
            <v>No Trade</v>
          </cell>
          <cell r="N418" t="str">
            <v/>
          </cell>
          <cell r="O418" t="str">
            <v/>
          </cell>
          <cell r="P418" t="str">
            <v/>
          </cell>
        </row>
        <row r="419">
          <cell r="A419" t="str">
            <v>LO</v>
          </cell>
          <cell r="B419">
            <v>1</v>
          </cell>
          <cell r="C419">
            <v>3</v>
          </cell>
          <cell r="D419" t="str">
            <v>C</v>
          </cell>
          <cell r="E419">
            <v>29</v>
          </cell>
          <cell r="F419">
            <v>37606</v>
          </cell>
          <cell r="G419">
            <v>0.18</v>
          </cell>
          <cell r="H419">
            <v>0.1</v>
          </cell>
          <cell r="I419" t="str">
            <v>0      2,199</v>
          </cell>
          <cell r="J419">
            <v>0.2</v>
          </cell>
          <cell r="K419">
            <v>0.1</v>
          </cell>
          <cell r="L419">
            <v>2003</v>
          </cell>
          <cell r="M419" t="str">
            <v>No Trade</v>
          </cell>
          <cell r="N419" t="str">
            <v/>
          </cell>
          <cell r="O419" t="str">
            <v/>
          </cell>
          <cell r="P419" t="str">
            <v/>
          </cell>
        </row>
        <row r="420">
          <cell r="A420" t="str">
            <v>LO</v>
          </cell>
          <cell r="B420">
            <v>1</v>
          </cell>
          <cell r="C420">
            <v>3</v>
          </cell>
          <cell r="D420" t="str">
            <v>P</v>
          </cell>
          <cell r="E420">
            <v>29</v>
          </cell>
          <cell r="F420">
            <v>37606</v>
          </cell>
          <cell r="G420">
            <v>1.89</v>
          </cell>
          <cell r="H420">
            <v>2.2999999999999998</v>
          </cell>
          <cell r="I420" t="str">
            <v>9          0</v>
          </cell>
          <cell r="J420">
            <v>0</v>
          </cell>
          <cell r="K420">
            <v>0</v>
          </cell>
          <cell r="L420">
            <v>2003</v>
          </cell>
          <cell r="M420" t="str">
            <v>No Trade</v>
          </cell>
          <cell r="N420" t="str">
            <v/>
          </cell>
          <cell r="O420" t="str">
            <v/>
          </cell>
          <cell r="P420" t="str">
            <v/>
          </cell>
        </row>
        <row r="421">
          <cell r="A421" t="str">
            <v>LO</v>
          </cell>
          <cell r="B421">
            <v>1</v>
          </cell>
          <cell r="C421">
            <v>3</v>
          </cell>
          <cell r="D421" t="str">
            <v>C</v>
          </cell>
          <cell r="E421">
            <v>29.5</v>
          </cell>
          <cell r="F421">
            <v>37606</v>
          </cell>
          <cell r="G421">
            <v>0.13</v>
          </cell>
          <cell r="H421">
            <v>0</v>
          </cell>
          <cell r="I421" t="str">
            <v>8        180</v>
          </cell>
          <cell r="J421">
            <v>0.12</v>
          </cell>
          <cell r="K421">
            <v>7.0000000000000007E-2</v>
          </cell>
          <cell r="L421">
            <v>2003</v>
          </cell>
          <cell r="M421" t="str">
            <v>No Trade</v>
          </cell>
          <cell r="N421" t="str">
            <v/>
          </cell>
          <cell r="O421" t="str">
            <v/>
          </cell>
          <cell r="P421" t="str">
            <v/>
          </cell>
        </row>
        <row r="422">
          <cell r="A422" t="str">
            <v>LO</v>
          </cell>
          <cell r="B422">
            <v>1</v>
          </cell>
          <cell r="C422">
            <v>3</v>
          </cell>
          <cell r="D422" t="str">
            <v>P</v>
          </cell>
          <cell r="E422">
            <v>29.5</v>
          </cell>
          <cell r="F422">
            <v>37606</v>
          </cell>
          <cell r="G422">
            <v>2.34</v>
          </cell>
          <cell r="H422">
            <v>2.8</v>
          </cell>
          <cell r="I422" t="str">
            <v>7          0</v>
          </cell>
          <cell r="J422">
            <v>0</v>
          </cell>
          <cell r="K422">
            <v>0</v>
          </cell>
          <cell r="L422">
            <v>2003</v>
          </cell>
          <cell r="M422" t="str">
            <v>No Trade</v>
          </cell>
          <cell r="N422" t="str">
            <v/>
          </cell>
          <cell r="O422" t="str">
            <v/>
          </cell>
          <cell r="P422" t="str">
            <v/>
          </cell>
        </row>
        <row r="423">
          <cell r="A423" t="str">
            <v>LO</v>
          </cell>
          <cell r="B423">
            <v>1</v>
          </cell>
          <cell r="C423">
            <v>3</v>
          </cell>
          <cell r="D423" t="str">
            <v>C</v>
          </cell>
          <cell r="E423">
            <v>30</v>
          </cell>
          <cell r="F423">
            <v>37606</v>
          </cell>
          <cell r="G423">
            <v>0.09</v>
          </cell>
          <cell r="H423">
            <v>0</v>
          </cell>
          <cell r="I423" t="str">
            <v>6        357</v>
          </cell>
          <cell r="J423">
            <v>0.08</v>
          </cell>
          <cell r="K423">
            <v>0.06</v>
          </cell>
          <cell r="L423">
            <v>2003</v>
          </cell>
          <cell r="M423" t="str">
            <v>No Trade</v>
          </cell>
          <cell r="N423" t="str">
            <v/>
          </cell>
          <cell r="O423" t="str">
            <v/>
          </cell>
          <cell r="P423" t="str">
            <v/>
          </cell>
        </row>
        <row r="424">
          <cell r="A424" t="str">
            <v>LO</v>
          </cell>
          <cell r="B424">
            <v>1</v>
          </cell>
          <cell r="C424">
            <v>3</v>
          </cell>
          <cell r="D424" t="str">
            <v>P</v>
          </cell>
          <cell r="E424">
            <v>30</v>
          </cell>
          <cell r="F424">
            <v>37606</v>
          </cell>
          <cell r="G424">
            <v>2.8</v>
          </cell>
          <cell r="H424">
            <v>3.3</v>
          </cell>
          <cell r="I424" t="str">
            <v>5          0</v>
          </cell>
          <cell r="J424">
            <v>0</v>
          </cell>
          <cell r="K424">
            <v>0</v>
          </cell>
          <cell r="L424">
            <v>2003</v>
          </cell>
          <cell r="M424" t="str">
            <v>No Trade</v>
          </cell>
          <cell r="N424" t="str">
            <v/>
          </cell>
          <cell r="O424" t="str">
            <v/>
          </cell>
          <cell r="P424" t="str">
            <v/>
          </cell>
        </row>
        <row r="425">
          <cell r="A425" t="str">
            <v>LO</v>
          </cell>
          <cell r="B425">
            <v>1</v>
          </cell>
          <cell r="C425">
            <v>3</v>
          </cell>
          <cell r="D425" t="str">
            <v>C</v>
          </cell>
          <cell r="E425">
            <v>30.5</v>
          </cell>
          <cell r="F425">
            <v>37606</v>
          </cell>
          <cell r="G425">
            <v>0.06</v>
          </cell>
          <cell r="H425">
            <v>0</v>
          </cell>
          <cell r="I425" t="str">
            <v>4          0</v>
          </cell>
          <cell r="J425">
            <v>0</v>
          </cell>
          <cell r="K425">
            <v>0</v>
          </cell>
          <cell r="L425">
            <v>2003</v>
          </cell>
          <cell r="M425" t="str">
            <v>No Trade</v>
          </cell>
          <cell r="N425" t="str">
            <v/>
          </cell>
          <cell r="O425" t="str">
            <v/>
          </cell>
          <cell r="P425" t="str">
            <v/>
          </cell>
        </row>
        <row r="426">
          <cell r="A426" t="str">
            <v>LO</v>
          </cell>
          <cell r="B426">
            <v>1</v>
          </cell>
          <cell r="C426">
            <v>3</v>
          </cell>
          <cell r="D426" t="str">
            <v>P</v>
          </cell>
          <cell r="E426">
            <v>30.5</v>
          </cell>
          <cell r="F426">
            <v>37606</v>
          </cell>
          <cell r="G426">
            <v>3.27</v>
          </cell>
          <cell r="H426">
            <v>3.8</v>
          </cell>
          <cell r="I426" t="str">
            <v>2          0</v>
          </cell>
          <cell r="J426">
            <v>0</v>
          </cell>
          <cell r="K426">
            <v>0</v>
          </cell>
          <cell r="L426">
            <v>2003</v>
          </cell>
          <cell r="M426" t="str">
            <v>No Trade</v>
          </cell>
          <cell r="N426" t="str">
            <v/>
          </cell>
          <cell r="O426" t="str">
            <v/>
          </cell>
          <cell r="P426" t="str">
            <v/>
          </cell>
        </row>
        <row r="427">
          <cell r="A427" t="str">
            <v>LO</v>
          </cell>
          <cell r="B427">
            <v>1</v>
          </cell>
          <cell r="C427">
            <v>3</v>
          </cell>
          <cell r="D427" t="str">
            <v>C</v>
          </cell>
          <cell r="E427">
            <v>31</v>
          </cell>
          <cell r="F427">
            <v>37606</v>
          </cell>
          <cell r="G427">
            <v>0.04</v>
          </cell>
          <cell r="H427">
            <v>0</v>
          </cell>
          <cell r="I427" t="str">
            <v>2          1</v>
          </cell>
          <cell r="J427">
            <v>0.02</v>
          </cell>
          <cell r="K427">
            <v>0.02</v>
          </cell>
          <cell r="L427">
            <v>2003</v>
          </cell>
          <cell r="M427" t="str">
            <v>No Trade</v>
          </cell>
          <cell r="N427" t="str">
            <v/>
          </cell>
          <cell r="O427" t="str">
            <v/>
          </cell>
          <cell r="P427" t="str">
            <v/>
          </cell>
        </row>
        <row r="428">
          <cell r="A428" t="str">
            <v>LO</v>
          </cell>
          <cell r="B428">
            <v>1</v>
          </cell>
          <cell r="C428">
            <v>3</v>
          </cell>
          <cell r="D428" t="str">
            <v>P</v>
          </cell>
          <cell r="E428">
            <v>31</v>
          </cell>
          <cell r="F428">
            <v>37606</v>
          </cell>
          <cell r="G428">
            <v>3.75</v>
          </cell>
          <cell r="H428">
            <v>4.3</v>
          </cell>
          <cell r="I428" t="str">
            <v>0          0</v>
          </cell>
          <cell r="J428">
            <v>0</v>
          </cell>
          <cell r="K428">
            <v>0</v>
          </cell>
          <cell r="L428">
            <v>2003</v>
          </cell>
          <cell r="M428" t="str">
            <v>No Trade</v>
          </cell>
          <cell r="N428" t="str">
            <v/>
          </cell>
          <cell r="O428" t="str">
            <v/>
          </cell>
          <cell r="P428" t="str">
            <v/>
          </cell>
        </row>
        <row r="429">
          <cell r="A429" t="str">
            <v>LO</v>
          </cell>
          <cell r="B429">
            <v>1</v>
          </cell>
          <cell r="C429">
            <v>3</v>
          </cell>
          <cell r="D429" t="str">
            <v>C</v>
          </cell>
          <cell r="E429">
            <v>31.5</v>
          </cell>
          <cell r="F429">
            <v>37606</v>
          </cell>
          <cell r="G429">
            <v>0.03</v>
          </cell>
          <cell r="H429">
            <v>0</v>
          </cell>
          <cell r="I429" t="str">
            <v>1          0</v>
          </cell>
          <cell r="J429">
            <v>0</v>
          </cell>
          <cell r="K429">
            <v>0</v>
          </cell>
          <cell r="L429">
            <v>2003</v>
          </cell>
          <cell r="M429" t="str">
            <v>No Trade</v>
          </cell>
          <cell r="N429" t="str">
            <v/>
          </cell>
          <cell r="O429" t="str">
            <v/>
          </cell>
          <cell r="P429" t="str">
            <v/>
          </cell>
        </row>
        <row r="430">
          <cell r="A430" t="str">
            <v>LO</v>
          </cell>
          <cell r="B430">
            <v>1</v>
          </cell>
          <cell r="C430">
            <v>3</v>
          </cell>
          <cell r="D430" t="str">
            <v>C</v>
          </cell>
          <cell r="E430">
            <v>32</v>
          </cell>
          <cell r="F430">
            <v>37606</v>
          </cell>
          <cell r="G430">
            <v>0.02</v>
          </cell>
          <cell r="H430">
            <v>0</v>
          </cell>
          <cell r="I430" t="str">
            <v>1        350</v>
          </cell>
          <cell r="J430">
            <v>0.04</v>
          </cell>
          <cell r="K430">
            <v>0.03</v>
          </cell>
          <cell r="L430">
            <v>2003</v>
          </cell>
          <cell r="M430" t="str">
            <v>No Trade</v>
          </cell>
          <cell r="N430" t="str">
            <v/>
          </cell>
          <cell r="O430" t="str">
            <v/>
          </cell>
          <cell r="P430" t="str">
            <v/>
          </cell>
        </row>
        <row r="431">
          <cell r="A431" t="str">
            <v>LO</v>
          </cell>
          <cell r="B431">
            <v>1</v>
          </cell>
          <cell r="C431">
            <v>3</v>
          </cell>
          <cell r="D431" t="str">
            <v>P</v>
          </cell>
          <cell r="E431">
            <v>32</v>
          </cell>
          <cell r="F431">
            <v>37606</v>
          </cell>
          <cell r="G431">
            <v>4.72</v>
          </cell>
          <cell r="H431">
            <v>5.2</v>
          </cell>
          <cell r="I431" t="str">
            <v>9          0</v>
          </cell>
          <cell r="J431">
            <v>0</v>
          </cell>
          <cell r="K431">
            <v>0</v>
          </cell>
          <cell r="L431">
            <v>2003</v>
          </cell>
          <cell r="M431" t="str">
            <v>No Trade</v>
          </cell>
          <cell r="N431" t="str">
            <v/>
          </cell>
          <cell r="O431" t="str">
            <v/>
          </cell>
          <cell r="P431" t="str">
            <v/>
          </cell>
        </row>
        <row r="432">
          <cell r="A432" t="str">
            <v>LO</v>
          </cell>
          <cell r="B432">
            <v>1</v>
          </cell>
          <cell r="C432">
            <v>3</v>
          </cell>
          <cell r="D432" t="str">
            <v>C</v>
          </cell>
          <cell r="E432">
            <v>32.5</v>
          </cell>
          <cell r="F432">
            <v>37606</v>
          </cell>
          <cell r="G432">
            <v>0.01</v>
          </cell>
          <cell r="H432">
            <v>0</v>
          </cell>
          <cell r="I432" t="str">
            <v>1          0</v>
          </cell>
          <cell r="J432">
            <v>0</v>
          </cell>
          <cell r="K432">
            <v>0</v>
          </cell>
          <cell r="L432">
            <v>2003</v>
          </cell>
          <cell r="M432" t="str">
            <v>No Trade</v>
          </cell>
          <cell r="N432" t="str">
            <v/>
          </cell>
          <cell r="O432" t="str">
            <v/>
          </cell>
          <cell r="P432" t="str">
            <v/>
          </cell>
        </row>
        <row r="433">
          <cell r="A433" t="str">
            <v>LO</v>
          </cell>
          <cell r="B433">
            <v>1</v>
          </cell>
          <cell r="C433">
            <v>3</v>
          </cell>
          <cell r="D433" t="str">
            <v>P</v>
          </cell>
          <cell r="E433">
            <v>32.5</v>
          </cell>
          <cell r="F433">
            <v>37606</v>
          </cell>
          <cell r="G433">
            <v>4.8600000000000003</v>
          </cell>
          <cell r="H433">
            <v>4.8</v>
          </cell>
          <cell r="I433" t="str">
            <v>6          0</v>
          </cell>
          <cell r="J433">
            <v>0</v>
          </cell>
          <cell r="K433">
            <v>0</v>
          </cell>
          <cell r="L433">
            <v>2003</v>
          </cell>
          <cell r="M433" t="str">
            <v>No Trade</v>
          </cell>
          <cell r="N433" t="str">
            <v/>
          </cell>
          <cell r="O433" t="str">
            <v/>
          </cell>
          <cell r="P433" t="str">
            <v/>
          </cell>
        </row>
        <row r="434">
          <cell r="A434" t="str">
            <v>LO</v>
          </cell>
          <cell r="B434">
            <v>1</v>
          </cell>
          <cell r="C434">
            <v>3</v>
          </cell>
          <cell r="D434" t="str">
            <v>C</v>
          </cell>
          <cell r="E434">
            <v>33</v>
          </cell>
          <cell r="F434">
            <v>37606</v>
          </cell>
          <cell r="G434">
            <v>0.01</v>
          </cell>
          <cell r="H434">
            <v>0</v>
          </cell>
          <cell r="I434" t="str">
            <v>1        341</v>
          </cell>
          <cell r="J434">
            <v>0.02</v>
          </cell>
          <cell r="K434">
            <v>0.01</v>
          </cell>
          <cell r="L434">
            <v>2003</v>
          </cell>
          <cell r="M434" t="str">
            <v>No Trade</v>
          </cell>
          <cell r="N434" t="str">
            <v/>
          </cell>
          <cell r="O434" t="str">
            <v/>
          </cell>
          <cell r="P434" t="str">
            <v/>
          </cell>
        </row>
        <row r="435">
          <cell r="A435" t="str">
            <v>LO</v>
          </cell>
          <cell r="B435">
            <v>1</v>
          </cell>
          <cell r="C435">
            <v>3</v>
          </cell>
          <cell r="D435" t="str">
            <v>C</v>
          </cell>
          <cell r="E435">
            <v>33.5</v>
          </cell>
          <cell r="F435">
            <v>37606</v>
          </cell>
          <cell r="G435">
            <v>0.01</v>
          </cell>
          <cell r="H435">
            <v>0</v>
          </cell>
          <cell r="I435" t="str">
            <v>1          0</v>
          </cell>
          <cell r="J435">
            <v>0</v>
          </cell>
          <cell r="K435">
            <v>0</v>
          </cell>
          <cell r="L435">
            <v>2003</v>
          </cell>
          <cell r="M435" t="str">
            <v>No Trade</v>
          </cell>
          <cell r="N435" t="str">
            <v/>
          </cell>
          <cell r="O435" t="str">
            <v/>
          </cell>
          <cell r="P435" t="str">
            <v/>
          </cell>
        </row>
        <row r="436">
          <cell r="A436" t="str">
            <v>LO</v>
          </cell>
          <cell r="B436">
            <v>1</v>
          </cell>
          <cell r="C436">
            <v>3</v>
          </cell>
          <cell r="D436" t="str">
            <v>C</v>
          </cell>
          <cell r="E436">
            <v>34</v>
          </cell>
          <cell r="F436">
            <v>37606</v>
          </cell>
          <cell r="G436">
            <v>0.01</v>
          </cell>
          <cell r="H436">
            <v>0</v>
          </cell>
          <cell r="I436" t="str">
            <v>1        330</v>
          </cell>
          <cell r="J436">
            <v>0.01</v>
          </cell>
          <cell r="K436">
            <v>0.01</v>
          </cell>
          <cell r="L436">
            <v>2003</v>
          </cell>
          <cell r="M436" t="str">
            <v>No Trade</v>
          </cell>
          <cell r="N436" t="str">
            <v/>
          </cell>
          <cell r="O436" t="str">
            <v/>
          </cell>
          <cell r="P436" t="str">
            <v/>
          </cell>
        </row>
        <row r="437">
          <cell r="A437" t="str">
            <v>LO</v>
          </cell>
          <cell r="B437">
            <v>1</v>
          </cell>
          <cell r="C437">
            <v>3</v>
          </cell>
          <cell r="D437" t="str">
            <v>P</v>
          </cell>
          <cell r="E437">
            <v>34</v>
          </cell>
          <cell r="F437">
            <v>37606</v>
          </cell>
          <cell r="G437">
            <v>6.71</v>
          </cell>
          <cell r="H437">
            <v>7.2</v>
          </cell>
          <cell r="I437" t="str">
            <v>9          0</v>
          </cell>
          <cell r="J437">
            <v>0</v>
          </cell>
          <cell r="K437">
            <v>0</v>
          </cell>
          <cell r="L437">
            <v>2003</v>
          </cell>
          <cell r="M437" t="str">
            <v>No Trade</v>
          </cell>
          <cell r="N437" t="str">
            <v/>
          </cell>
          <cell r="O437" t="str">
            <v/>
          </cell>
          <cell r="P437" t="str">
            <v/>
          </cell>
        </row>
        <row r="438">
          <cell r="A438" t="str">
            <v>LO</v>
          </cell>
          <cell r="B438">
            <v>1</v>
          </cell>
          <cell r="C438">
            <v>3</v>
          </cell>
          <cell r="D438" t="str">
            <v>C</v>
          </cell>
          <cell r="E438">
            <v>34.5</v>
          </cell>
          <cell r="F438">
            <v>37606</v>
          </cell>
          <cell r="G438">
            <v>0.01</v>
          </cell>
          <cell r="H438">
            <v>0</v>
          </cell>
          <cell r="I438" t="str">
            <v>1          0</v>
          </cell>
          <cell r="J438">
            <v>0</v>
          </cell>
          <cell r="K438">
            <v>0</v>
          </cell>
          <cell r="L438">
            <v>2003</v>
          </cell>
          <cell r="M438" t="str">
            <v>No Trade</v>
          </cell>
          <cell r="N438" t="str">
            <v/>
          </cell>
          <cell r="O438" t="str">
            <v/>
          </cell>
          <cell r="P438" t="str">
            <v/>
          </cell>
        </row>
        <row r="439">
          <cell r="A439" t="str">
            <v>LO</v>
          </cell>
          <cell r="B439">
            <v>1</v>
          </cell>
          <cell r="C439">
            <v>3</v>
          </cell>
          <cell r="D439" t="str">
            <v>C</v>
          </cell>
          <cell r="E439">
            <v>35</v>
          </cell>
          <cell r="F439">
            <v>37606</v>
          </cell>
          <cell r="G439">
            <v>0.01</v>
          </cell>
          <cell r="H439">
            <v>0</v>
          </cell>
          <cell r="I439" t="str">
            <v>1         95</v>
          </cell>
          <cell r="J439">
            <v>0.01</v>
          </cell>
          <cell r="K439">
            <v>0.01</v>
          </cell>
          <cell r="L439">
            <v>2003</v>
          </cell>
          <cell r="M439" t="str">
            <v>No Trade</v>
          </cell>
          <cell r="N439" t="str">
            <v/>
          </cell>
          <cell r="O439" t="str">
            <v/>
          </cell>
          <cell r="P439" t="str">
            <v/>
          </cell>
        </row>
        <row r="440">
          <cell r="A440" t="str">
            <v>LO</v>
          </cell>
          <cell r="B440">
            <v>1</v>
          </cell>
          <cell r="C440">
            <v>3</v>
          </cell>
          <cell r="D440" t="str">
            <v>P</v>
          </cell>
          <cell r="E440">
            <v>35</v>
          </cell>
          <cell r="F440">
            <v>37606</v>
          </cell>
          <cell r="G440">
            <v>7.71</v>
          </cell>
          <cell r="H440">
            <v>8.1999999999999993</v>
          </cell>
          <cell r="I440" t="str">
            <v>9          0</v>
          </cell>
          <cell r="J440">
            <v>0</v>
          </cell>
          <cell r="K440">
            <v>0</v>
          </cell>
          <cell r="L440">
            <v>2003</v>
          </cell>
          <cell r="M440" t="str">
            <v>No Trade</v>
          </cell>
          <cell r="N440" t="str">
            <v/>
          </cell>
          <cell r="O440" t="str">
            <v/>
          </cell>
          <cell r="P440" t="str">
            <v/>
          </cell>
        </row>
        <row r="441">
          <cell r="A441" t="str">
            <v>LO</v>
          </cell>
          <cell r="B441">
            <v>1</v>
          </cell>
          <cell r="C441">
            <v>3</v>
          </cell>
          <cell r="D441" t="str">
            <v>C</v>
          </cell>
          <cell r="E441">
            <v>35.5</v>
          </cell>
          <cell r="F441">
            <v>37606</v>
          </cell>
          <cell r="G441">
            <v>0.01</v>
          </cell>
          <cell r="H441">
            <v>0</v>
          </cell>
          <cell r="I441" t="str">
            <v>1          0</v>
          </cell>
          <cell r="J441">
            <v>0</v>
          </cell>
          <cell r="K441">
            <v>0</v>
          </cell>
          <cell r="L441">
            <v>2003</v>
          </cell>
          <cell r="M441" t="str">
            <v>No Trade</v>
          </cell>
          <cell r="N441" t="str">
            <v/>
          </cell>
          <cell r="O441" t="str">
            <v/>
          </cell>
          <cell r="P441" t="str">
            <v/>
          </cell>
        </row>
        <row r="442">
          <cell r="A442" t="str">
            <v>LO</v>
          </cell>
          <cell r="B442">
            <v>1</v>
          </cell>
          <cell r="C442">
            <v>3</v>
          </cell>
          <cell r="D442" t="str">
            <v>C</v>
          </cell>
          <cell r="E442">
            <v>36</v>
          </cell>
          <cell r="F442">
            <v>37606</v>
          </cell>
          <cell r="G442">
            <v>0.01</v>
          </cell>
          <cell r="H442">
            <v>0</v>
          </cell>
          <cell r="I442" t="str">
            <v>1         25</v>
          </cell>
          <cell r="J442">
            <v>0.01</v>
          </cell>
          <cell r="K442">
            <v>0.01</v>
          </cell>
          <cell r="L442">
            <v>2003</v>
          </cell>
          <cell r="M442" t="str">
            <v>No Trade</v>
          </cell>
          <cell r="N442" t="str">
            <v/>
          </cell>
          <cell r="O442" t="str">
            <v/>
          </cell>
          <cell r="P442" t="str">
            <v/>
          </cell>
        </row>
        <row r="443">
          <cell r="A443" t="str">
            <v>LO</v>
          </cell>
          <cell r="B443">
            <v>1</v>
          </cell>
          <cell r="C443">
            <v>3</v>
          </cell>
          <cell r="D443" t="str">
            <v>P</v>
          </cell>
          <cell r="E443">
            <v>36</v>
          </cell>
          <cell r="F443">
            <v>37606</v>
          </cell>
          <cell r="G443">
            <v>8.7100000000000009</v>
          </cell>
          <cell r="H443">
            <v>9.1999999999999993</v>
          </cell>
          <cell r="I443" t="str">
            <v>9          0</v>
          </cell>
          <cell r="J443">
            <v>0</v>
          </cell>
          <cell r="K443">
            <v>0</v>
          </cell>
          <cell r="L443">
            <v>2003</v>
          </cell>
          <cell r="M443" t="str">
            <v>No Trade</v>
          </cell>
          <cell r="N443" t="str">
            <v/>
          </cell>
          <cell r="O443" t="str">
            <v/>
          </cell>
          <cell r="P443" t="str">
            <v/>
          </cell>
        </row>
        <row r="444">
          <cell r="A444" t="str">
            <v>LO</v>
          </cell>
          <cell r="B444">
            <v>1</v>
          </cell>
          <cell r="C444">
            <v>3</v>
          </cell>
          <cell r="D444" t="str">
            <v>C</v>
          </cell>
          <cell r="E444">
            <v>36.5</v>
          </cell>
          <cell r="F444">
            <v>37606</v>
          </cell>
          <cell r="G444">
            <v>0.01</v>
          </cell>
          <cell r="H444">
            <v>0</v>
          </cell>
          <cell r="I444" t="str">
            <v>1          0</v>
          </cell>
          <cell r="J444">
            <v>0</v>
          </cell>
          <cell r="K444">
            <v>0</v>
          </cell>
          <cell r="L444">
            <v>2003</v>
          </cell>
          <cell r="M444" t="str">
            <v>No Trade</v>
          </cell>
          <cell r="N444" t="str">
            <v/>
          </cell>
          <cell r="O444" t="str">
            <v/>
          </cell>
          <cell r="P444" t="str">
            <v/>
          </cell>
        </row>
        <row r="445">
          <cell r="A445" t="str">
            <v>LO</v>
          </cell>
          <cell r="B445">
            <v>1</v>
          </cell>
          <cell r="C445">
            <v>3</v>
          </cell>
          <cell r="D445" t="str">
            <v>C</v>
          </cell>
          <cell r="E445">
            <v>37</v>
          </cell>
          <cell r="F445">
            <v>37606</v>
          </cell>
          <cell r="G445">
            <v>0.01</v>
          </cell>
          <cell r="H445">
            <v>0</v>
          </cell>
          <cell r="I445" t="str">
            <v>1          0</v>
          </cell>
          <cell r="J445">
            <v>0</v>
          </cell>
          <cell r="K445">
            <v>0</v>
          </cell>
          <cell r="L445">
            <v>2003</v>
          </cell>
          <cell r="M445" t="str">
            <v>No Trade</v>
          </cell>
          <cell r="N445" t="str">
            <v/>
          </cell>
          <cell r="O445" t="str">
            <v/>
          </cell>
          <cell r="P445" t="str">
            <v/>
          </cell>
        </row>
        <row r="446">
          <cell r="A446" t="str">
            <v>LO</v>
          </cell>
          <cell r="B446">
            <v>1</v>
          </cell>
          <cell r="C446">
            <v>3</v>
          </cell>
          <cell r="D446" t="str">
            <v>P</v>
          </cell>
          <cell r="E446">
            <v>37</v>
          </cell>
          <cell r="F446">
            <v>37606</v>
          </cell>
          <cell r="G446">
            <v>9.7100000000000009</v>
          </cell>
          <cell r="H446">
            <v>10.199999999999999</v>
          </cell>
          <cell r="I446" t="str">
            <v>9          0</v>
          </cell>
          <cell r="J446">
            <v>0</v>
          </cell>
          <cell r="K446">
            <v>0</v>
          </cell>
          <cell r="L446">
            <v>2003</v>
          </cell>
          <cell r="M446" t="str">
            <v>No Trade</v>
          </cell>
          <cell r="N446" t="str">
            <v/>
          </cell>
          <cell r="O446" t="str">
            <v/>
          </cell>
          <cell r="P446" t="str">
            <v/>
          </cell>
        </row>
        <row r="447">
          <cell r="A447" t="str">
            <v>LO</v>
          </cell>
          <cell r="B447">
            <v>1</v>
          </cell>
          <cell r="C447">
            <v>3</v>
          </cell>
          <cell r="D447" t="str">
            <v>C</v>
          </cell>
          <cell r="E447">
            <v>37.5</v>
          </cell>
          <cell r="F447">
            <v>37606</v>
          </cell>
          <cell r="G447">
            <v>0.01</v>
          </cell>
          <cell r="H447">
            <v>0</v>
          </cell>
          <cell r="I447" t="str">
            <v>1          0</v>
          </cell>
          <cell r="J447">
            <v>0</v>
          </cell>
          <cell r="K447">
            <v>0</v>
          </cell>
          <cell r="L447">
            <v>2003</v>
          </cell>
          <cell r="M447" t="str">
            <v>No Trade</v>
          </cell>
          <cell r="N447" t="str">
            <v/>
          </cell>
          <cell r="O447" t="str">
            <v/>
          </cell>
          <cell r="P447" t="str">
            <v/>
          </cell>
        </row>
        <row r="448">
          <cell r="A448" t="str">
            <v>LO</v>
          </cell>
          <cell r="B448">
            <v>1</v>
          </cell>
          <cell r="C448">
            <v>3</v>
          </cell>
          <cell r="D448" t="str">
            <v>C</v>
          </cell>
          <cell r="E448">
            <v>38</v>
          </cell>
          <cell r="F448">
            <v>37606</v>
          </cell>
          <cell r="G448">
            <v>0.01</v>
          </cell>
          <cell r="H448">
            <v>0</v>
          </cell>
          <cell r="I448" t="str">
            <v>1          0</v>
          </cell>
          <cell r="J448">
            <v>0</v>
          </cell>
          <cell r="K448">
            <v>0</v>
          </cell>
          <cell r="L448">
            <v>2003</v>
          </cell>
          <cell r="M448" t="str">
            <v>No Trade</v>
          </cell>
          <cell r="N448" t="str">
            <v/>
          </cell>
          <cell r="O448" t="str">
            <v/>
          </cell>
          <cell r="P448" t="str">
            <v/>
          </cell>
        </row>
        <row r="449">
          <cell r="A449" t="str">
            <v>LO</v>
          </cell>
          <cell r="B449">
            <v>1</v>
          </cell>
          <cell r="C449">
            <v>3</v>
          </cell>
          <cell r="D449" t="str">
            <v>P</v>
          </cell>
          <cell r="E449">
            <v>38</v>
          </cell>
          <cell r="F449">
            <v>37606</v>
          </cell>
          <cell r="G449">
            <v>10.71</v>
          </cell>
          <cell r="H449">
            <v>11.2</v>
          </cell>
          <cell r="I449" t="str">
            <v>9          0</v>
          </cell>
          <cell r="J449">
            <v>0</v>
          </cell>
          <cell r="K449">
            <v>0</v>
          </cell>
          <cell r="L449">
            <v>2003</v>
          </cell>
          <cell r="M449" t="str">
            <v>No Trade</v>
          </cell>
          <cell r="N449" t="str">
            <v/>
          </cell>
          <cell r="O449" t="str">
            <v/>
          </cell>
          <cell r="P449" t="str">
            <v/>
          </cell>
        </row>
        <row r="450">
          <cell r="A450" t="str">
            <v>LO</v>
          </cell>
          <cell r="B450">
            <v>1</v>
          </cell>
          <cell r="C450">
            <v>3</v>
          </cell>
          <cell r="D450" t="str">
            <v>C</v>
          </cell>
          <cell r="E450">
            <v>38.5</v>
          </cell>
          <cell r="F450">
            <v>37606</v>
          </cell>
          <cell r="G450">
            <v>0.01</v>
          </cell>
          <cell r="H450">
            <v>0</v>
          </cell>
          <cell r="I450" t="str">
            <v>1          0</v>
          </cell>
          <cell r="J450">
            <v>0</v>
          </cell>
          <cell r="K450">
            <v>0</v>
          </cell>
          <cell r="L450">
            <v>2003</v>
          </cell>
          <cell r="M450" t="str">
            <v>No Trade</v>
          </cell>
          <cell r="N450" t="str">
            <v/>
          </cell>
          <cell r="O450" t="str">
            <v/>
          </cell>
          <cell r="P450" t="str">
            <v/>
          </cell>
        </row>
        <row r="451">
          <cell r="A451" t="str">
            <v>LO</v>
          </cell>
          <cell r="B451">
            <v>1</v>
          </cell>
          <cell r="C451">
            <v>3</v>
          </cell>
          <cell r="D451" t="str">
            <v>C</v>
          </cell>
          <cell r="E451">
            <v>39</v>
          </cell>
          <cell r="F451">
            <v>37606</v>
          </cell>
          <cell r="G451">
            <v>0.01</v>
          </cell>
          <cell r="H451">
            <v>0</v>
          </cell>
          <cell r="I451" t="str">
            <v>1          0</v>
          </cell>
          <cell r="J451">
            <v>0</v>
          </cell>
          <cell r="K451">
            <v>0</v>
          </cell>
          <cell r="L451">
            <v>2003</v>
          </cell>
          <cell r="M451" t="str">
            <v>No Trade</v>
          </cell>
          <cell r="N451" t="str">
            <v/>
          </cell>
          <cell r="O451" t="str">
            <v/>
          </cell>
          <cell r="P451" t="str">
            <v/>
          </cell>
        </row>
        <row r="452">
          <cell r="A452" t="str">
            <v>LO</v>
          </cell>
          <cell r="B452">
            <v>1</v>
          </cell>
          <cell r="C452">
            <v>3</v>
          </cell>
          <cell r="D452" t="str">
            <v>P</v>
          </cell>
          <cell r="E452">
            <v>39</v>
          </cell>
          <cell r="F452">
            <v>37606</v>
          </cell>
          <cell r="G452">
            <v>11.71</v>
          </cell>
          <cell r="H452">
            <v>12.2</v>
          </cell>
          <cell r="I452" t="str">
            <v>9          0</v>
          </cell>
          <cell r="J452">
            <v>0</v>
          </cell>
          <cell r="K452">
            <v>0</v>
          </cell>
          <cell r="L452">
            <v>2003</v>
          </cell>
          <cell r="M452" t="str">
            <v>No Trade</v>
          </cell>
          <cell r="N452" t="str">
            <v/>
          </cell>
          <cell r="O452" t="str">
            <v/>
          </cell>
          <cell r="P452" t="str">
            <v/>
          </cell>
        </row>
        <row r="453">
          <cell r="A453" t="str">
            <v>LO</v>
          </cell>
          <cell r="B453">
            <v>1</v>
          </cell>
          <cell r="C453">
            <v>3</v>
          </cell>
          <cell r="D453" t="str">
            <v>C</v>
          </cell>
          <cell r="E453">
            <v>39.5</v>
          </cell>
          <cell r="F453">
            <v>37606</v>
          </cell>
          <cell r="G453">
            <v>0.01</v>
          </cell>
          <cell r="H453">
            <v>0</v>
          </cell>
          <cell r="I453" t="str">
            <v>1          0</v>
          </cell>
          <cell r="J453">
            <v>0</v>
          </cell>
          <cell r="K453">
            <v>0</v>
          </cell>
          <cell r="L453">
            <v>2003</v>
          </cell>
          <cell r="M453" t="str">
            <v>No Trade</v>
          </cell>
          <cell r="N453" t="str">
            <v/>
          </cell>
          <cell r="O453" t="str">
            <v/>
          </cell>
          <cell r="P453" t="str">
            <v/>
          </cell>
        </row>
        <row r="454">
          <cell r="A454" t="str">
            <v>LO</v>
          </cell>
          <cell r="B454">
            <v>1</v>
          </cell>
          <cell r="C454">
            <v>3</v>
          </cell>
          <cell r="D454" t="str">
            <v>P</v>
          </cell>
          <cell r="E454">
            <v>39.5</v>
          </cell>
          <cell r="F454">
            <v>37606</v>
          </cell>
          <cell r="G454">
            <v>14.22</v>
          </cell>
          <cell r="H454">
            <v>14.2</v>
          </cell>
          <cell r="I454" t="str">
            <v>2          0</v>
          </cell>
          <cell r="J454">
            <v>0</v>
          </cell>
          <cell r="K454">
            <v>0</v>
          </cell>
          <cell r="L454">
            <v>2003</v>
          </cell>
          <cell r="M454" t="str">
            <v>No Trade</v>
          </cell>
          <cell r="N454" t="str">
            <v/>
          </cell>
          <cell r="O454" t="str">
            <v/>
          </cell>
          <cell r="P454" t="str">
            <v/>
          </cell>
        </row>
        <row r="455">
          <cell r="A455" t="str">
            <v>LO</v>
          </cell>
          <cell r="B455">
            <v>1</v>
          </cell>
          <cell r="C455">
            <v>3</v>
          </cell>
          <cell r="D455" t="str">
            <v>C</v>
          </cell>
          <cell r="E455">
            <v>40</v>
          </cell>
          <cell r="F455">
            <v>37606</v>
          </cell>
          <cell r="G455">
            <v>0.01</v>
          </cell>
          <cell r="H455">
            <v>0</v>
          </cell>
          <cell r="I455" t="str">
            <v>1          0</v>
          </cell>
          <cell r="J455">
            <v>0</v>
          </cell>
          <cell r="K455">
            <v>0</v>
          </cell>
          <cell r="L455">
            <v>2003</v>
          </cell>
          <cell r="M455" t="str">
            <v>No Trade</v>
          </cell>
          <cell r="N455" t="str">
            <v/>
          </cell>
          <cell r="O455" t="str">
            <v/>
          </cell>
          <cell r="P455" t="str">
            <v/>
          </cell>
        </row>
        <row r="456">
          <cell r="A456" t="str">
            <v>LO</v>
          </cell>
          <cell r="B456">
            <v>1</v>
          </cell>
          <cell r="C456">
            <v>3</v>
          </cell>
          <cell r="D456" t="str">
            <v>C</v>
          </cell>
          <cell r="E456">
            <v>45</v>
          </cell>
          <cell r="F456">
            <v>37606</v>
          </cell>
          <cell r="G456">
            <v>0.01</v>
          </cell>
          <cell r="H456">
            <v>0</v>
          </cell>
          <cell r="I456" t="str">
            <v>1          0</v>
          </cell>
          <cell r="J456">
            <v>0</v>
          </cell>
          <cell r="K456">
            <v>0</v>
          </cell>
          <cell r="L456">
            <v>2003</v>
          </cell>
          <cell r="M456" t="str">
            <v>No Trade</v>
          </cell>
          <cell r="N456" t="str">
            <v/>
          </cell>
          <cell r="O456" t="str">
            <v/>
          </cell>
          <cell r="P456" t="str">
            <v/>
          </cell>
        </row>
        <row r="457">
          <cell r="A457" t="str">
            <v>LO</v>
          </cell>
          <cell r="B457">
            <v>1</v>
          </cell>
          <cell r="C457">
            <v>3</v>
          </cell>
          <cell r="D457" t="str">
            <v>C</v>
          </cell>
          <cell r="E457">
            <v>47.5</v>
          </cell>
          <cell r="F457">
            <v>37606</v>
          </cell>
          <cell r="G457">
            <v>0.01</v>
          </cell>
          <cell r="H457">
            <v>0</v>
          </cell>
          <cell r="I457" t="str">
            <v>1          0</v>
          </cell>
          <cell r="J457">
            <v>0</v>
          </cell>
          <cell r="K457">
            <v>0</v>
          </cell>
          <cell r="L457">
            <v>2003</v>
          </cell>
          <cell r="M457" t="str">
            <v>No Trade</v>
          </cell>
          <cell r="N457" t="str">
            <v/>
          </cell>
          <cell r="O457" t="str">
            <v/>
          </cell>
          <cell r="P457" t="str">
            <v/>
          </cell>
        </row>
        <row r="458">
          <cell r="A458" t="str">
            <v>LO</v>
          </cell>
          <cell r="B458">
            <v>1</v>
          </cell>
          <cell r="C458">
            <v>3</v>
          </cell>
          <cell r="D458" t="str">
            <v>C</v>
          </cell>
          <cell r="E458">
            <v>50</v>
          </cell>
          <cell r="F458">
            <v>37606</v>
          </cell>
          <cell r="G458">
            <v>0.01</v>
          </cell>
          <cell r="H458">
            <v>0</v>
          </cell>
          <cell r="I458" t="str">
            <v>1          0</v>
          </cell>
          <cell r="J458">
            <v>0</v>
          </cell>
          <cell r="K458">
            <v>0</v>
          </cell>
          <cell r="L458">
            <v>2003</v>
          </cell>
          <cell r="M458" t="str">
            <v>No Trade</v>
          </cell>
          <cell r="N458" t="str">
            <v/>
          </cell>
          <cell r="O458" t="str">
            <v/>
          </cell>
          <cell r="P458" t="str">
            <v/>
          </cell>
        </row>
        <row r="459">
          <cell r="A459" t="str">
            <v>LO</v>
          </cell>
          <cell r="B459">
            <v>1</v>
          </cell>
          <cell r="C459">
            <v>3</v>
          </cell>
          <cell r="D459" t="str">
            <v>C</v>
          </cell>
          <cell r="E459">
            <v>60</v>
          </cell>
          <cell r="F459">
            <v>37606</v>
          </cell>
          <cell r="G459">
            <v>0.01</v>
          </cell>
          <cell r="H459">
            <v>0</v>
          </cell>
          <cell r="I459" t="str">
            <v>1          0</v>
          </cell>
          <cell r="J459">
            <v>0</v>
          </cell>
          <cell r="K459">
            <v>0</v>
          </cell>
          <cell r="L459">
            <v>2003</v>
          </cell>
          <cell r="M459" t="str">
            <v>No Trade</v>
          </cell>
          <cell r="N459" t="str">
            <v/>
          </cell>
          <cell r="O459" t="str">
            <v/>
          </cell>
          <cell r="P459" t="str">
            <v/>
          </cell>
        </row>
        <row r="460">
          <cell r="A460" t="str">
            <v>LO</v>
          </cell>
          <cell r="B460">
            <v>1</v>
          </cell>
          <cell r="C460">
            <v>3</v>
          </cell>
          <cell r="D460" t="str">
            <v>C</v>
          </cell>
          <cell r="E460">
            <v>62.5</v>
          </cell>
          <cell r="F460">
            <v>37606</v>
          </cell>
          <cell r="G460">
            <v>0.01</v>
          </cell>
          <cell r="H460">
            <v>0</v>
          </cell>
          <cell r="I460" t="str">
            <v>1          0</v>
          </cell>
          <cell r="J460">
            <v>0</v>
          </cell>
          <cell r="K460">
            <v>0</v>
          </cell>
          <cell r="L460">
            <v>2003</v>
          </cell>
          <cell r="M460" t="str">
            <v>No Trade</v>
          </cell>
          <cell r="N460" t="str">
            <v/>
          </cell>
          <cell r="O460" t="str">
            <v/>
          </cell>
          <cell r="P460" t="str">
            <v/>
          </cell>
        </row>
        <row r="461">
          <cell r="A461" t="str">
            <v>LO</v>
          </cell>
          <cell r="B461">
            <v>2</v>
          </cell>
          <cell r="C461">
            <v>3</v>
          </cell>
          <cell r="D461" t="str">
            <v>P</v>
          </cell>
          <cell r="E461">
            <v>2.5</v>
          </cell>
          <cell r="F461">
            <v>37636</v>
          </cell>
          <cell r="G461">
            <v>0</v>
          </cell>
          <cell r="H461">
            <v>0</v>
          </cell>
          <cell r="I461" t="str">
            <v>0          0</v>
          </cell>
          <cell r="J461">
            <v>0</v>
          </cell>
          <cell r="K461">
            <v>0</v>
          </cell>
          <cell r="L461">
            <v>2003</v>
          </cell>
          <cell r="M461" t="str">
            <v>No Trade</v>
          </cell>
          <cell r="N461" t="str">
            <v/>
          </cell>
          <cell r="O461" t="str">
            <v/>
          </cell>
          <cell r="P461" t="str">
            <v/>
          </cell>
        </row>
        <row r="462">
          <cell r="A462" t="str">
            <v>LO</v>
          </cell>
          <cell r="B462">
            <v>2</v>
          </cell>
          <cell r="C462">
            <v>3</v>
          </cell>
          <cell r="D462" t="str">
            <v>P</v>
          </cell>
          <cell r="E462">
            <v>13</v>
          </cell>
          <cell r="F462">
            <v>37636</v>
          </cell>
          <cell r="G462">
            <v>0.01</v>
          </cell>
          <cell r="H462">
            <v>0</v>
          </cell>
          <cell r="I462" t="str">
            <v>1          0</v>
          </cell>
          <cell r="J462">
            <v>0</v>
          </cell>
          <cell r="K462">
            <v>0</v>
          </cell>
          <cell r="L462">
            <v>2003</v>
          </cell>
          <cell r="M462" t="str">
            <v>No Trade</v>
          </cell>
          <cell r="N462" t="str">
            <v/>
          </cell>
          <cell r="O462" t="str">
            <v/>
          </cell>
          <cell r="P462" t="str">
            <v/>
          </cell>
        </row>
        <row r="463">
          <cell r="A463" t="str">
            <v>LO</v>
          </cell>
          <cell r="B463">
            <v>2</v>
          </cell>
          <cell r="C463">
            <v>3</v>
          </cell>
          <cell r="D463" t="str">
            <v>P</v>
          </cell>
          <cell r="E463">
            <v>14</v>
          </cell>
          <cell r="F463">
            <v>37636</v>
          </cell>
          <cell r="G463">
            <v>0.01</v>
          </cell>
          <cell r="H463">
            <v>0</v>
          </cell>
          <cell r="I463" t="str">
            <v>1          0</v>
          </cell>
          <cell r="J463">
            <v>0</v>
          </cell>
          <cell r="K463">
            <v>0</v>
          </cell>
          <cell r="L463">
            <v>2003</v>
          </cell>
          <cell r="M463" t="str">
            <v>No Trade</v>
          </cell>
          <cell r="N463" t="str">
            <v/>
          </cell>
          <cell r="O463" t="str">
            <v/>
          </cell>
          <cell r="P463" t="str">
            <v/>
          </cell>
        </row>
        <row r="464">
          <cell r="A464" t="str">
            <v>LO</v>
          </cell>
          <cell r="B464">
            <v>2</v>
          </cell>
          <cell r="C464">
            <v>3</v>
          </cell>
          <cell r="D464" t="str">
            <v>P</v>
          </cell>
          <cell r="E464">
            <v>15</v>
          </cell>
          <cell r="F464">
            <v>37636</v>
          </cell>
          <cell r="G464">
            <v>0.01</v>
          </cell>
          <cell r="H464">
            <v>0</v>
          </cell>
          <cell r="I464" t="str">
            <v>1          0</v>
          </cell>
          <cell r="J464">
            <v>0</v>
          </cell>
          <cell r="K464">
            <v>0</v>
          </cell>
          <cell r="L464">
            <v>2003</v>
          </cell>
          <cell r="M464" t="str">
            <v>No Trade</v>
          </cell>
          <cell r="N464" t="str">
            <v/>
          </cell>
          <cell r="O464" t="str">
            <v/>
          </cell>
          <cell r="P464" t="str">
            <v/>
          </cell>
        </row>
        <row r="465">
          <cell r="A465" t="str">
            <v>LO</v>
          </cell>
          <cell r="B465">
            <v>2</v>
          </cell>
          <cell r="C465">
            <v>3</v>
          </cell>
          <cell r="D465" t="str">
            <v>P</v>
          </cell>
          <cell r="E465">
            <v>16</v>
          </cell>
          <cell r="F465">
            <v>37636</v>
          </cell>
          <cell r="G465">
            <v>0.01</v>
          </cell>
          <cell r="H465">
            <v>0</v>
          </cell>
          <cell r="I465" t="str">
            <v>2          0</v>
          </cell>
          <cell r="J465">
            <v>0</v>
          </cell>
          <cell r="K465">
            <v>0</v>
          </cell>
          <cell r="L465">
            <v>2003</v>
          </cell>
          <cell r="M465" t="str">
            <v>No Trade</v>
          </cell>
          <cell r="N465" t="str">
            <v/>
          </cell>
          <cell r="O465" t="str">
            <v/>
          </cell>
          <cell r="P465" t="str">
            <v/>
          </cell>
        </row>
        <row r="466">
          <cell r="A466" t="str">
            <v>LO</v>
          </cell>
          <cell r="B466">
            <v>2</v>
          </cell>
          <cell r="C466">
            <v>3</v>
          </cell>
          <cell r="D466" t="str">
            <v>P</v>
          </cell>
          <cell r="E466">
            <v>17</v>
          </cell>
          <cell r="F466">
            <v>37636</v>
          </cell>
          <cell r="G466">
            <v>0.02</v>
          </cell>
          <cell r="H466">
            <v>0</v>
          </cell>
          <cell r="I466" t="str">
            <v>3          0</v>
          </cell>
          <cell r="J466">
            <v>0</v>
          </cell>
          <cell r="K466">
            <v>0</v>
          </cell>
          <cell r="L466">
            <v>2003</v>
          </cell>
          <cell r="M466" t="str">
            <v>No Trade</v>
          </cell>
          <cell r="N466" t="str">
            <v/>
          </cell>
          <cell r="O466" t="str">
            <v/>
          </cell>
          <cell r="P466" t="str">
            <v/>
          </cell>
        </row>
        <row r="467">
          <cell r="A467" t="str">
            <v>LO</v>
          </cell>
          <cell r="B467">
            <v>2</v>
          </cell>
          <cell r="C467">
            <v>3</v>
          </cell>
          <cell r="D467" t="str">
            <v>P</v>
          </cell>
          <cell r="E467">
            <v>18</v>
          </cell>
          <cell r="F467">
            <v>37636</v>
          </cell>
          <cell r="G467">
            <v>0.02</v>
          </cell>
          <cell r="H467">
            <v>0</v>
          </cell>
          <cell r="I467" t="str">
            <v>3          0</v>
          </cell>
          <cell r="J467">
            <v>0</v>
          </cell>
          <cell r="K467">
            <v>0</v>
          </cell>
          <cell r="L467">
            <v>2003</v>
          </cell>
          <cell r="M467" t="str">
            <v>No Trade</v>
          </cell>
          <cell r="N467" t="str">
            <v/>
          </cell>
          <cell r="O467" t="str">
            <v/>
          </cell>
          <cell r="P467" t="str">
            <v/>
          </cell>
        </row>
        <row r="468">
          <cell r="A468" t="str">
            <v>LO</v>
          </cell>
          <cell r="B468">
            <v>2</v>
          </cell>
          <cell r="C468">
            <v>3</v>
          </cell>
          <cell r="D468" t="str">
            <v>P</v>
          </cell>
          <cell r="E468">
            <v>18.5</v>
          </cell>
          <cell r="F468">
            <v>37636</v>
          </cell>
          <cell r="G468">
            <v>0.03</v>
          </cell>
          <cell r="H468">
            <v>0</v>
          </cell>
          <cell r="I468" t="str">
            <v>4          0</v>
          </cell>
          <cell r="J468">
            <v>0</v>
          </cell>
          <cell r="K468">
            <v>0</v>
          </cell>
          <cell r="L468">
            <v>2003</v>
          </cell>
          <cell r="M468" t="str">
            <v>No Trade</v>
          </cell>
          <cell r="N468" t="str">
            <v/>
          </cell>
          <cell r="O468" t="str">
            <v/>
          </cell>
          <cell r="P468" t="str">
            <v/>
          </cell>
        </row>
        <row r="469">
          <cell r="A469" t="str">
            <v>LO</v>
          </cell>
          <cell r="B469">
            <v>2</v>
          </cell>
          <cell r="C469">
            <v>3</v>
          </cell>
          <cell r="D469" t="str">
            <v>P</v>
          </cell>
          <cell r="E469">
            <v>19</v>
          </cell>
          <cell r="F469">
            <v>37636</v>
          </cell>
          <cell r="G469">
            <v>0.04</v>
          </cell>
          <cell r="H469">
            <v>0</v>
          </cell>
          <cell r="I469" t="str">
            <v>5          5</v>
          </cell>
          <cell r="J469">
            <v>0.04</v>
          </cell>
          <cell r="K469">
            <v>0.04</v>
          </cell>
          <cell r="L469">
            <v>2003</v>
          </cell>
          <cell r="M469" t="str">
            <v>No Trade</v>
          </cell>
          <cell r="N469" t="str">
            <v/>
          </cell>
          <cell r="O469" t="str">
            <v/>
          </cell>
          <cell r="P469" t="str">
            <v/>
          </cell>
        </row>
        <row r="470">
          <cell r="A470" t="str">
            <v>LO</v>
          </cell>
          <cell r="B470">
            <v>2</v>
          </cell>
          <cell r="C470">
            <v>3</v>
          </cell>
          <cell r="D470" t="str">
            <v>P</v>
          </cell>
          <cell r="E470">
            <v>19.5</v>
          </cell>
          <cell r="F470">
            <v>37636</v>
          </cell>
          <cell r="G470">
            <v>0.05</v>
          </cell>
          <cell r="H470">
            <v>0</v>
          </cell>
          <cell r="I470" t="str">
            <v>6          0</v>
          </cell>
          <cell r="J470">
            <v>0</v>
          </cell>
          <cell r="K470">
            <v>0</v>
          </cell>
          <cell r="L470">
            <v>2003</v>
          </cell>
          <cell r="M470" t="str">
            <v>No Trade</v>
          </cell>
          <cell r="N470" t="str">
            <v/>
          </cell>
          <cell r="O470" t="str">
            <v/>
          </cell>
          <cell r="P470" t="str">
            <v/>
          </cell>
        </row>
        <row r="471">
          <cell r="A471" t="str">
            <v>LO</v>
          </cell>
          <cell r="B471">
            <v>2</v>
          </cell>
          <cell r="C471">
            <v>3</v>
          </cell>
          <cell r="D471" t="str">
            <v>P</v>
          </cell>
          <cell r="E471">
            <v>20</v>
          </cell>
          <cell r="F471">
            <v>37636</v>
          </cell>
          <cell r="G471">
            <v>0.06</v>
          </cell>
          <cell r="H471">
            <v>0</v>
          </cell>
          <cell r="I471" t="str">
            <v>8          0</v>
          </cell>
          <cell r="J471">
            <v>0</v>
          </cell>
          <cell r="K471">
            <v>0</v>
          </cell>
          <cell r="L471">
            <v>2003</v>
          </cell>
          <cell r="M471" t="str">
            <v>No Trade</v>
          </cell>
          <cell r="N471" t="str">
            <v/>
          </cell>
          <cell r="O471" t="str">
            <v/>
          </cell>
          <cell r="P471" t="str">
            <v/>
          </cell>
        </row>
        <row r="472">
          <cell r="A472" t="str">
            <v>LO</v>
          </cell>
          <cell r="B472">
            <v>2</v>
          </cell>
          <cell r="C472">
            <v>3</v>
          </cell>
          <cell r="D472" t="str">
            <v>C</v>
          </cell>
          <cell r="E472">
            <v>20.5</v>
          </cell>
          <cell r="F472">
            <v>37636</v>
          </cell>
          <cell r="G472">
            <v>6.72</v>
          </cell>
          <cell r="H472">
            <v>6.1</v>
          </cell>
          <cell r="I472" t="str">
            <v>7          0</v>
          </cell>
          <cell r="J472">
            <v>0</v>
          </cell>
          <cell r="K472">
            <v>0</v>
          </cell>
          <cell r="L472">
            <v>2003</v>
          </cell>
          <cell r="M472" t="str">
            <v>No Trade</v>
          </cell>
          <cell r="N472" t="str">
            <v/>
          </cell>
          <cell r="O472" t="str">
            <v/>
          </cell>
          <cell r="P472" t="str">
            <v/>
          </cell>
        </row>
        <row r="473">
          <cell r="A473" t="str">
            <v>LO</v>
          </cell>
          <cell r="B473">
            <v>2</v>
          </cell>
          <cell r="C473">
            <v>3</v>
          </cell>
          <cell r="D473" t="str">
            <v>P</v>
          </cell>
          <cell r="E473">
            <v>20.5</v>
          </cell>
          <cell r="F473">
            <v>37636</v>
          </cell>
          <cell r="G473">
            <v>0.08</v>
          </cell>
          <cell r="H473">
            <v>0.1</v>
          </cell>
          <cell r="I473" t="str">
            <v>1          0</v>
          </cell>
          <cell r="J473">
            <v>0</v>
          </cell>
          <cell r="K473">
            <v>0</v>
          </cell>
          <cell r="L473">
            <v>2003</v>
          </cell>
          <cell r="M473" t="str">
            <v>No Trade</v>
          </cell>
          <cell r="N473" t="str">
            <v/>
          </cell>
          <cell r="O473" t="str">
            <v/>
          </cell>
          <cell r="P473" t="str">
            <v/>
          </cell>
        </row>
        <row r="474">
          <cell r="A474" t="str">
            <v>LO</v>
          </cell>
          <cell r="B474">
            <v>2</v>
          </cell>
          <cell r="C474">
            <v>3</v>
          </cell>
          <cell r="D474" t="str">
            <v>P</v>
          </cell>
          <cell r="E474">
            <v>21</v>
          </cell>
          <cell r="F474">
            <v>37636</v>
          </cell>
          <cell r="G474">
            <v>0.1</v>
          </cell>
          <cell r="H474">
            <v>0.1</v>
          </cell>
          <cell r="I474" t="str">
            <v>3          0</v>
          </cell>
          <cell r="J474">
            <v>0</v>
          </cell>
          <cell r="K474">
            <v>0</v>
          </cell>
          <cell r="L474">
            <v>2003</v>
          </cell>
          <cell r="M474" t="str">
            <v>No Trade</v>
          </cell>
          <cell r="N474" t="str">
            <v/>
          </cell>
          <cell r="O474" t="str">
            <v/>
          </cell>
          <cell r="P474" t="str">
            <v/>
          </cell>
        </row>
        <row r="475">
          <cell r="A475" t="str">
            <v>LO</v>
          </cell>
          <cell r="B475">
            <v>2</v>
          </cell>
          <cell r="C475">
            <v>3</v>
          </cell>
          <cell r="D475" t="str">
            <v>C</v>
          </cell>
          <cell r="E475">
            <v>21.5</v>
          </cell>
          <cell r="F475">
            <v>37636</v>
          </cell>
          <cell r="G475">
            <v>5.77</v>
          </cell>
          <cell r="H475">
            <v>5.2</v>
          </cell>
          <cell r="I475" t="str">
            <v>2          0</v>
          </cell>
          <cell r="J475">
            <v>0</v>
          </cell>
          <cell r="K475">
            <v>0</v>
          </cell>
          <cell r="L475">
            <v>2003</v>
          </cell>
          <cell r="M475" t="str">
            <v>No Trade</v>
          </cell>
          <cell r="N475" t="str">
            <v/>
          </cell>
          <cell r="O475" t="str">
            <v/>
          </cell>
          <cell r="P475" t="str">
            <v/>
          </cell>
        </row>
        <row r="476">
          <cell r="A476" t="str">
            <v>LO</v>
          </cell>
          <cell r="B476">
            <v>2</v>
          </cell>
          <cell r="C476">
            <v>3</v>
          </cell>
          <cell r="D476" t="str">
            <v>P</v>
          </cell>
          <cell r="E476">
            <v>21.5</v>
          </cell>
          <cell r="F476">
            <v>37636</v>
          </cell>
          <cell r="G476">
            <v>0.12</v>
          </cell>
          <cell r="H476">
            <v>0.1</v>
          </cell>
          <cell r="I476" t="str">
            <v>5          0</v>
          </cell>
          <cell r="J476">
            <v>0</v>
          </cell>
          <cell r="K476">
            <v>0</v>
          </cell>
          <cell r="L476">
            <v>2003</v>
          </cell>
          <cell r="M476" t="str">
            <v>No Trade</v>
          </cell>
          <cell r="N476" t="str">
            <v/>
          </cell>
          <cell r="O476" t="str">
            <v/>
          </cell>
          <cell r="P476" t="str">
            <v/>
          </cell>
        </row>
        <row r="477">
          <cell r="A477" t="str">
            <v>LO</v>
          </cell>
          <cell r="B477">
            <v>2</v>
          </cell>
          <cell r="C477">
            <v>3</v>
          </cell>
          <cell r="D477" t="str">
            <v>P</v>
          </cell>
          <cell r="E477">
            <v>22</v>
          </cell>
          <cell r="F477">
            <v>37636</v>
          </cell>
          <cell r="G477">
            <v>0.15</v>
          </cell>
          <cell r="H477">
            <v>0.1</v>
          </cell>
          <cell r="I477" t="str">
            <v>9         76</v>
          </cell>
          <cell r="J477">
            <v>0.11</v>
          </cell>
          <cell r="K477">
            <v>0.11</v>
          </cell>
          <cell r="L477">
            <v>2003</v>
          </cell>
          <cell r="M477" t="str">
            <v>No Trade</v>
          </cell>
          <cell r="N477" t="str">
            <v/>
          </cell>
          <cell r="O477" t="str">
            <v/>
          </cell>
          <cell r="P477" t="str">
            <v/>
          </cell>
        </row>
        <row r="478">
          <cell r="A478" t="str">
            <v>LO</v>
          </cell>
          <cell r="B478">
            <v>2</v>
          </cell>
          <cell r="C478">
            <v>3</v>
          </cell>
          <cell r="D478" t="str">
            <v>P</v>
          </cell>
          <cell r="E478">
            <v>22.5</v>
          </cell>
          <cell r="F478">
            <v>37636</v>
          </cell>
          <cell r="G478">
            <v>0.18</v>
          </cell>
          <cell r="H478">
            <v>0.2</v>
          </cell>
          <cell r="I478" t="str">
            <v>4         18</v>
          </cell>
          <cell r="J478">
            <v>0.19</v>
          </cell>
          <cell r="K478">
            <v>0.19</v>
          </cell>
          <cell r="L478">
            <v>2003</v>
          </cell>
          <cell r="M478" t="str">
            <v>No Trade</v>
          </cell>
          <cell r="N478" t="str">
            <v/>
          </cell>
          <cell r="O478" t="str">
            <v/>
          </cell>
          <cell r="P478" t="str">
            <v/>
          </cell>
        </row>
        <row r="479">
          <cell r="A479" t="str">
            <v>LO</v>
          </cell>
          <cell r="B479">
            <v>2</v>
          </cell>
          <cell r="C479">
            <v>3</v>
          </cell>
          <cell r="D479" t="str">
            <v>C</v>
          </cell>
          <cell r="E479">
            <v>23</v>
          </cell>
          <cell r="F479">
            <v>37636</v>
          </cell>
          <cell r="G479">
            <v>4.3600000000000003</v>
          </cell>
          <cell r="H479">
            <v>3.8</v>
          </cell>
          <cell r="I479" t="str">
            <v>6          0</v>
          </cell>
          <cell r="J479">
            <v>0</v>
          </cell>
          <cell r="K479">
            <v>0</v>
          </cell>
          <cell r="L479">
            <v>2003</v>
          </cell>
          <cell r="M479" t="str">
            <v>No Trade</v>
          </cell>
          <cell r="N479" t="str">
            <v/>
          </cell>
          <cell r="O479" t="str">
            <v/>
          </cell>
          <cell r="P479" t="str">
            <v/>
          </cell>
        </row>
        <row r="480">
          <cell r="A480" t="str">
            <v>LO</v>
          </cell>
          <cell r="B480">
            <v>2</v>
          </cell>
          <cell r="C480">
            <v>3</v>
          </cell>
          <cell r="D480" t="str">
            <v>P</v>
          </cell>
          <cell r="E480">
            <v>23</v>
          </cell>
          <cell r="F480">
            <v>37636</v>
          </cell>
          <cell r="G480">
            <v>0.21</v>
          </cell>
          <cell r="H480">
            <v>0.2</v>
          </cell>
          <cell r="I480" t="str">
            <v>9        201</v>
          </cell>
          <cell r="J480">
            <v>0.27</v>
          </cell>
          <cell r="K480">
            <v>0.22</v>
          </cell>
          <cell r="L480">
            <v>2003</v>
          </cell>
          <cell r="M480" t="str">
            <v>No Trade</v>
          </cell>
          <cell r="N480" t="str">
            <v/>
          </cell>
          <cell r="O480" t="str">
            <v/>
          </cell>
          <cell r="P480" t="str">
            <v/>
          </cell>
        </row>
        <row r="481">
          <cell r="A481" t="str">
            <v>LO</v>
          </cell>
          <cell r="B481">
            <v>2</v>
          </cell>
          <cell r="C481">
            <v>3</v>
          </cell>
          <cell r="D481" t="str">
            <v>C</v>
          </cell>
          <cell r="E481">
            <v>23.5</v>
          </cell>
          <cell r="F481">
            <v>37636</v>
          </cell>
          <cell r="G481">
            <v>2.9</v>
          </cell>
          <cell r="H481">
            <v>2.9</v>
          </cell>
          <cell r="I481" t="str">
            <v>0          0</v>
          </cell>
          <cell r="J481">
            <v>0</v>
          </cell>
          <cell r="K481">
            <v>0</v>
          </cell>
          <cell r="L481">
            <v>2003</v>
          </cell>
          <cell r="M481" t="str">
            <v>No Trade</v>
          </cell>
          <cell r="N481" t="str">
            <v/>
          </cell>
          <cell r="O481" t="str">
            <v/>
          </cell>
          <cell r="P481" t="str">
            <v/>
          </cell>
        </row>
        <row r="482">
          <cell r="A482" t="str">
            <v>LO</v>
          </cell>
          <cell r="B482">
            <v>2</v>
          </cell>
          <cell r="C482">
            <v>3</v>
          </cell>
          <cell r="D482" t="str">
            <v>P</v>
          </cell>
          <cell r="E482">
            <v>23.5</v>
          </cell>
          <cell r="F482">
            <v>37636</v>
          </cell>
          <cell r="G482">
            <v>0.26</v>
          </cell>
          <cell r="H482">
            <v>0.3</v>
          </cell>
          <cell r="I482" t="str">
            <v>5        350</v>
          </cell>
          <cell r="J482">
            <v>0</v>
          </cell>
          <cell r="K482">
            <v>0</v>
          </cell>
          <cell r="L482">
            <v>2003</v>
          </cell>
          <cell r="M482" t="str">
            <v>No Trade</v>
          </cell>
          <cell r="N482" t="str">
            <v/>
          </cell>
          <cell r="O482" t="str">
            <v/>
          </cell>
          <cell r="P482" t="str">
            <v/>
          </cell>
        </row>
        <row r="483">
          <cell r="A483" t="str">
            <v>LO</v>
          </cell>
          <cell r="B483">
            <v>2</v>
          </cell>
          <cell r="C483">
            <v>3</v>
          </cell>
          <cell r="D483" t="str">
            <v>C</v>
          </cell>
          <cell r="E483">
            <v>24</v>
          </cell>
          <cell r="F483">
            <v>37636</v>
          </cell>
          <cell r="G483">
            <v>3.48</v>
          </cell>
          <cell r="H483">
            <v>3</v>
          </cell>
          <cell r="I483" t="str">
            <v>1          0</v>
          </cell>
          <cell r="J483">
            <v>0</v>
          </cell>
          <cell r="K483">
            <v>0</v>
          </cell>
          <cell r="L483">
            <v>2003</v>
          </cell>
          <cell r="M483" t="str">
            <v>No Trade</v>
          </cell>
          <cell r="N483" t="str">
            <v/>
          </cell>
          <cell r="O483" t="str">
            <v/>
          </cell>
          <cell r="P483" t="str">
            <v/>
          </cell>
        </row>
        <row r="484">
          <cell r="A484" t="str">
            <v>LO</v>
          </cell>
          <cell r="B484">
            <v>2</v>
          </cell>
          <cell r="C484">
            <v>3</v>
          </cell>
          <cell r="D484" t="str">
            <v>P</v>
          </cell>
          <cell r="E484">
            <v>24</v>
          </cell>
          <cell r="F484">
            <v>37636</v>
          </cell>
          <cell r="G484">
            <v>0.33</v>
          </cell>
          <cell r="H484">
            <v>0.4</v>
          </cell>
          <cell r="I484" t="str">
            <v>3        356</v>
          </cell>
          <cell r="J484">
            <v>0.37</v>
          </cell>
          <cell r="K484">
            <v>0.34</v>
          </cell>
          <cell r="L484">
            <v>2003</v>
          </cell>
          <cell r="M484" t="str">
            <v>No Trade</v>
          </cell>
          <cell r="N484" t="str">
            <v/>
          </cell>
          <cell r="O484" t="str">
            <v/>
          </cell>
          <cell r="P484" t="str">
            <v/>
          </cell>
        </row>
        <row r="485">
          <cell r="A485" t="str">
            <v>LO</v>
          </cell>
          <cell r="B485">
            <v>2</v>
          </cell>
          <cell r="C485">
            <v>3</v>
          </cell>
          <cell r="D485" t="str">
            <v>C</v>
          </cell>
          <cell r="E485">
            <v>24.5</v>
          </cell>
          <cell r="F485">
            <v>37636</v>
          </cell>
          <cell r="G485">
            <v>3.08</v>
          </cell>
          <cell r="H485">
            <v>2.6</v>
          </cell>
          <cell r="I485" t="str">
            <v>2          0</v>
          </cell>
          <cell r="J485">
            <v>0</v>
          </cell>
          <cell r="K485">
            <v>0</v>
          </cell>
          <cell r="L485">
            <v>2003</v>
          </cell>
          <cell r="M485" t="str">
            <v>No Trade</v>
          </cell>
          <cell r="N485" t="str">
            <v/>
          </cell>
          <cell r="O485" t="str">
            <v/>
          </cell>
          <cell r="P485" t="str">
            <v/>
          </cell>
        </row>
        <row r="486">
          <cell r="A486" t="str">
            <v>LO</v>
          </cell>
          <cell r="B486">
            <v>2</v>
          </cell>
          <cell r="C486">
            <v>3</v>
          </cell>
          <cell r="D486" t="str">
            <v>P</v>
          </cell>
          <cell r="E486">
            <v>24.5</v>
          </cell>
          <cell r="F486">
            <v>37636</v>
          </cell>
          <cell r="G486">
            <v>0.42</v>
          </cell>
          <cell r="H486">
            <v>0.5</v>
          </cell>
          <cell r="I486" t="str">
            <v>4         70</v>
          </cell>
          <cell r="J486">
            <v>0.43</v>
          </cell>
          <cell r="K486">
            <v>0.43</v>
          </cell>
          <cell r="L486">
            <v>2003</v>
          </cell>
          <cell r="M486" t="str">
            <v>No Trade</v>
          </cell>
          <cell r="N486" t="str">
            <v/>
          </cell>
          <cell r="O486" t="str">
            <v/>
          </cell>
          <cell r="P486" t="str">
            <v/>
          </cell>
        </row>
        <row r="487">
          <cell r="A487" t="str">
            <v>LO</v>
          </cell>
          <cell r="B487">
            <v>2</v>
          </cell>
          <cell r="C487">
            <v>3</v>
          </cell>
          <cell r="D487" t="str">
            <v>C</v>
          </cell>
          <cell r="E487">
            <v>25</v>
          </cell>
          <cell r="F487">
            <v>37636</v>
          </cell>
          <cell r="G487">
            <v>2.68</v>
          </cell>
          <cell r="H487">
            <v>2.2000000000000002</v>
          </cell>
          <cell r="I487" t="str">
            <v>4          0</v>
          </cell>
          <cell r="J487">
            <v>0</v>
          </cell>
          <cell r="K487">
            <v>0</v>
          </cell>
          <cell r="L487">
            <v>2003</v>
          </cell>
          <cell r="M487" t="str">
            <v>No Trade</v>
          </cell>
          <cell r="N487" t="str">
            <v/>
          </cell>
          <cell r="O487" t="str">
            <v/>
          </cell>
          <cell r="P487" t="str">
            <v/>
          </cell>
        </row>
        <row r="488">
          <cell r="A488" t="str">
            <v>LO</v>
          </cell>
          <cell r="B488">
            <v>2</v>
          </cell>
          <cell r="C488">
            <v>3</v>
          </cell>
          <cell r="D488" t="str">
            <v>P</v>
          </cell>
          <cell r="E488">
            <v>25</v>
          </cell>
          <cell r="F488">
            <v>37636</v>
          </cell>
          <cell r="G488">
            <v>0.52</v>
          </cell>
          <cell r="H488">
            <v>0.6</v>
          </cell>
          <cell r="I488" t="str">
            <v>6      1,124</v>
          </cell>
          <cell r="J488">
            <v>0.59</v>
          </cell>
          <cell r="K488">
            <v>0.5</v>
          </cell>
          <cell r="L488">
            <v>2003</v>
          </cell>
          <cell r="M488" t="str">
            <v>No Trade</v>
          </cell>
          <cell r="N488" t="str">
            <v/>
          </cell>
          <cell r="O488" t="str">
            <v/>
          </cell>
          <cell r="P488" t="str">
            <v/>
          </cell>
        </row>
        <row r="489">
          <cell r="A489" t="str">
            <v>LO</v>
          </cell>
          <cell r="B489">
            <v>2</v>
          </cell>
          <cell r="C489">
            <v>3</v>
          </cell>
          <cell r="D489" t="str">
            <v>C</v>
          </cell>
          <cell r="E489">
            <v>25.5</v>
          </cell>
          <cell r="F489">
            <v>37636</v>
          </cell>
          <cell r="G489">
            <v>2.33</v>
          </cell>
          <cell r="H489">
            <v>1.9</v>
          </cell>
          <cell r="I489" t="str">
            <v>2          0</v>
          </cell>
          <cell r="J489">
            <v>0</v>
          </cell>
          <cell r="K489">
            <v>0</v>
          </cell>
          <cell r="L489">
            <v>2003</v>
          </cell>
          <cell r="M489" t="str">
            <v>No Trade</v>
          </cell>
          <cell r="N489" t="str">
            <v/>
          </cell>
          <cell r="O489" t="str">
            <v/>
          </cell>
          <cell r="P489" t="str">
            <v/>
          </cell>
        </row>
        <row r="490">
          <cell r="A490" t="str">
            <v>LO</v>
          </cell>
          <cell r="B490">
            <v>2</v>
          </cell>
          <cell r="C490">
            <v>3</v>
          </cell>
          <cell r="D490" t="str">
            <v>P</v>
          </cell>
          <cell r="E490">
            <v>25.5</v>
          </cell>
          <cell r="F490">
            <v>37636</v>
          </cell>
          <cell r="G490">
            <v>0.67</v>
          </cell>
          <cell r="H490">
            <v>0.8</v>
          </cell>
          <cell r="I490" t="str">
            <v>4         15</v>
          </cell>
          <cell r="J490">
            <v>0.68</v>
          </cell>
          <cell r="K490">
            <v>0.68</v>
          </cell>
          <cell r="L490">
            <v>2003</v>
          </cell>
          <cell r="M490" t="str">
            <v>No Trade</v>
          </cell>
          <cell r="N490" t="str">
            <v/>
          </cell>
          <cell r="O490" t="str">
            <v/>
          </cell>
          <cell r="P490" t="str">
            <v/>
          </cell>
        </row>
        <row r="491">
          <cell r="A491" t="str">
            <v>LO</v>
          </cell>
          <cell r="B491">
            <v>2</v>
          </cell>
          <cell r="C491">
            <v>3</v>
          </cell>
          <cell r="D491" t="str">
            <v>C</v>
          </cell>
          <cell r="E491">
            <v>26</v>
          </cell>
          <cell r="F491">
            <v>37636</v>
          </cell>
          <cell r="G491">
            <v>1.98</v>
          </cell>
          <cell r="H491">
            <v>1.6</v>
          </cell>
          <cell r="I491" t="str">
            <v>3          0</v>
          </cell>
          <cell r="J491">
            <v>0</v>
          </cell>
          <cell r="K491">
            <v>0</v>
          </cell>
          <cell r="L491">
            <v>2003</v>
          </cell>
          <cell r="M491" t="str">
            <v>No Trade</v>
          </cell>
          <cell r="N491" t="str">
            <v/>
          </cell>
          <cell r="O491" t="str">
            <v/>
          </cell>
          <cell r="P491" t="str">
            <v/>
          </cell>
        </row>
        <row r="492">
          <cell r="A492" t="str">
            <v>LO</v>
          </cell>
          <cell r="B492">
            <v>2</v>
          </cell>
          <cell r="C492">
            <v>3</v>
          </cell>
          <cell r="D492" t="str">
            <v>P</v>
          </cell>
          <cell r="E492">
            <v>26</v>
          </cell>
          <cell r="F492">
            <v>37636</v>
          </cell>
          <cell r="G492">
            <v>0.82</v>
          </cell>
          <cell r="H492">
            <v>1</v>
          </cell>
          <cell r="I492" t="str">
            <v>4        593</v>
          </cell>
          <cell r="J492">
            <v>0.83</v>
          </cell>
          <cell r="K492">
            <v>0.83</v>
          </cell>
          <cell r="L492">
            <v>2003</v>
          </cell>
          <cell r="M492" t="str">
            <v>No Trade</v>
          </cell>
          <cell r="N492" t="str">
            <v/>
          </cell>
          <cell r="O492" t="str">
            <v/>
          </cell>
          <cell r="P492" t="str">
            <v/>
          </cell>
        </row>
        <row r="493">
          <cell r="A493" t="str">
            <v>LO</v>
          </cell>
          <cell r="B493">
            <v>2</v>
          </cell>
          <cell r="C493">
            <v>3</v>
          </cell>
          <cell r="D493" t="str">
            <v>C</v>
          </cell>
          <cell r="E493">
            <v>26.5</v>
          </cell>
          <cell r="F493">
            <v>37636</v>
          </cell>
          <cell r="G493">
            <v>1.69</v>
          </cell>
          <cell r="H493">
            <v>1.3</v>
          </cell>
          <cell r="I493" t="str">
            <v>6          0</v>
          </cell>
          <cell r="J493">
            <v>0</v>
          </cell>
          <cell r="K493">
            <v>0</v>
          </cell>
          <cell r="L493">
            <v>2003</v>
          </cell>
          <cell r="M493" t="str">
            <v>No Trade</v>
          </cell>
          <cell r="N493" t="str">
            <v/>
          </cell>
          <cell r="O493" t="str">
            <v/>
          </cell>
          <cell r="P493" t="str">
            <v/>
          </cell>
        </row>
        <row r="494">
          <cell r="A494" t="str">
            <v>LO</v>
          </cell>
          <cell r="B494">
            <v>2</v>
          </cell>
          <cell r="C494">
            <v>3</v>
          </cell>
          <cell r="D494" t="str">
            <v>P</v>
          </cell>
          <cell r="E494">
            <v>26.5</v>
          </cell>
          <cell r="F494">
            <v>37636</v>
          </cell>
          <cell r="G494">
            <v>1.02</v>
          </cell>
          <cell r="H494">
            <v>1.2</v>
          </cell>
          <cell r="I494" t="str">
            <v>7        152</v>
          </cell>
          <cell r="J494">
            <v>1.06</v>
          </cell>
          <cell r="K494">
            <v>1.02</v>
          </cell>
          <cell r="L494">
            <v>2003</v>
          </cell>
          <cell r="M494" t="str">
            <v>No Trade</v>
          </cell>
          <cell r="N494" t="str">
            <v/>
          </cell>
          <cell r="O494" t="str">
            <v/>
          </cell>
          <cell r="P494" t="str">
            <v/>
          </cell>
        </row>
        <row r="495">
          <cell r="A495" t="str">
            <v>LO</v>
          </cell>
          <cell r="B495">
            <v>2</v>
          </cell>
          <cell r="C495">
            <v>3</v>
          </cell>
          <cell r="D495" t="str">
            <v>C</v>
          </cell>
          <cell r="E495">
            <v>27</v>
          </cell>
          <cell r="F495">
            <v>37636</v>
          </cell>
          <cell r="G495">
            <v>1.41</v>
          </cell>
          <cell r="H495">
            <v>1.1000000000000001</v>
          </cell>
          <cell r="I495" t="str">
            <v>0         55</v>
          </cell>
          <cell r="J495">
            <v>1.25</v>
          </cell>
          <cell r="K495">
            <v>1.25</v>
          </cell>
          <cell r="L495">
            <v>2003</v>
          </cell>
          <cell r="M495" t="str">
            <v>No Trade</v>
          </cell>
          <cell r="N495" t="str">
            <v/>
          </cell>
          <cell r="O495" t="str">
            <v/>
          </cell>
          <cell r="P495" t="str">
            <v/>
          </cell>
        </row>
        <row r="496">
          <cell r="A496" t="str">
            <v>LO</v>
          </cell>
          <cell r="B496">
            <v>2</v>
          </cell>
          <cell r="C496">
            <v>3</v>
          </cell>
          <cell r="D496" t="str">
            <v>P</v>
          </cell>
          <cell r="E496">
            <v>27</v>
          </cell>
          <cell r="F496">
            <v>37636</v>
          </cell>
          <cell r="G496">
            <v>1.24</v>
          </cell>
          <cell r="H496">
            <v>1.5</v>
          </cell>
          <cell r="I496" t="str">
            <v>1        509</v>
          </cell>
          <cell r="J496">
            <v>1.32</v>
          </cell>
          <cell r="K496">
            <v>1.1499999999999999</v>
          </cell>
          <cell r="L496">
            <v>2003</v>
          </cell>
          <cell r="M496" t="str">
            <v>No Trade</v>
          </cell>
          <cell r="N496" t="str">
            <v/>
          </cell>
          <cell r="O496" t="str">
            <v/>
          </cell>
          <cell r="P496" t="str">
            <v/>
          </cell>
        </row>
        <row r="497">
          <cell r="A497" t="str">
            <v>LO</v>
          </cell>
          <cell r="B497">
            <v>2</v>
          </cell>
          <cell r="C497">
            <v>3</v>
          </cell>
          <cell r="D497" t="str">
            <v>C</v>
          </cell>
          <cell r="E497">
            <v>27.5</v>
          </cell>
          <cell r="F497">
            <v>37636</v>
          </cell>
          <cell r="G497">
            <v>1.1499999999999999</v>
          </cell>
          <cell r="H497">
            <v>0.8</v>
          </cell>
          <cell r="I497" t="str">
            <v>9         60</v>
          </cell>
          <cell r="J497">
            <v>1.1499999999999999</v>
          </cell>
          <cell r="K497">
            <v>1.1499999999999999</v>
          </cell>
          <cell r="L497">
            <v>2003</v>
          </cell>
          <cell r="M497" t="str">
            <v>No Trade</v>
          </cell>
          <cell r="N497" t="str">
            <v/>
          </cell>
          <cell r="O497" t="str">
            <v/>
          </cell>
          <cell r="P497" t="str">
            <v/>
          </cell>
        </row>
        <row r="498">
          <cell r="A498" t="str">
            <v>LO</v>
          </cell>
          <cell r="B498">
            <v>2</v>
          </cell>
          <cell r="C498">
            <v>3</v>
          </cell>
          <cell r="D498" t="str">
            <v>P</v>
          </cell>
          <cell r="E498">
            <v>27.5</v>
          </cell>
          <cell r="F498">
            <v>37636</v>
          </cell>
          <cell r="G498">
            <v>1.48</v>
          </cell>
          <cell r="H498">
            <v>1.8</v>
          </cell>
          <cell r="I498" t="str">
            <v>0          0</v>
          </cell>
          <cell r="J498">
            <v>0</v>
          </cell>
          <cell r="K498">
            <v>0</v>
          </cell>
          <cell r="L498">
            <v>2003</v>
          </cell>
          <cell r="M498" t="str">
            <v>No Trade</v>
          </cell>
          <cell r="N498" t="str">
            <v/>
          </cell>
          <cell r="O498" t="str">
            <v/>
          </cell>
          <cell r="P498" t="str">
            <v/>
          </cell>
        </row>
        <row r="499">
          <cell r="A499" t="str">
            <v>LO</v>
          </cell>
          <cell r="B499">
            <v>2</v>
          </cell>
          <cell r="C499">
            <v>3</v>
          </cell>
          <cell r="D499" t="str">
            <v>C</v>
          </cell>
          <cell r="E499">
            <v>28</v>
          </cell>
          <cell r="F499">
            <v>37636</v>
          </cell>
          <cell r="G499">
            <v>0.92</v>
          </cell>
          <cell r="H499">
            <v>0.7</v>
          </cell>
          <cell r="I499" t="str">
            <v>0         49</v>
          </cell>
          <cell r="J499">
            <v>0.94</v>
          </cell>
          <cell r="K499">
            <v>0.79</v>
          </cell>
          <cell r="L499">
            <v>2003</v>
          </cell>
          <cell r="M499" t="str">
            <v>No Trade</v>
          </cell>
          <cell r="N499" t="str">
            <v/>
          </cell>
          <cell r="O499" t="str">
            <v/>
          </cell>
          <cell r="P499" t="str">
            <v/>
          </cell>
        </row>
        <row r="500">
          <cell r="A500" t="str">
            <v>LO</v>
          </cell>
          <cell r="B500">
            <v>2</v>
          </cell>
          <cell r="C500">
            <v>3</v>
          </cell>
          <cell r="D500" t="str">
            <v>P</v>
          </cell>
          <cell r="E500">
            <v>28</v>
          </cell>
          <cell r="F500">
            <v>37636</v>
          </cell>
          <cell r="G500">
            <v>1.75</v>
          </cell>
          <cell r="H500">
            <v>2.1</v>
          </cell>
          <cell r="I500" t="str">
            <v>0          0</v>
          </cell>
          <cell r="J500">
            <v>0</v>
          </cell>
          <cell r="K500">
            <v>0</v>
          </cell>
          <cell r="L500">
            <v>2003</v>
          </cell>
          <cell r="M500" t="str">
            <v>No Trade</v>
          </cell>
          <cell r="N500" t="str">
            <v/>
          </cell>
          <cell r="O500" t="str">
            <v/>
          </cell>
          <cell r="P500" t="str">
            <v/>
          </cell>
        </row>
        <row r="501">
          <cell r="A501" t="str">
            <v>LO</v>
          </cell>
          <cell r="B501">
            <v>2</v>
          </cell>
          <cell r="C501">
            <v>3</v>
          </cell>
          <cell r="D501" t="str">
            <v>C</v>
          </cell>
          <cell r="E501">
            <v>28.5</v>
          </cell>
          <cell r="F501">
            <v>37636</v>
          </cell>
          <cell r="G501">
            <v>0.75</v>
          </cell>
          <cell r="H501">
            <v>0.5</v>
          </cell>
          <cell r="I501" t="str">
            <v>7         85</v>
          </cell>
          <cell r="J501">
            <v>0.8</v>
          </cell>
          <cell r="K501">
            <v>0.57999999999999996</v>
          </cell>
          <cell r="L501">
            <v>2003</v>
          </cell>
          <cell r="M501" t="str">
            <v>No Trade</v>
          </cell>
          <cell r="N501" t="str">
            <v/>
          </cell>
          <cell r="O501" t="str">
            <v/>
          </cell>
          <cell r="P501" t="str">
            <v/>
          </cell>
        </row>
        <row r="502">
          <cell r="A502" t="str">
            <v>LO</v>
          </cell>
          <cell r="B502">
            <v>2</v>
          </cell>
          <cell r="C502">
            <v>3</v>
          </cell>
          <cell r="D502" t="str">
            <v>P</v>
          </cell>
          <cell r="E502">
            <v>28.5</v>
          </cell>
          <cell r="F502">
            <v>37636</v>
          </cell>
          <cell r="G502">
            <v>2.0699999999999998</v>
          </cell>
          <cell r="H502">
            <v>2.4</v>
          </cell>
          <cell r="I502" t="str">
            <v>7          0</v>
          </cell>
          <cell r="J502">
            <v>0</v>
          </cell>
          <cell r="K502">
            <v>0</v>
          </cell>
          <cell r="L502">
            <v>2003</v>
          </cell>
          <cell r="M502" t="str">
            <v>No Trade</v>
          </cell>
          <cell r="N502" t="str">
            <v/>
          </cell>
          <cell r="O502" t="str">
            <v/>
          </cell>
          <cell r="P502" t="str">
            <v/>
          </cell>
        </row>
        <row r="503">
          <cell r="A503" t="str">
            <v>LO</v>
          </cell>
          <cell r="B503">
            <v>2</v>
          </cell>
          <cell r="C503">
            <v>3</v>
          </cell>
          <cell r="D503" t="str">
            <v>C</v>
          </cell>
          <cell r="E503">
            <v>29</v>
          </cell>
          <cell r="F503">
            <v>37636</v>
          </cell>
          <cell r="G503">
            <v>0.61</v>
          </cell>
          <cell r="H503">
            <v>0.4</v>
          </cell>
          <cell r="I503" t="str">
            <v>6        599</v>
          </cell>
          <cell r="J503">
            <v>0.66</v>
          </cell>
          <cell r="K503">
            <v>0.52</v>
          </cell>
          <cell r="L503">
            <v>2003</v>
          </cell>
          <cell r="M503" t="str">
            <v>No Trade</v>
          </cell>
          <cell r="N503" t="str">
            <v/>
          </cell>
          <cell r="O503" t="str">
            <v/>
          </cell>
          <cell r="P503" t="str">
            <v/>
          </cell>
        </row>
        <row r="504">
          <cell r="A504" t="str">
            <v>LO</v>
          </cell>
          <cell r="B504">
            <v>2</v>
          </cell>
          <cell r="C504">
            <v>3</v>
          </cell>
          <cell r="D504" t="str">
            <v>P</v>
          </cell>
          <cell r="E504">
            <v>29</v>
          </cell>
          <cell r="F504">
            <v>37636</v>
          </cell>
          <cell r="G504">
            <v>2.4300000000000002</v>
          </cell>
          <cell r="H504">
            <v>2.8</v>
          </cell>
          <cell r="I504" t="str">
            <v>6          0</v>
          </cell>
          <cell r="J504">
            <v>0</v>
          </cell>
          <cell r="K504">
            <v>0</v>
          </cell>
          <cell r="L504">
            <v>2003</v>
          </cell>
          <cell r="M504" t="str">
            <v>No Trade</v>
          </cell>
          <cell r="N504" t="str">
            <v/>
          </cell>
          <cell r="O504" t="str">
            <v/>
          </cell>
          <cell r="P504" t="str">
            <v/>
          </cell>
        </row>
        <row r="505">
          <cell r="A505" t="str">
            <v>LO</v>
          </cell>
          <cell r="B505">
            <v>2</v>
          </cell>
          <cell r="C505">
            <v>3</v>
          </cell>
          <cell r="D505" t="str">
            <v>C</v>
          </cell>
          <cell r="E505">
            <v>29.5</v>
          </cell>
          <cell r="F505">
            <v>37636</v>
          </cell>
          <cell r="G505">
            <v>0.47</v>
          </cell>
          <cell r="H505">
            <v>0.3</v>
          </cell>
          <cell r="I505" t="str">
            <v>5        152</v>
          </cell>
          <cell r="J505">
            <v>0.43</v>
          </cell>
          <cell r="K505">
            <v>0.4</v>
          </cell>
          <cell r="L505">
            <v>2003</v>
          </cell>
          <cell r="M505" t="str">
            <v>No Trade</v>
          </cell>
          <cell r="N505" t="str">
            <v/>
          </cell>
          <cell r="O505" t="str">
            <v/>
          </cell>
          <cell r="P505" t="str">
            <v/>
          </cell>
        </row>
        <row r="506">
          <cell r="A506" t="str">
            <v>LO</v>
          </cell>
          <cell r="B506">
            <v>2</v>
          </cell>
          <cell r="C506">
            <v>3</v>
          </cell>
          <cell r="D506" t="str">
            <v>P</v>
          </cell>
          <cell r="E506">
            <v>29.5</v>
          </cell>
          <cell r="F506">
            <v>37636</v>
          </cell>
          <cell r="G506">
            <v>2.79</v>
          </cell>
          <cell r="H506">
            <v>3.2</v>
          </cell>
          <cell r="I506" t="str">
            <v>5          0</v>
          </cell>
          <cell r="J506">
            <v>0</v>
          </cell>
          <cell r="K506">
            <v>0</v>
          </cell>
          <cell r="L506">
            <v>2003</v>
          </cell>
          <cell r="M506" t="str">
            <v>No Trade</v>
          </cell>
          <cell r="N506" t="str">
            <v/>
          </cell>
          <cell r="O506" t="str">
            <v/>
          </cell>
          <cell r="P506" t="str">
            <v/>
          </cell>
        </row>
        <row r="507">
          <cell r="A507" t="str">
            <v>LO</v>
          </cell>
          <cell r="B507">
            <v>2</v>
          </cell>
          <cell r="C507">
            <v>3</v>
          </cell>
          <cell r="D507" t="str">
            <v>C</v>
          </cell>
          <cell r="E507">
            <v>30</v>
          </cell>
          <cell r="F507">
            <v>37636</v>
          </cell>
          <cell r="G507">
            <v>0.37</v>
          </cell>
          <cell r="H507">
            <v>0.2</v>
          </cell>
          <cell r="I507" t="str">
            <v>7        142</v>
          </cell>
          <cell r="J507">
            <v>0.4</v>
          </cell>
          <cell r="K507">
            <v>0.32</v>
          </cell>
          <cell r="L507">
            <v>2003</v>
          </cell>
          <cell r="M507" t="str">
            <v>No Trade</v>
          </cell>
          <cell r="N507" t="str">
            <v/>
          </cell>
          <cell r="O507" t="str">
            <v/>
          </cell>
          <cell r="P507" t="str">
            <v/>
          </cell>
        </row>
        <row r="508">
          <cell r="A508" t="str">
            <v>LO</v>
          </cell>
          <cell r="B508">
            <v>2</v>
          </cell>
          <cell r="C508">
            <v>3</v>
          </cell>
          <cell r="D508" t="str">
            <v>P</v>
          </cell>
          <cell r="E508">
            <v>30</v>
          </cell>
          <cell r="F508">
            <v>37636</v>
          </cell>
          <cell r="G508">
            <v>3.19</v>
          </cell>
          <cell r="H508">
            <v>3.6</v>
          </cell>
          <cell r="I508" t="str">
            <v>6          0</v>
          </cell>
          <cell r="J508">
            <v>0</v>
          </cell>
          <cell r="K508">
            <v>0</v>
          </cell>
          <cell r="L508">
            <v>2003</v>
          </cell>
          <cell r="M508" t="str">
            <v>No Trade</v>
          </cell>
          <cell r="N508" t="str">
            <v/>
          </cell>
          <cell r="O508" t="str">
            <v/>
          </cell>
          <cell r="P508" t="str">
            <v/>
          </cell>
        </row>
        <row r="509">
          <cell r="A509" t="str">
            <v>LO</v>
          </cell>
          <cell r="B509">
            <v>2</v>
          </cell>
          <cell r="C509">
            <v>3</v>
          </cell>
          <cell r="D509" t="str">
            <v>C</v>
          </cell>
          <cell r="E509">
            <v>30.5</v>
          </cell>
          <cell r="F509">
            <v>37636</v>
          </cell>
          <cell r="G509">
            <v>0.28999999999999998</v>
          </cell>
          <cell r="H509">
            <v>0.2</v>
          </cell>
          <cell r="I509" t="str">
            <v>1          0</v>
          </cell>
          <cell r="J509">
            <v>0</v>
          </cell>
          <cell r="K509">
            <v>0</v>
          </cell>
          <cell r="L509">
            <v>2003</v>
          </cell>
          <cell r="M509" t="str">
            <v>No Trade</v>
          </cell>
          <cell r="N509" t="str">
            <v/>
          </cell>
          <cell r="O509" t="str">
            <v/>
          </cell>
          <cell r="P509" t="str">
            <v/>
          </cell>
        </row>
        <row r="510">
          <cell r="A510" t="str">
            <v>LO</v>
          </cell>
          <cell r="B510">
            <v>2</v>
          </cell>
          <cell r="C510">
            <v>3</v>
          </cell>
          <cell r="D510" t="str">
            <v>P</v>
          </cell>
          <cell r="E510">
            <v>30.5</v>
          </cell>
          <cell r="F510">
            <v>37636</v>
          </cell>
          <cell r="G510">
            <v>0</v>
          </cell>
          <cell r="H510">
            <v>0</v>
          </cell>
          <cell r="I510" t="str">
            <v>0          0</v>
          </cell>
          <cell r="J510">
            <v>0</v>
          </cell>
          <cell r="K510">
            <v>0</v>
          </cell>
          <cell r="L510">
            <v>2003</v>
          </cell>
          <cell r="M510" t="str">
            <v>No Trade</v>
          </cell>
          <cell r="N510" t="str">
            <v/>
          </cell>
          <cell r="O510" t="str">
            <v/>
          </cell>
          <cell r="P510" t="str">
            <v/>
          </cell>
        </row>
        <row r="511">
          <cell r="A511" t="str">
            <v>LO</v>
          </cell>
          <cell r="B511">
            <v>2</v>
          </cell>
          <cell r="C511">
            <v>3</v>
          </cell>
          <cell r="D511" t="str">
            <v>C</v>
          </cell>
          <cell r="E511">
            <v>31</v>
          </cell>
          <cell r="F511">
            <v>37636</v>
          </cell>
          <cell r="G511">
            <v>0.22</v>
          </cell>
          <cell r="H511">
            <v>0.1</v>
          </cell>
          <cell r="I511" t="str">
            <v>7         55</v>
          </cell>
          <cell r="J511">
            <v>0.21</v>
          </cell>
          <cell r="K511">
            <v>0.2</v>
          </cell>
          <cell r="L511">
            <v>2003</v>
          </cell>
          <cell r="M511" t="str">
            <v>No Trade</v>
          </cell>
          <cell r="N511" t="str">
            <v/>
          </cell>
          <cell r="O511" t="str">
            <v/>
          </cell>
          <cell r="P511" t="str">
            <v/>
          </cell>
        </row>
        <row r="512">
          <cell r="A512" t="str">
            <v>LO</v>
          </cell>
          <cell r="B512">
            <v>2</v>
          </cell>
          <cell r="C512">
            <v>3</v>
          </cell>
          <cell r="D512" t="str">
            <v>P</v>
          </cell>
          <cell r="E512">
            <v>31</v>
          </cell>
          <cell r="F512">
            <v>37636</v>
          </cell>
          <cell r="G512">
            <v>4.03</v>
          </cell>
          <cell r="H512">
            <v>4.5</v>
          </cell>
          <cell r="I512" t="str">
            <v>6          0</v>
          </cell>
          <cell r="J512">
            <v>0</v>
          </cell>
          <cell r="K512">
            <v>0</v>
          </cell>
          <cell r="L512">
            <v>2003</v>
          </cell>
          <cell r="M512" t="str">
            <v>No Trade</v>
          </cell>
          <cell r="N512" t="str">
            <v/>
          </cell>
          <cell r="O512" t="str">
            <v/>
          </cell>
          <cell r="P512" t="str">
            <v/>
          </cell>
        </row>
        <row r="513">
          <cell r="A513" t="str">
            <v>LO</v>
          </cell>
          <cell r="B513">
            <v>2</v>
          </cell>
          <cell r="C513">
            <v>3</v>
          </cell>
          <cell r="D513" t="str">
            <v>C</v>
          </cell>
          <cell r="E513">
            <v>31.5</v>
          </cell>
          <cell r="F513">
            <v>37636</v>
          </cell>
          <cell r="G513">
            <v>0.17</v>
          </cell>
          <cell r="H513">
            <v>0.1</v>
          </cell>
          <cell r="I513" t="str">
            <v>4          1</v>
          </cell>
          <cell r="J513">
            <v>0.23</v>
          </cell>
          <cell r="K513">
            <v>0.23</v>
          </cell>
          <cell r="L513">
            <v>2003</v>
          </cell>
          <cell r="M513" t="str">
            <v>No Trade</v>
          </cell>
          <cell r="N513" t="str">
            <v/>
          </cell>
          <cell r="O513" t="str">
            <v/>
          </cell>
          <cell r="P513" t="str">
            <v/>
          </cell>
        </row>
        <row r="514">
          <cell r="A514" t="str">
            <v>LO</v>
          </cell>
          <cell r="B514">
            <v>2</v>
          </cell>
          <cell r="C514">
            <v>3</v>
          </cell>
          <cell r="D514" t="str">
            <v>P</v>
          </cell>
          <cell r="E514">
            <v>31.5</v>
          </cell>
          <cell r="F514">
            <v>37636</v>
          </cell>
          <cell r="G514">
            <v>0</v>
          </cell>
          <cell r="H514">
            <v>0</v>
          </cell>
          <cell r="I514" t="str">
            <v>0          0</v>
          </cell>
          <cell r="J514">
            <v>0</v>
          </cell>
          <cell r="K514">
            <v>0</v>
          </cell>
          <cell r="L514">
            <v>2003</v>
          </cell>
          <cell r="M514" t="str">
            <v>No Trade</v>
          </cell>
          <cell r="N514" t="str">
            <v/>
          </cell>
          <cell r="O514" t="str">
            <v/>
          </cell>
          <cell r="P514" t="str">
            <v/>
          </cell>
        </row>
        <row r="515">
          <cell r="A515" t="str">
            <v>LO</v>
          </cell>
          <cell r="B515">
            <v>2</v>
          </cell>
          <cell r="C515">
            <v>3</v>
          </cell>
          <cell r="D515" t="str">
            <v>C</v>
          </cell>
          <cell r="E515">
            <v>32</v>
          </cell>
          <cell r="F515">
            <v>37636</v>
          </cell>
          <cell r="G515">
            <v>0.13</v>
          </cell>
          <cell r="H515">
            <v>0.1</v>
          </cell>
          <cell r="I515" t="str">
            <v>0          5</v>
          </cell>
          <cell r="J515">
            <v>0.17</v>
          </cell>
          <cell r="K515">
            <v>0.17</v>
          </cell>
          <cell r="L515">
            <v>2003</v>
          </cell>
          <cell r="M515" t="str">
            <v>No Trade</v>
          </cell>
          <cell r="N515" t="str">
            <v/>
          </cell>
          <cell r="O515" t="str">
            <v/>
          </cell>
          <cell r="P515" t="str">
            <v/>
          </cell>
        </row>
        <row r="516">
          <cell r="A516" t="str">
            <v>LO</v>
          </cell>
          <cell r="B516">
            <v>2</v>
          </cell>
          <cell r="C516">
            <v>3</v>
          </cell>
          <cell r="D516" t="str">
            <v>P</v>
          </cell>
          <cell r="E516">
            <v>32</v>
          </cell>
          <cell r="F516">
            <v>37636</v>
          </cell>
          <cell r="G516">
            <v>4.9400000000000004</v>
          </cell>
          <cell r="H516">
            <v>5.4</v>
          </cell>
          <cell r="I516" t="str">
            <v>9          0</v>
          </cell>
          <cell r="J516">
            <v>0</v>
          </cell>
          <cell r="K516">
            <v>0</v>
          </cell>
          <cell r="L516">
            <v>2003</v>
          </cell>
          <cell r="M516" t="str">
            <v>No Trade</v>
          </cell>
          <cell r="N516" t="str">
            <v/>
          </cell>
          <cell r="O516" t="str">
            <v/>
          </cell>
          <cell r="P516" t="str">
            <v/>
          </cell>
        </row>
        <row r="517">
          <cell r="A517" t="str">
            <v>LO</v>
          </cell>
          <cell r="B517">
            <v>2</v>
          </cell>
          <cell r="C517">
            <v>3</v>
          </cell>
          <cell r="D517" t="str">
            <v>C</v>
          </cell>
          <cell r="E517">
            <v>32.5</v>
          </cell>
          <cell r="F517">
            <v>37636</v>
          </cell>
          <cell r="G517">
            <v>0.1</v>
          </cell>
          <cell r="H517">
            <v>0</v>
          </cell>
          <cell r="I517" t="str">
            <v>8         50</v>
          </cell>
          <cell r="J517">
            <v>0</v>
          </cell>
          <cell r="K517">
            <v>0</v>
          </cell>
          <cell r="L517">
            <v>2003</v>
          </cell>
          <cell r="M517" t="str">
            <v>No Trade</v>
          </cell>
          <cell r="N517" t="str">
            <v/>
          </cell>
          <cell r="O517" t="str">
            <v/>
          </cell>
          <cell r="P517" t="str">
            <v/>
          </cell>
        </row>
        <row r="518">
          <cell r="A518" t="str">
            <v>LO</v>
          </cell>
          <cell r="B518">
            <v>2</v>
          </cell>
          <cell r="C518">
            <v>3</v>
          </cell>
          <cell r="D518" t="str">
            <v>P</v>
          </cell>
          <cell r="E518">
            <v>32.5</v>
          </cell>
          <cell r="F518">
            <v>37636</v>
          </cell>
          <cell r="G518">
            <v>0</v>
          </cell>
          <cell r="H518">
            <v>0</v>
          </cell>
          <cell r="I518" t="str">
            <v>0          0</v>
          </cell>
          <cell r="J518">
            <v>0</v>
          </cell>
          <cell r="K518">
            <v>0</v>
          </cell>
          <cell r="L518">
            <v>2003</v>
          </cell>
          <cell r="M518" t="str">
            <v>No Trade</v>
          </cell>
          <cell r="N518" t="str">
            <v/>
          </cell>
          <cell r="O518" t="str">
            <v/>
          </cell>
          <cell r="P518" t="str">
            <v/>
          </cell>
        </row>
        <row r="519">
          <cell r="A519" t="str">
            <v>LO</v>
          </cell>
          <cell r="B519">
            <v>2</v>
          </cell>
          <cell r="C519">
            <v>3</v>
          </cell>
          <cell r="D519" t="str">
            <v>C</v>
          </cell>
          <cell r="E519">
            <v>33</v>
          </cell>
          <cell r="F519">
            <v>37636</v>
          </cell>
          <cell r="G519">
            <v>0.09</v>
          </cell>
          <cell r="H519">
            <v>0</v>
          </cell>
          <cell r="I519" t="str">
            <v>7        100</v>
          </cell>
          <cell r="J519">
            <v>0</v>
          </cell>
          <cell r="K519">
            <v>0</v>
          </cell>
          <cell r="L519">
            <v>2003</v>
          </cell>
          <cell r="M519" t="str">
            <v>No Trade</v>
          </cell>
          <cell r="N519" t="str">
            <v/>
          </cell>
          <cell r="O519" t="str">
            <v/>
          </cell>
          <cell r="P519" t="str">
            <v/>
          </cell>
        </row>
        <row r="520">
          <cell r="A520" t="str">
            <v>LO</v>
          </cell>
          <cell r="B520">
            <v>2</v>
          </cell>
          <cell r="C520">
            <v>3</v>
          </cell>
          <cell r="D520" t="str">
            <v>P</v>
          </cell>
          <cell r="E520">
            <v>33</v>
          </cell>
          <cell r="F520">
            <v>37636</v>
          </cell>
          <cell r="G520">
            <v>0</v>
          </cell>
          <cell r="H520">
            <v>0</v>
          </cell>
          <cell r="I520" t="str">
            <v>0          0</v>
          </cell>
          <cell r="J520">
            <v>0</v>
          </cell>
          <cell r="K520">
            <v>0</v>
          </cell>
          <cell r="L520">
            <v>2003</v>
          </cell>
          <cell r="M520" t="str">
            <v>No Trade</v>
          </cell>
          <cell r="N520" t="str">
            <v/>
          </cell>
          <cell r="O520" t="str">
            <v/>
          </cell>
          <cell r="P520" t="str">
            <v/>
          </cell>
        </row>
        <row r="521">
          <cell r="A521" t="str">
            <v>LO</v>
          </cell>
          <cell r="B521">
            <v>2</v>
          </cell>
          <cell r="C521">
            <v>3</v>
          </cell>
          <cell r="D521" t="str">
            <v>C</v>
          </cell>
          <cell r="E521">
            <v>33.5</v>
          </cell>
          <cell r="F521">
            <v>37636</v>
          </cell>
          <cell r="G521">
            <v>0.08</v>
          </cell>
          <cell r="H521">
            <v>0</v>
          </cell>
          <cell r="I521" t="str">
            <v>6          0</v>
          </cell>
          <cell r="J521">
            <v>0</v>
          </cell>
          <cell r="K521">
            <v>0</v>
          </cell>
          <cell r="L521">
            <v>2003</v>
          </cell>
          <cell r="M521" t="str">
            <v>No Trade</v>
          </cell>
          <cell r="N521" t="str">
            <v/>
          </cell>
          <cell r="O521" t="str">
            <v/>
          </cell>
          <cell r="P521" t="str">
            <v/>
          </cell>
        </row>
        <row r="522">
          <cell r="A522" t="str">
            <v>LO</v>
          </cell>
          <cell r="B522">
            <v>2</v>
          </cell>
          <cell r="C522">
            <v>3</v>
          </cell>
          <cell r="D522" t="str">
            <v>P</v>
          </cell>
          <cell r="E522">
            <v>33.5</v>
          </cell>
          <cell r="F522">
            <v>37636</v>
          </cell>
          <cell r="G522">
            <v>0</v>
          </cell>
          <cell r="H522">
            <v>0</v>
          </cell>
          <cell r="I522" t="str">
            <v>0          0</v>
          </cell>
          <cell r="J522">
            <v>0</v>
          </cell>
          <cell r="K522">
            <v>0</v>
          </cell>
          <cell r="L522">
            <v>2003</v>
          </cell>
          <cell r="M522" t="str">
            <v>No Trade</v>
          </cell>
          <cell r="N522" t="str">
            <v/>
          </cell>
          <cell r="O522" t="str">
            <v/>
          </cell>
          <cell r="P522" t="str">
            <v/>
          </cell>
        </row>
        <row r="523">
          <cell r="A523" t="str">
            <v>LO</v>
          </cell>
          <cell r="B523">
            <v>2</v>
          </cell>
          <cell r="C523">
            <v>3</v>
          </cell>
          <cell r="D523" t="str">
            <v>C</v>
          </cell>
          <cell r="E523">
            <v>34</v>
          </cell>
          <cell r="F523">
            <v>37636</v>
          </cell>
          <cell r="G523">
            <v>7.0000000000000007E-2</v>
          </cell>
          <cell r="H523">
            <v>0</v>
          </cell>
          <cell r="I523" t="str">
            <v>5          0</v>
          </cell>
          <cell r="J523">
            <v>0</v>
          </cell>
          <cell r="K523">
            <v>0</v>
          </cell>
          <cell r="L523">
            <v>2003</v>
          </cell>
          <cell r="M523" t="str">
            <v>No Trade</v>
          </cell>
          <cell r="N523" t="str">
            <v/>
          </cell>
          <cell r="O523" t="str">
            <v/>
          </cell>
          <cell r="P523" t="str">
            <v/>
          </cell>
        </row>
        <row r="524">
          <cell r="A524" t="str">
            <v>LO</v>
          </cell>
          <cell r="B524">
            <v>2</v>
          </cell>
          <cell r="C524">
            <v>3</v>
          </cell>
          <cell r="D524" t="str">
            <v>P</v>
          </cell>
          <cell r="E524">
            <v>34</v>
          </cell>
          <cell r="F524">
            <v>37636</v>
          </cell>
          <cell r="G524">
            <v>0</v>
          </cell>
          <cell r="H524">
            <v>0</v>
          </cell>
          <cell r="I524" t="str">
            <v>0          0</v>
          </cell>
          <cell r="J524">
            <v>0</v>
          </cell>
          <cell r="K524">
            <v>0</v>
          </cell>
          <cell r="L524">
            <v>2003</v>
          </cell>
          <cell r="M524" t="str">
            <v>No Trade</v>
          </cell>
          <cell r="N524" t="str">
            <v/>
          </cell>
          <cell r="O524" t="str">
            <v/>
          </cell>
          <cell r="P524" t="str">
            <v/>
          </cell>
        </row>
        <row r="525">
          <cell r="A525" t="str">
            <v>LO</v>
          </cell>
          <cell r="B525">
            <v>2</v>
          </cell>
          <cell r="C525">
            <v>3</v>
          </cell>
          <cell r="D525" t="str">
            <v>C</v>
          </cell>
          <cell r="E525">
            <v>34.5</v>
          </cell>
          <cell r="F525">
            <v>37636</v>
          </cell>
          <cell r="G525">
            <v>0.06</v>
          </cell>
          <cell r="H525">
            <v>0</v>
          </cell>
          <cell r="I525" t="str">
            <v>4          0</v>
          </cell>
          <cell r="J525">
            <v>0</v>
          </cell>
          <cell r="K525">
            <v>0</v>
          </cell>
          <cell r="L525">
            <v>2003</v>
          </cell>
          <cell r="M525" t="str">
            <v>No Trade</v>
          </cell>
          <cell r="N525" t="str">
            <v/>
          </cell>
          <cell r="O525" t="str">
            <v/>
          </cell>
          <cell r="P525" t="str">
            <v/>
          </cell>
        </row>
        <row r="526">
          <cell r="A526" t="str">
            <v>LO</v>
          </cell>
          <cell r="B526">
            <v>2</v>
          </cell>
          <cell r="C526">
            <v>3</v>
          </cell>
          <cell r="D526" t="str">
            <v>C</v>
          </cell>
          <cell r="E526">
            <v>35</v>
          </cell>
          <cell r="F526">
            <v>37636</v>
          </cell>
          <cell r="G526">
            <v>0.05</v>
          </cell>
          <cell r="H526">
            <v>0</v>
          </cell>
          <cell r="I526" t="str">
            <v>3          0</v>
          </cell>
          <cell r="J526">
            <v>0</v>
          </cell>
          <cell r="K526">
            <v>0</v>
          </cell>
          <cell r="L526">
            <v>2003</v>
          </cell>
          <cell r="M526" t="str">
            <v>No Trade</v>
          </cell>
          <cell r="N526" t="str">
            <v/>
          </cell>
          <cell r="O526" t="str">
            <v/>
          </cell>
          <cell r="P526" t="str">
            <v/>
          </cell>
        </row>
        <row r="527">
          <cell r="A527" t="str">
            <v>LO</v>
          </cell>
          <cell r="B527">
            <v>2</v>
          </cell>
          <cell r="C527">
            <v>3</v>
          </cell>
          <cell r="D527" t="str">
            <v>P</v>
          </cell>
          <cell r="E527">
            <v>35</v>
          </cell>
          <cell r="F527">
            <v>37636</v>
          </cell>
          <cell r="G527">
            <v>7.83</v>
          </cell>
          <cell r="H527">
            <v>8.4</v>
          </cell>
          <cell r="I527" t="str">
            <v>1          0</v>
          </cell>
          <cell r="J527">
            <v>0</v>
          </cell>
          <cell r="K527">
            <v>0</v>
          </cell>
          <cell r="L527">
            <v>2003</v>
          </cell>
          <cell r="M527" t="str">
            <v>No Trade</v>
          </cell>
          <cell r="N527" t="str">
            <v/>
          </cell>
          <cell r="O527" t="str">
            <v/>
          </cell>
          <cell r="P527" t="str">
            <v/>
          </cell>
        </row>
        <row r="528">
          <cell r="A528" t="str">
            <v>LO</v>
          </cell>
          <cell r="B528">
            <v>2</v>
          </cell>
          <cell r="C528">
            <v>3</v>
          </cell>
          <cell r="D528" t="str">
            <v>C</v>
          </cell>
          <cell r="E528">
            <v>36</v>
          </cell>
          <cell r="F528">
            <v>37636</v>
          </cell>
          <cell r="G528">
            <v>0.03</v>
          </cell>
          <cell r="H528">
            <v>0</v>
          </cell>
          <cell r="I528" t="str">
            <v>2          0</v>
          </cell>
          <cell r="J528">
            <v>0</v>
          </cell>
          <cell r="K528">
            <v>0</v>
          </cell>
          <cell r="L528">
            <v>2003</v>
          </cell>
          <cell r="M528" t="str">
            <v>No Trade</v>
          </cell>
          <cell r="N528" t="str">
            <v/>
          </cell>
          <cell r="O528" t="str">
            <v/>
          </cell>
          <cell r="P528" t="str">
            <v/>
          </cell>
        </row>
        <row r="529">
          <cell r="A529" t="str">
            <v>LO</v>
          </cell>
          <cell r="B529">
            <v>2</v>
          </cell>
          <cell r="C529">
            <v>3</v>
          </cell>
          <cell r="D529" t="str">
            <v>C</v>
          </cell>
          <cell r="E529">
            <v>36.5</v>
          </cell>
          <cell r="F529">
            <v>37636</v>
          </cell>
          <cell r="G529">
            <v>0.02</v>
          </cell>
          <cell r="H529">
            <v>0</v>
          </cell>
          <cell r="I529" t="str">
            <v>1          0</v>
          </cell>
          <cell r="J529">
            <v>0</v>
          </cell>
          <cell r="K529">
            <v>0</v>
          </cell>
          <cell r="L529">
            <v>2003</v>
          </cell>
          <cell r="M529" t="str">
            <v>No Trade</v>
          </cell>
          <cell r="N529" t="str">
            <v/>
          </cell>
          <cell r="O529" t="str">
            <v/>
          </cell>
          <cell r="P529" t="str">
            <v/>
          </cell>
        </row>
        <row r="530">
          <cell r="A530" t="str">
            <v>LO</v>
          </cell>
          <cell r="B530">
            <v>2</v>
          </cell>
          <cell r="C530">
            <v>3</v>
          </cell>
          <cell r="D530" t="str">
            <v>C</v>
          </cell>
          <cell r="E530">
            <v>37</v>
          </cell>
          <cell r="F530">
            <v>37636</v>
          </cell>
          <cell r="G530">
            <v>0.01</v>
          </cell>
          <cell r="H530">
            <v>0</v>
          </cell>
          <cell r="I530" t="str">
            <v>1          0</v>
          </cell>
          <cell r="J530">
            <v>0</v>
          </cell>
          <cell r="K530">
            <v>0</v>
          </cell>
          <cell r="L530">
            <v>2003</v>
          </cell>
          <cell r="M530" t="str">
            <v>No Trade</v>
          </cell>
          <cell r="N530" t="str">
            <v/>
          </cell>
          <cell r="O530" t="str">
            <v/>
          </cell>
          <cell r="P530" t="str">
            <v/>
          </cell>
        </row>
        <row r="531">
          <cell r="A531" t="str">
            <v>LO</v>
          </cell>
          <cell r="B531">
            <v>2</v>
          </cell>
          <cell r="C531">
            <v>3</v>
          </cell>
          <cell r="D531" t="str">
            <v>C</v>
          </cell>
          <cell r="E531">
            <v>38</v>
          </cell>
          <cell r="F531">
            <v>37636</v>
          </cell>
          <cell r="G531">
            <v>0.01</v>
          </cell>
          <cell r="H531">
            <v>0</v>
          </cell>
          <cell r="I531" t="str">
            <v>1          0</v>
          </cell>
          <cell r="J531">
            <v>0</v>
          </cell>
          <cell r="K531">
            <v>0</v>
          </cell>
          <cell r="L531">
            <v>2003</v>
          </cell>
          <cell r="M531" t="str">
            <v>No Trade</v>
          </cell>
          <cell r="N531" t="str">
            <v/>
          </cell>
          <cell r="O531" t="str">
            <v/>
          </cell>
          <cell r="P531" t="str">
            <v/>
          </cell>
        </row>
        <row r="532">
          <cell r="A532" t="str">
            <v>LO</v>
          </cell>
          <cell r="B532">
            <v>2</v>
          </cell>
          <cell r="C532">
            <v>3</v>
          </cell>
          <cell r="D532" t="str">
            <v>P</v>
          </cell>
          <cell r="E532">
            <v>38</v>
          </cell>
          <cell r="F532">
            <v>37636</v>
          </cell>
          <cell r="G532">
            <v>10.83</v>
          </cell>
          <cell r="H532">
            <v>11.4</v>
          </cell>
          <cell r="I532" t="str">
            <v>1          0</v>
          </cell>
          <cell r="J532">
            <v>0</v>
          </cell>
          <cell r="K532">
            <v>0</v>
          </cell>
          <cell r="L532">
            <v>2003</v>
          </cell>
          <cell r="M532" t="str">
            <v>No Trade</v>
          </cell>
          <cell r="N532" t="str">
            <v/>
          </cell>
          <cell r="O532" t="str">
            <v/>
          </cell>
          <cell r="P532" t="str">
            <v/>
          </cell>
        </row>
        <row r="533">
          <cell r="A533" t="str">
            <v>LO</v>
          </cell>
          <cell r="B533">
            <v>2</v>
          </cell>
          <cell r="C533">
            <v>3</v>
          </cell>
          <cell r="D533" t="str">
            <v>C</v>
          </cell>
          <cell r="E533">
            <v>38.5</v>
          </cell>
          <cell r="F533">
            <v>37636</v>
          </cell>
          <cell r="G533">
            <v>0</v>
          </cell>
          <cell r="H533">
            <v>0</v>
          </cell>
          <cell r="I533" t="str">
            <v>0          0</v>
          </cell>
          <cell r="J533">
            <v>0</v>
          </cell>
          <cell r="K533">
            <v>0</v>
          </cell>
          <cell r="L533">
            <v>2003</v>
          </cell>
          <cell r="M533" t="str">
            <v>No Trade</v>
          </cell>
          <cell r="N533" t="str">
            <v/>
          </cell>
          <cell r="O533" t="str">
            <v/>
          </cell>
          <cell r="P533" t="str">
            <v/>
          </cell>
        </row>
        <row r="534">
          <cell r="A534" t="str">
            <v>LO</v>
          </cell>
          <cell r="B534">
            <v>2</v>
          </cell>
          <cell r="C534">
            <v>3</v>
          </cell>
          <cell r="D534" t="str">
            <v>C</v>
          </cell>
          <cell r="E534">
            <v>39</v>
          </cell>
          <cell r="F534">
            <v>37636</v>
          </cell>
          <cell r="G534">
            <v>0.01</v>
          </cell>
          <cell r="H534">
            <v>0</v>
          </cell>
          <cell r="I534" t="str">
            <v>1          0</v>
          </cell>
          <cell r="J534">
            <v>0</v>
          </cell>
          <cell r="K534">
            <v>0</v>
          </cell>
          <cell r="L534">
            <v>2003</v>
          </cell>
          <cell r="M534" t="str">
            <v>No Trade</v>
          </cell>
          <cell r="N534" t="str">
            <v/>
          </cell>
          <cell r="O534" t="str">
            <v/>
          </cell>
          <cell r="P534" t="str">
            <v/>
          </cell>
        </row>
        <row r="535">
          <cell r="A535" t="str">
            <v>LO</v>
          </cell>
          <cell r="B535">
            <v>2</v>
          </cell>
          <cell r="C535">
            <v>3</v>
          </cell>
          <cell r="D535" t="str">
            <v>P</v>
          </cell>
          <cell r="E535">
            <v>39</v>
          </cell>
          <cell r="F535">
            <v>37636</v>
          </cell>
          <cell r="G535">
            <v>11.83</v>
          </cell>
          <cell r="H535">
            <v>12.4</v>
          </cell>
          <cell r="I535" t="str">
            <v>1          0</v>
          </cell>
          <cell r="J535">
            <v>0</v>
          </cell>
          <cell r="K535">
            <v>0</v>
          </cell>
          <cell r="L535">
            <v>2003</v>
          </cell>
          <cell r="M535" t="str">
            <v>No Trade</v>
          </cell>
          <cell r="N535" t="str">
            <v/>
          </cell>
          <cell r="O535" t="str">
            <v/>
          </cell>
          <cell r="P535" t="str">
            <v/>
          </cell>
        </row>
        <row r="536">
          <cell r="A536" t="str">
            <v>LO</v>
          </cell>
          <cell r="B536">
            <v>2</v>
          </cell>
          <cell r="C536">
            <v>3</v>
          </cell>
          <cell r="D536" t="str">
            <v>C</v>
          </cell>
          <cell r="E536">
            <v>39.5</v>
          </cell>
          <cell r="F536">
            <v>37636</v>
          </cell>
          <cell r="G536">
            <v>0.01</v>
          </cell>
          <cell r="H536">
            <v>0</v>
          </cell>
          <cell r="I536" t="str">
            <v>1          0</v>
          </cell>
          <cell r="J536">
            <v>0</v>
          </cell>
          <cell r="K536">
            <v>0</v>
          </cell>
          <cell r="L536">
            <v>2003</v>
          </cell>
          <cell r="M536" t="str">
            <v>No Trade</v>
          </cell>
          <cell r="N536" t="str">
            <v/>
          </cell>
          <cell r="O536" t="str">
            <v/>
          </cell>
          <cell r="P536" t="str">
            <v/>
          </cell>
        </row>
        <row r="537">
          <cell r="A537" t="str">
            <v>LO</v>
          </cell>
          <cell r="B537">
            <v>2</v>
          </cell>
          <cell r="C537">
            <v>3</v>
          </cell>
          <cell r="D537" t="str">
            <v>P</v>
          </cell>
          <cell r="E537">
            <v>39.5</v>
          </cell>
          <cell r="F537">
            <v>37636</v>
          </cell>
          <cell r="G537">
            <v>15.29</v>
          </cell>
          <cell r="H537">
            <v>15.2</v>
          </cell>
          <cell r="I537" t="str">
            <v>9          0</v>
          </cell>
          <cell r="J537">
            <v>0</v>
          </cell>
          <cell r="K537">
            <v>0</v>
          </cell>
          <cell r="L537">
            <v>2003</v>
          </cell>
          <cell r="M537" t="str">
            <v>No Trade</v>
          </cell>
          <cell r="N537" t="str">
            <v/>
          </cell>
          <cell r="O537" t="str">
            <v/>
          </cell>
          <cell r="P537" t="str">
            <v/>
          </cell>
        </row>
        <row r="538">
          <cell r="A538" t="str">
            <v>LO</v>
          </cell>
          <cell r="B538">
            <v>2</v>
          </cell>
          <cell r="C538">
            <v>3</v>
          </cell>
          <cell r="D538" t="str">
            <v>C</v>
          </cell>
          <cell r="E538">
            <v>40</v>
          </cell>
          <cell r="F538">
            <v>37636</v>
          </cell>
          <cell r="G538">
            <v>0.01</v>
          </cell>
          <cell r="H538">
            <v>0</v>
          </cell>
          <cell r="I538" t="str">
            <v>1          0</v>
          </cell>
          <cell r="J538">
            <v>0</v>
          </cell>
          <cell r="K538">
            <v>0</v>
          </cell>
          <cell r="L538">
            <v>2003</v>
          </cell>
          <cell r="M538" t="str">
            <v>No Trade</v>
          </cell>
          <cell r="N538" t="str">
            <v/>
          </cell>
          <cell r="O538" t="str">
            <v/>
          </cell>
          <cell r="P538" t="str">
            <v/>
          </cell>
        </row>
        <row r="539">
          <cell r="A539" t="str">
            <v>LO</v>
          </cell>
          <cell r="B539">
            <v>2</v>
          </cell>
          <cell r="C539">
            <v>3</v>
          </cell>
          <cell r="D539" t="str">
            <v>C</v>
          </cell>
          <cell r="E539">
            <v>42</v>
          </cell>
          <cell r="F539">
            <v>37636</v>
          </cell>
          <cell r="G539">
            <v>0.01</v>
          </cell>
          <cell r="H539">
            <v>0</v>
          </cell>
          <cell r="I539" t="str">
            <v>1          0</v>
          </cell>
          <cell r="J539">
            <v>0</v>
          </cell>
          <cell r="K539">
            <v>0</v>
          </cell>
          <cell r="L539">
            <v>2003</v>
          </cell>
          <cell r="M539" t="str">
            <v>No Trade</v>
          </cell>
          <cell r="N539" t="str">
            <v/>
          </cell>
          <cell r="O539" t="str">
            <v/>
          </cell>
          <cell r="P539" t="str">
            <v/>
          </cell>
        </row>
        <row r="540">
          <cell r="A540" t="str">
            <v>LO</v>
          </cell>
          <cell r="B540">
            <v>2</v>
          </cell>
          <cell r="C540">
            <v>3</v>
          </cell>
          <cell r="D540" t="str">
            <v>C</v>
          </cell>
          <cell r="E540">
            <v>45</v>
          </cell>
          <cell r="F540">
            <v>37636</v>
          </cell>
          <cell r="G540">
            <v>0.01</v>
          </cell>
          <cell r="H540">
            <v>0</v>
          </cell>
          <cell r="I540" t="str">
            <v>1          0</v>
          </cell>
          <cell r="J540">
            <v>0</v>
          </cell>
          <cell r="K540">
            <v>0</v>
          </cell>
          <cell r="L540">
            <v>2003</v>
          </cell>
          <cell r="M540" t="str">
            <v>No Trade</v>
          </cell>
          <cell r="N540" t="str">
            <v/>
          </cell>
          <cell r="O540" t="str">
            <v/>
          </cell>
          <cell r="P540" t="str">
            <v/>
          </cell>
        </row>
        <row r="541">
          <cell r="A541" t="str">
            <v>LO</v>
          </cell>
          <cell r="B541">
            <v>2</v>
          </cell>
          <cell r="C541">
            <v>3</v>
          </cell>
          <cell r="D541" t="str">
            <v>C</v>
          </cell>
          <cell r="E541">
            <v>50</v>
          </cell>
          <cell r="F541">
            <v>37636</v>
          </cell>
          <cell r="G541">
            <v>0.01</v>
          </cell>
          <cell r="H541">
            <v>0</v>
          </cell>
          <cell r="I541" t="str">
            <v>1          0</v>
          </cell>
          <cell r="J541">
            <v>0</v>
          </cell>
          <cell r="K541">
            <v>0</v>
          </cell>
          <cell r="L541">
            <v>2003</v>
          </cell>
          <cell r="M541" t="str">
            <v>No Trade</v>
          </cell>
          <cell r="N541" t="str">
            <v/>
          </cell>
          <cell r="O541" t="str">
            <v/>
          </cell>
          <cell r="P541" t="str">
            <v/>
          </cell>
        </row>
        <row r="542">
          <cell r="A542" t="str">
            <v>LO</v>
          </cell>
          <cell r="B542">
            <v>3</v>
          </cell>
          <cell r="C542">
            <v>3</v>
          </cell>
          <cell r="D542" t="str">
            <v>P</v>
          </cell>
          <cell r="E542">
            <v>14</v>
          </cell>
          <cell r="F542">
            <v>37666</v>
          </cell>
          <cell r="G542">
            <v>0.04</v>
          </cell>
          <cell r="H542">
            <v>0</v>
          </cell>
          <cell r="I542" t="str">
            <v>5          0</v>
          </cell>
          <cell r="J542">
            <v>0</v>
          </cell>
          <cell r="K542">
            <v>0</v>
          </cell>
          <cell r="L542">
            <v>2003</v>
          </cell>
          <cell r="M542" t="str">
            <v>No Trade</v>
          </cell>
          <cell r="N542" t="str">
            <v/>
          </cell>
          <cell r="O542" t="str">
            <v/>
          </cell>
          <cell r="P542" t="str">
            <v/>
          </cell>
        </row>
        <row r="543">
          <cell r="A543" t="str">
            <v>LO</v>
          </cell>
          <cell r="B543">
            <v>3</v>
          </cell>
          <cell r="C543">
            <v>3</v>
          </cell>
          <cell r="D543" t="str">
            <v>P</v>
          </cell>
          <cell r="E543">
            <v>15</v>
          </cell>
          <cell r="F543">
            <v>37666</v>
          </cell>
          <cell r="G543">
            <v>0.05</v>
          </cell>
          <cell r="H543">
            <v>0</v>
          </cell>
          <cell r="I543" t="str">
            <v>6          0</v>
          </cell>
          <cell r="J543">
            <v>0</v>
          </cell>
          <cell r="K543">
            <v>0</v>
          </cell>
          <cell r="L543">
            <v>2003</v>
          </cell>
          <cell r="M543" t="str">
            <v>No Trade</v>
          </cell>
          <cell r="N543" t="str">
            <v/>
          </cell>
          <cell r="O543" t="str">
            <v/>
          </cell>
          <cell r="P543" t="str">
            <v/>
          </cell>
        </row>
        <row r="544">
          <cell r="A544" t="str">
            <v>LO</v>
          </cell>
          <cell r="B544">
            <v>3</v>
          </cell>
          <cell r="C544">
            <v>3</v>
          </cell>
          <cell r="D544" t="str">
            <v>P</v>
          </cell>
          <cell r="E544">
            <v>16</v>
          </cell>
          <cell r="F544">
            <v>37666</v>
          </cell>
          <cell r="G544">
            <v>0.06</v>
          </cell>
          <cell r="H544">
            <v>0</v>
          </cell>
          <cell r="I544" t="str">
            <v>7          0</v>
          </cell>
          <cell r="J544">
            <v>0</v>
          </cell>
          <cell r="K544">
            <v>0</v>
          </cell>
          <cell r="L544">
            <v>2003</v>
          </cell>
          <cell r="M544" t="str">
            <v>No Trade</v>
          </cell>
          <cell r="N544" t="str">
            <v/>
          </cell>
          <cell r="O544" t="str">
            <v/>
          </cell>
          <cell r="P544" t="str">
            <v/>
          </cell>
        </row>
        <row r="545">
          <cell r="A545" t="str">
            <v>LO</v>
          </cell>
          <cell r="B545">
            <v>3</v>
          </cell>
          <cell r="C545">
            <v>3</v>
          </cell>
          <cell r="D545" t="str">
            <v>P</v>
          </cell>
          <cell r="E545">
            <v>17</v>
          </cell>
          <cell r="F545">
            <v>37666</v>
          </cell>
          <cell r="G545">
            <v>0.08</v>
          </cell>
          <cell r="H545">
            <v>0</v>
          </cell>
          <cell r="I545" t="str">
            <v>9          0</v>
          </cell>
          <cell r="J545">
            <v>0</v>
          </cell>
          <cell r="K545">
            <v>0</v>
          </cell>
          <cell r="L545">
            <v>2003</v>
          </cell>
          <cell r="M545" t="str">
            <v>No Trade</v>
          </cell>
          <cell r="N545" t="str">
            <v/>
          </cell>
          <cell r="O545" t="str">
            <v/>
          </cell>
          <cell r="P545" t="str">
            <v/>
          </cell>
        </row>
        <row r="546">
          <cell r="A546" t="str">
            <v>LO</v>
          </cell>
          <cell r="B546">
            <v>3</v>
          </cell>
          <cell r="C546">
            <v>3</v>
          </cell>
          <cell r="D546" t="str">
            <v>P</v>
          </cell>
          <cell r="E546">
            <v>17.5</v>
          </cell>
          <cell r="F546">
            <v>37666</v>
          </cell>
          <cell r="G546">
            <v>0.09</v>
          </cell>
          <cell r="H546">
            <v>0.1</v>
          </cell>
          <cell r="I546" t="str">
            <v>0          0</v>
          </cell>
          <cell r="J546">
            <v>0</v>
          </cell>
          <cell r="K546">
            <v>0</v>
          </cell>
          <cell r="L546">
            <v>2003</v>
          </cell>
          <cell r="M546" t="str">
            <v>No Trade</v>
          </cell>
          <cell r="N546" t="str">
            <v/>
          </cell>
          <cell r="O546" t="str">
            <v/>
          </cell>
          <cell r="P546" t="str">
            <v/>
          </cell>
        </row>
        <row r="547">
          <cell r="A547" t="str">
            <v>LO</v>
          </cell>
          <cell r="B547">
            <v>3</v>
          </cell>
          <cell r="C547">
            <v>3</v>
          </cell>
          <cell r="D547" t="str">
            <v>P</v>
          </cell>
          <cell r="E547">
            <v>18</v>
          </cell>
          <cell r="F547">
            <v>37666</v>
          </cell>
          <cell r="G547">
            <v>0.11</v>
          </cell>
          <cell r="H547">
            <v>0.1</v>
          </cell>
          <cell r="I547" t="str">
            <v>3          0</v>
          </cell>
          <cell r="J547">
            <v>0</v>
          </cell>
          <cell r="K547">
            <v>0</v>
          </cell>
          <cell r="L547">
            <v>2003</v>
          </cell>
          <cell r="M547" t="str">
            <v>No Trade</v>
          </cell>
          <cell r="N547" t="str">
            <v/>
          </cell>
          <cell r="O547" t="str">
            <v/>
          </cell>
          <cell r="P547" t="str">
            <v/>
          </cell>
        </row>
        <row r="548">
          <cell r="A548" t="str">
            <v>LO</v>
          </cell>
          <cell r="B548">
            <v>3</v>
          </cell>
          <cell r="C548">
            <v>3</v>
          </cell>
          <cell r="D548" t="str">
            <v>C</v>
          </cell>
          <cell r="E548">
            <v>19</v>
          </cell>
          <cell r="F548">
            <v>37666</v>
          </cell>
          <cell r="G548">
            <v>7.86</v>
          </cell>
          <cell r="H548">
            <v>7.3</v>
          </cell>
          <cell r="I548" t="str">
            <v>7          0</v>
          </cell>
          <cell r="J548">
            <v>0</v>
          </cell>
          <cell r="K548">
            <v>0</v>
          </cell>
          <cell r="L548">
            <v>2003</v>
          </cell>
          <cell r="M548" t="str">
            <v>No Trade</v>
          </cell>
          <cell r="N548" t="str">
            <v/>
          </cell>
          <cell r="O548" t="str">
            <v/>
          </cell>
          <cell r="P548" t="str">
            <v/>
          </cell>
        </row>
        <row r="549">
          <cell r="A549" t="str">
            <v>LO</v>
          </cell>
          <cell r="B549">
            <v>3</v>
          </cell>
          <cell r="C549">
            <v>3</v>
          </cell>
          <cell r="D549" t="str">
            <v>P</v>
          </cell>
          <cell r="E549">
            <v>19</v>
          </cell>
          <cell r="F549">
            <v>37666</v>
          </cell>
          <cell r="G549">
            <v>0.15</v>
          </cell>
          <cell r="H549">
            <v>0.1</v>
          </cell>
          <cell r="I549" t="str">
            <v>8          0</v>
          </cell>
          <cell r="J549">
            <v>0</v>
          </cell>
          <cell r="K549">
            <v>0</v>
          </cell>
          <cell r="L549">
            <v>2003</v>
          </cell>
          <cell r="M549" t="str">
            <v>No Trade</v>
          </cell>
          <cell r="N549" t="str">
            <v/>
          </cell>
          <cell r="O549" t="str">
            <v/>
          </cell>
          <cell r="P549" t="str">
            <v/>
          </cell>
        </row>
        <row r="550">
          <cell r="A550" t="str">
            <v>LO</v>
          </cell>
          <cell r="B550">
            <v>3</v>
          </cell>
          <cell r="C550">
            <v>3</v>
          </cell>
          <cell r="D550" t="str">
            <v>P</v>
          </cell>
          <cell r="E550">
            <v>19.5</v>
          </cell>
          <cell r="F550">
            <v>37666</v>
          </cell>
          <cell r="G550">
            <v>0.18</v>
          </cell>
          <cell r="H550">
            <v>0.2</v>
          </cell>
          <cell r="I550" t="str">
            <v>2          0</v>
          </cell>
          <cell r="J550">
            <v>0</v>
          </cell>
          <cell r="K550">
            <v>0</v>
          </cell>
          <cell r="L550">
            <v>2003</v>
          </cell>
          <cell r="M550" t="str">
            <v>No Trade</v>
          </cell>
          <cell r="N550" t="str">
            <v/>
          </cell>
          <cell r="O550" t="str">
            <v/>
          </cell>
          <cell r="P550" t="str">
            <v/>
          </cell>
        </row>
        <row r="551">
          <cell r="A551" t="str">
            <v>LO</v>
          </cell>
          <cell r="B551">
            <v>3</v>
          </cell>
          <cell r="C551">
            <v>3</v>
          </cell>
          <cell r="D551" t="str">
            <v>C</v>
          </cell>
          <cell r="E551">
            <v>20</v>
          </cell>
          <cell r="F551">
            <v>37666</v>
          </cell>
          <cell r="G551">
            <v>6.93</v>
          </cell>
          <cell r="H551">
            <v>6.4</v>
          </cell>
          <cell r="I551" t="str">
            <v>6          0</v>
          </cell>
          <cell r="J551">
            <v>0</v>
          </cell>
          <cell r="K551">
            <v>0</v>
          </cell>
          <cell r="L551">
            <v>2003</v>
          </cell>
          <cell r="M551" t="str">
            <v>No Trade</v>
          </cell>
          <cell r="N551" t="str">
            <v/>
          </cell>
          <cell r="O551" t="str">
            <v/>
          </cell>
          <cell r="P551" t="str">
            <v/>
          </cell>
        </row>
        <row r="552">
          <cell r="A552" t="str">
            <v>LO</v>
          </cell>
          <cell r="B552">
            <v>3</v>
          </cell>
          <cell r="C552">
            <v>3</v>
          </cell>
          <cell r="D552" t="str">
            <v>P</v>
          </cell>
          <cell r="E552">
            <v>20</v>
          </cell>
          <cell r="F552">
            <v>37666</v>
          </cell>
          <cell r="G552">
            <v>0.21</v>
          </cell>
          <cell r="H552">
            <v>0.2</v>
          </cell>
          <cell r="I552" t="str">
            <v>5          0</v>
          </cell>
          <cell r="J552">
            <v>0</v>
          </cell>
          <cell r="K552">
            <v>0</v>
          </cell>
          <cell r="L552">
            <v>2003</v>
          </cell>
          <cell r="M552" t="str">
            <v>No Trade</v>
          </cell>
          <cell r="N552" t="str">
            <v/>
          </cell>
          <cell r="O552" t="str">
            <v/>
          </cell>
          <cell r="P552" t="str">
            <v/>
          </cell>
        </row>
        <row r="553">
          <cell r="A553" t="str">
            <v>LO</v>
          </cell>
          <cell r="B553">
            <v>3</v>
          </cell>
          <cell r="C553">
            <v>3</v>
          </cell>
          <cell r="D553" t="str">
            <v>P</v>
          </cell>
          <cell r="E553">
            <v>20.5</v>
          </cell>
          <cell r="F553">
            <v>37666</v>
          </cell>
          <cell r="G553">
            <v>0.24</v>
          </cell>
          <cell r="H553">
            <v>0.2</v>
          </cell>
          <cell r="I553" t="str">
            <v>9          0</v>
          </cell>
          <cell r="J553">
            <v>0</v>
          </cell>
          <cell r="K553">
            <v>0</v>
          </cell>
          <cell r="L553">
            <v>2003</v>
          </cell>
          <cell r="M553" t="str">
            <v>No Trade</v>
          </cell>
          <cell r="N553" t="str">
            <v/>
          </cell>
          <cell r="O553" t="str">
            <v/>
          </cell>
          <cell r="P553" t="str">
            <v/>
          </cell>
        </row>
        <row r="554">
          <cell r="A554" t="str">
            <v>LO</v>
          </cell>
          <cell r="B554">
            <v>3</v>
          </cell>
          <cell r="C554">
            <v>3</v>
          </cell>
          <cell r="D554" t="str">
            <v>C</v>
          </cell>
          <cell r="E554">
            <v>21</v>
          </cell>
          <cell r="F554">
            <v>37666</v>
          </cell>
          <cell r="G554">
            <v>6.04</v>
          </cell>
          <cell r="H554">
            <v>5.5</v>
          </cell>
          <cell r="I554" t="str">
            <v>8          0</v>
          </cell>
          <cell r="J554">
            <v>0</v>
          </cell>
          <cell r="K554">
            <v>0</v>
          </cell>
          <cell r="L554">
            <v>2003</v>
          </cell>
          <cell r="M554" t="str">
            <v>No Trade</v>
          </cell>
          <cell r="N554" t="str">
            <v/>
          </cell>
          <cell r="O554" t="str">
            <v/>
          </cell>
          <cell r="P554" t="str">
            <v/>
          </cell>
        </row>
        <row r="555">
          <cell r="A555" t="str">
            <v>LO</v>
          </cell>
          <cell r="B555">
            <v>3</v>
          </cell>
          <cell r="C555">
            <v>3</v>
          </cell>
          <cell r="D555" t="str">
            <v>P</v>
          </cell>
          <cell r="E555">
            <v>21</v>
          </cell>
          <cell r="F555">
            <v>37666</v>
          </cell>
          <cell r="G555">
            <v>0.28000000000000003</v>
          </cell>
          <cell r="H555">
            <v>0.3</v>
          </cell>
          <cell r="I555" t="str">
            <v>4        500</v>
          </cell>
          <cell r="J555">
            <v>0</v>
          </cell>
          <cell r="K555">
            <v>0</v>
          </cell>
          <cell r="L555">
            <v>2003</v>
          </cell>
          <cell r="M555" t="str">
            <v>No Trade</v>
          </cell>
          <cell r="N555" t="str">
            <v/>
          </cell>
          <cell r="O555" t="str">
            <v/>
          </cell>
          <cell r="P555" t="str">
            <v/>
          </cell>
        </row>
        <row r="556">
          <cell r="A556" t="str">
            <v>LO</v>
          </cell>
          <cell r="B556">
            <v>3</v>
          </cell>
          <cell r="C556">
            <v>3</v>
          </cell>
          <cell r="D556" t="str">
            <v>P</v>
          </cell>
          <cell r="E556">
            <v>21.5</v>
          </cell>
          <cell r="F556">
            <v>37666</v>
          </cell>
          <cell r="G556">
            <v>0.33</v>
          </cell>
          <cell r="H556">
            <v>0.3</v>
          </cell>
          <cell r="I556" t="str">
            <v>9        105</v>
          </cell>
          <cell r="J556">
            <v>0</v>
          </cell>
          <cell r="K556">
            <v>0</v>
          </cell>
          <cell r="L556">
            <v>2003</v>
          </cell>
          <cell r="M556" t="str">
            <v>No Trade</v>
          </cell>
          <cell r="N556" t="str">
            <v/>
          </cell>
          <cell r="O556" t="str">
            <v/>
          </cell>
          <cell r="P556" t="str">
            <v/>
          </cell>
        </row>
        <row r="557">
          <cell r="A557" t="str">
            <v>LO</v>
          </cell>
          <cell r="B557">
            <v>3</v>
          </cell>
          <cell r="C557">
            <v>3</v>
          </cell>
          <cell r="D557" t="str">
            <v>C</v>
          </cell>
          <cell r="E557">
            <v>22</v>
          </cell>
          <cell r="F557">
            <v>37666</v>
          </cell>
          <cell r="G557">
            <v>5.15</v>
          </cell>
          <cell r="H557">
            <v>4.7</v>
          </cell>
          <cell r="I557" t="str">
            <v>1          0</v>
          </cell>
          <cell r="J557">
            <v>0</v>
          </cell>
          <cell r="K557">
            <v>0</v>
          </cell>
          <cell r="L557">
            <v>2003</v>
          </cell>
          <cell r="M557" t="str">
            <v>No Trade</v>
          </cell>
          <cell r="N557" t="str">
            <v/>
          </cell>
          <cell r="O557" t="str">
            <v/>
          </cell>
          <cell r="P557" t="str">
            <v/>
          </cell>
        </row>
        <row r="558">
          <cell r="A558" t="str">
            <v>LO</v>
          </cell>
          <cell r="B558">
            <v>3</v>
          </cell>
          <cell r="C558">
            <v>3</v>
          </cell>
          <cell r="D558" t="str">
            <v>P</v>
          </cell>
          <cell r="E558">
            <v>22</v>
          </cell>
          <cell r="F558">
            <v>37666</v>
          </cell>
          <cell r="G558">
            <v>0.39</v>
          </cell>
          <cell r="H558">
            <v>0.4</v>
          </cell>
          <cell r="I558" t="str">
            <v>6      3,580</v>
          </cell>
          <cell r="J558">
            <v>0.43</v>
          </cell>
          <cell r="K558">
            <v>0.41</v>
          </cell>
          <cell r="L558">
            <v>2003</v>
          </cell>
          <cell r="M558" t="str">
            <v>No Trade</v>
          </cell>
          <cell r="N558" t="str">
            <v/>
          </cell>
          <cell r="O558" t="str">
            <v/>
          </cell>
          <cell r="P558" t="str">
            <v/>
          </cell>
        </row>
        <row r="559">
          <cell r="A559" t="str">
            <v>LO</v>
          </cell>
          <cell r="B559">
            <v>3</v>
          </cell>
          <cell r="C559">
            <v>3</v>
          </cell>
          <cell r="D559" t="str">
            <v>P</v>
          </cell>
          <cell r="E559">
            <v>22.5</v>
          </cell>
          <cell r="F559">
            <v>37666</v>
          </cell>
          <cell r="G559">
            <v>0.46</v>
          </cell>
          <cell r="H559">
            <v>0.5</v>
          </cell>
          <cell r="I559" t="str">
            <v>5          0</v>
          </cell>
          <cell r="J559">
            <v>0</v>
          </cell>
          <cell r="K559">
            <v>0</v>
          </cell>
          <cell r="L559">
            <v>2003</v>
          </cell>
          <cell r="M559" t="str">
            <v>No Trade</v>
          </cell>
          <cell r="N559" t="str">
            <v/>
          </cell>
          <cell r="O559" t="str">
            <v/>
          </cell>
          <cell r="P559" t="str">
            <v/>
          </cell>
        </row>
        <row r="560">
          <cell r="A560" t="str">
            <v>LO</v>
          </cell>
          <cell r="B560">
            <v>3</v>
          </cell>
          <cell r="C560">
            <v>3</v>
          </cell>
          <cell r="D560" t="str">
            <v>C</v>
          </cell>
          <cell r="E560">
            <v>23</v>
          </cell>
          <cell r="F560">
            <v>37666</v>
          </cell>
          <cell r="G560">
            <v>4.3099999999999996</v>
          </cell>
          <cell r="H560">
            <v>3.8</v>
          </cell>
          <cell r="I560" t="str">
            <v>9          0</v>
          </cell>
          <cell r="J560">
            <v>0</v>
          </cell>
          <cell r="K560">
            <v>0</v>
          </cell>
          <cell r="L560">
            <v>2003</v>
          </cell>
          <cell r="M560" t="str">
            <v>No Trade</v>
          </cell>
          <cell r="N560" t="str">
            <v/>
          </cell>
          <cell r="O560" t="str">
            <v/>
          </cell>
          <cell r="P560" t="str">
            <v/>
          </cell>
        </row>
        <row r="561">
          <cell r="A561" t="str">
            <v>LO</v>
          </cell>
          <cell r="B561">
            <v>3</v>
          </cell>
          <cell r="C561">
            <v>3</v>
          </cell>
          <cell r="D561" t="str">
            <v>P</v>
          </cell>
          <cell r="E561">
            <v>23</v>
          </cell>
          <cell r="F561">
            <v>37666</v>
          </cell>
          <cell r="G561">
            <v>0.54</v>
          </cell>
          <cell r="H561">
            <v>0.6</v>
          </cell>
          <cell r="I561" t="str">
            <v>4          1</v>
          </cell>
          <cell r="J561">
            <v>0.57999999999999996</v>
          </cell>
          <cell r="K561">
            <v>0.57999999999999996</v>
          </cell>
          <cell r="L561">
            <v>2003</v>
          </cell>
          <cell r="M561" t="str">
            <v>No Trade</v>
          </cell>
          <cell r="N561" t="str">
            <v/>
          </cell>
          <cell r="O561" t="str">
            <v/>
          </cell>
          <cell r="P561" t="str">
            <v/>
          </cell>
        </row>
        <row r="562">
          <cell r="A562" t="str">
            <v>LO</v>
          </cell>
          <cell r="B562">
            <v>3</v>
          </cell>
          <cell r="C562">
            <v>3</v>
          </cell>
          <cell r="D562" t="str">
            <v>P</v>
          </cell>
          <cell r="E562">
            <v>23.5</v>
          </cell>
          <cell r="F562">
            <v>37666</v>
          </cell>
          <cell r="G562">
            <v>0.62</v>
          </cell>
          <cell r="H562">
            <v>0.7</v>
          </cell>
          <cell r="I562" t="str">
            <v>5        500</v>
          </cell>
          <cell r="J562">
            <v>0</v>
          </cell>
          <cell r="K562">
            <v>0</v>
          </cell>
          <cell r="L562">
            <v>2003</v>
          </cell>
          <cell r="M562" t="str">
            <v>No Trade</v>
          </cell>
          <cell r="N562" t="str">
            <v/>
          </cell>
          <cell r="O562" t="str">
            <v/>
          </cell>
          <cell r="P562" t="str">
            <v/>
          </cell>
        </row>
        <row r="563">
          <cell r="A563" t="str">
            <v>LO</v>
          </cell>
          <cell r="B563">
            <v>3</v>
          </cell>
          <cell r="C563">
            <v>3</v>
          </cell>
          <cell r="D563" t="str">
            <v>C</v>
          </cell>
          <cell r="E563">
            <v>24</v>
          </cell>
          <cell r="F563">
            <v>37666</v>
          </cell>
          <cell r="G563">
            <v>3.51</v>
          </cell>
          <cell r="H563">
            <v>3.1</v>
          </cell>
          <cell r="I563" t="str">
            <v>4          0</v>
          </cell>
          <cell r="J563">
            <v>0</v>
          </cell>
          <cell r="K563">
            <v>0</v>
          </cell>
          <cell r="L563">
            <v>2003</v>
          </cell>
          <cell r="M563" t="str">
            <v>No Trade</v>
          </cell>
          <cell r="N563" t="str">
            <v/>
          </cell>
          <cell r="O563" t="str">
            <v/>
          </cell>
          <cell r="P563" t="str">
            <v/>
          </cell>
        </row>
        <row r="564">
          <cell r="A564" t="str">
            <v>LO</v>
          </cell>
          <cell r="B564">
            <v>3</v>
          </cell>
          <cell r="C564">
            <v>3</v>
          </cell>
          <cell r="D564" t="str">
            <v>P</v>
          </cell>
          <cell r="E564">
            <v>24</v>
          </cell>
          <cell r="F564">
            <v>37666</v>
          </cell>
          <cell r="G564">
            <v>0.73</v>
          </cell>
          <cell r="H564">
            <v>0.8</v>
          </cell>
          <cell r="I564" t="str">
            <v>8        600</v>
          </cell>
          <cell r="J564">
            <v>0.72</v>
          </cell>
          <cell r="K564">
            <v>0.72</v>
          </cell>
          <cell r="L564">
            <v>2003</v>
          </cell>
          <cell r="M564" t="str">
            <v>No Trade</v>
          </cell>
          <cell r="N564" t="str">
            <v/>
          </cell>
          <cell r="O564" t="str">
            <v/>
          </cell>
          <cell r="P564" t="str">
            <v/>
          </cell>
        </row>
        <row r="565">
          <cell r="A565" t="str">
            <v>LO</v>
          </cell>
          <cell r="B565">
            <v>3</v>
          </cell>
          <cell r="C565">
            <v>3</v>
          </cell>
          <cell r="D565" t="str">
            <v>C</v>
          </cell>
          <cell r="E565">
            <v>24.5</v>
          </cell>
          <cell r="F565">
            <v>37666</v>
          </cell>
          <cell r="G565">
            <v>3.16</v>
          </cell>
          <cell r="H565">
            <v>2.8</v>
          </cell>
          <cell r="I565" t="str">
            <v>1          0</v>
          </cell>
          <cell r="J565">
            <v>0</v>
          </cell>
          <cell r="K565">
            <v>0</v>
          </cell>
          <cell r="L565">
            <v>2003</v>
          </cell>
          <cell r="M565" t="str">
            <v>No Trade</v>
          </cell>
          <cell r="N565" t="str">
            <v/>
          </cell>
          <cell r="O565" t="str">
            <v/>
          </cell>
          <cell r="P565" t="str">
            <v/>
          </cell>
        </row>
        <row r="566">
          <cell r="A566" t="str">
            <v>LO</v>
          </cell>
          <cell r="B566">
            <v>3</v>
          </cell>
          <cell r="C566">
            <v>3</v>
          </cell>
          <cell r="D566" t="str">
            <v>P</v>
          </cell>
          <cell r="E566">
            <v>24.5</v>
          </cell>
          <cell r="F566">
            <v>37666</v>
          </cell>
          <cell r="G566">
            <v>0.88</v>
          </cell>
          <cell r="H566">
            <v>1</v>
          </cell>
          <cell r="I566" t="str">
            <v>4          0</v>
          </cell>
          <cell r="J566">
            <v>0</v>
          </cell>
          <cell r="K566">
            <v>0</v>
          </cell>
          <cell r="L566">
            <v>2003</v>
          </cell>
          <cell r="M566" t="str">
            <v>No Trade</v>
          </cell>
          <cell r="N566" t="str">
            <v/>
          </cell>
          <cell r="O566" t="str">
            <v/>
          </cell>
          <cell r="P566" t="str">
            <v/>
          </cell>
        </row>
        <row r="567">
          <cell r="A567" t="str">
            <v>LO</v>
          </cell>
          <cell r="B567">
            <v>3</v>
          </cell>
          <cell r="C567">
            <v>3</v>
          </cell>
          <cell r="D567" t="str">
            <v>C</v>
          </cell>
          <cell r="E567">
            <v>25</v>
          </cell>
          <cell r="F567">
            <v>37666</v>
          </cell>
          <cell r="G567">
            <v>2.83</v>
          </cell>
          <cell r="H567">
            <v>2.5</v>
          </cell>
          <cell r="I567" t="str">
            <v>0          0</v>
          </cell>
          <cell r="J567">
            <v>0</v>
          </cell>
          <cell r="K567">
            <v>0</v>
          </cell>
          <cell r="L567">
            <v>2003</v>
          </cell>
          <cell r="M567" t="str">
            <v>No Trade</v>
          </cell>
          <cell r="N567" t="str">
            <v/>
          </cell>
          <cell r="O567" t="str">
            <v/>
          </cell>
          <cell r="P567" t="str">
            <v/>
          </cell>
        </row>
        <row r="568">
          <cell r="A568" t="str">
            <v>LO</v>
          </cell>
          <cell r="B568">
            <v>3</v>
          </cell>
          <cell r="C568">
            <v>3</v>
          </cell>
          <cell r="D568" t="str">
            <v>P</v>
          </cell>
          <cell r="E568">
            <v>25</v>
          </cell>
          <cell r="F568">
            <v>37666</v>
          </cell>
          <cell r="G568">
            <v>1.04</v>
          </cell>
          <cell r="H568">
            <v>1.2</v>
          </cell>
          <cell r="I568" t="str">
            <v>3          0</v>
          </cell>
          <cell r="J568">
            <v>0</v>
          </cell>
          <cell r="K568">
            <v>0</v>
          </cell>
          <cell r="L568">
            <v>2003</v>
          </cell>
          <cell r="M568" t="str">
            <v>No Trade</v>
          </cell>
          <cell r="N568" t="str">
            <v/>
          </cell>
          <cell r="O568" t="str">
            <v/>
          </cell>
          <cell r="P568" t="str">
            <v/>
          </cell>
        </row>
        <row r="569">
          <cell r="A569" t="str">
            <v>LO</v>
          </cell>
          <cell r="B569">
            <v>3</v>
          </cell>
          <cell r="C569">
            <v>3</v>
          </cell>
          <cell r="D569" t="str">
            <v>C</v>
          </cell>
          <cell r="E569">
            <v>25.5</v>
          </cell>
          <cell r="F569">
            <v>37666</v>
          </cell>
          <cell r="G569">
            <v>2.5</v>
          </cell>
          <cell r="H569">
            <v>2.2000000000000002</v>
          </cell>
          <cell r="I569" t="str">
            <v>0          0</v>
          </cell>
          <cell r="J569">
            <v>0</v>
          </cell>
          <cell r="K569">
            <v>0</v>
          </cell>
          <cell r="L569">
            <v>2003</v>
          </cell>
          <cell r="M569" t="str">
            <v>No Trade</v>
          </cell>
          <cell r="N569" t="str">
            <v/>
          </cell>
          <cell r="O569" t="str">
            <v/>
          </cell>
          <cell r="P569" t="str">
            <v/>
          </cell>
        </row>
        <row r="570">
          <cell r="A570" t="str">
            <v>LO</v>
          </cell>
          <cell r="B570">
            <v>3</v>
          </cell>
          <cell r="C570">
            <v>3</v>
          </cell>
          <cell r="D570" t="str">
            <v>P</v>
          </cell>
          <cell r="E570">
            <v>25.5</v>
          </cell>
          <cell r="F570">
            <v>37666</v>
          </cell>
          <cell r="G570">
            <v>1.21</v>
          </cell>
          <cell r="H570">
            <v>1.4</v>
          </cell>
          <cell r="I570" t="str">
            <v>2          0</v>
          </cell>
          <cell r="J570">
            <v>0</v>
          </cell>
          <cell r="K570">
            <v>0</v>
          </cell>
          <cell r="L570">
            <v>2003</v>
          </cell>
          <cell r="M570" t="str">
            <v>No Trade</v>
          </cell>
          <cell r="N570" t="str">
            <v/>
          </cell>
          <cell r="O570" t="str">
            <v/>
          </cell>
          <cell r="P570" t="str">
            <v/>
          </cell>
        </row>
        <row r="571">
          <cell r="A571" t="str">
            <v>LO</v>
          </cell>
          <cell r="B571">
            <v>3</v>
          </cell>
          <cell r="C571">
            <v>3</v>
          </cell>
          <cell r="D571" t="str">
            <v>C</v>
          </cell>
          <cell r="E571">
            <v>26</v>
          </cell>
          <cell r="F571">
            <v>37666</v>
          </cell>
          <cell r="G571">
            <v>2.21</v>
          </cell>
          <cell r="H571">
            <v>1.9</v>
          </cell>
          <cell r="I571" t="str">
            <v>3          0</v>
          </cell>
          <cell r="J571">
            <v>0</v>
          </cell>
          <cell r="K571">
            <v>0</v>
          </cell>
          <cell r="L571">
            <v>2003</v>
          </cell>
          <cell r="M571" t="str">
            <v>No Trade</v>
          </cell>
          <cell r="N571" t="str">
            <v/>
          </cell>
          <cell r="O571" t="str">
            <v/>
          </cell>
          <cell r="P571" t="str">
            <v/>
          </cell>
        </row>
        <row r="572">
          <cell r="A572" t="str">
            <v>LO</v>
          </cell>
          <cell r="B572">
            <v>3</v>
          </cell>
          <cell r="C572">
            <v>3</v>
          </cell>
          <cell r="D572" t="str">
            <v>P</v>
          </cell>
          <cell r="E572">
            <v>26</v>
          </cell>
          <cell r="F572">
            <v>37666</v>
          </cell>
          <cell r="G572">
            <v>1.41</v>
          </cell>
          <cell r="H572">
            <v>1.6</v>
          </cell>
          <cell r="I572" t="str">
            <v>5          0</v>
          </cell>
          <cell r="J572">
            <v>0</v>
          </cell>
          <cell r="K572">
            <v>0</v>
          </cell>
          <cell r="L572">
            <v>2003</v>
          </cell>
          <cell r="M572" t="str">
            <v>No Trade</v>
          </cell>
          <cell r="N572" t="str">
            <v/>
          </cell>
          <cell r="O572" t="str">
            <v/>
          </cell>
          <cell r="P572" t="str">
            <v/>
          </cell>
        </row>
        <row r="573">
          <cell r="A573" t="str">
            <v>LO</v>
          </cell>
          <cell r="B573">
            <v>3</v>
          </cell>
          <cell r="C573">
            <v>3</v>
          </cell>
          <cell r="D573" t="str">
            <v>C</v>
          </cell>
          <cell r="E573">
            <v>26.5</v>
          </cell>
          <cell r="F573">
            <v>37666</v>
          </cell>
          <cell r="G573">
            <v>1.94</v>
          </cell>
          <cell r="H573">
            <v>1.6</v>
          </cell>
          <cell r="I573" t="str">
            <v>3         15</v>
          </cell>
          <cell r="J573">
            <v>0</v>
          </cell>
          <cell r="K573">
            <v>0</v>
          </cell>
          <cell r="L573">
            <v>2003</v>
          </cell>
          <cell r="M573" t="str">
            <v>No Trade</v>
          </cell>
          <cell r="N573" t="str">
            <v/>
          </cell>
          <cell r="O573" t="str">
            <v/>
          </cell>
          <cell r="P573" t="str">
            <v/>
          </cell>
        </row>
        <row r="574">
          <cell r="A574" t="str">
            <v>LO</v>
          </cell>
          <cell r="B574">
            <v>3</v>
          </cell>
          <cell r="C574">
            <v>3</v>
          </cell>
          <cell r="D574" t="str">
            <v>P</v>
          </cell>
          <cell r="E574">
            <v>26.5</v>
          </cell>
          <cell r="F574">
            <v>37666</v>
          </cell>
          <cell r="G574">
            <v>1.64</v>
          </cell>
          <cell r="H574">
            <v>1.8</v>
          </cell>
          <cell r="I574" t="str">
            <v>5         15</v>
          </cell>
          <cell r="J574">
            <v>0</v>
          </cell>
          <cell r="K574">
            <v>0</v>
          </cell>
          <cell r="L574">
            <v>2003</v>
          </cell>
          <cell r="M574" t="str">
            <v>No Trade</v>
          </cell>
          <cell r="N574" t="str">
            <v/>
          </cell>
          <cell r="O574" t="str">
            <v/>
          </cell>
          <cell r="P574" t="str">
            <v/>
          </cell>
        </row>
        <row r="575">
          <cell r="A575" t="str">
            <v>LO</v>
          </cell>
          <cell r="B575">
            <v>3</v>
          </cell>
          <cell r="C575">
            <v>3</v>
          </cell>
          <cell r="D575" t="str">
            <v>C</v>
          </cell>
          <cell r="E575">
            <v>27</v>
          </cell>
          <cell r="F575">
            <v>37666</v>
          </cell>
          <cell r="G575">
            <v>1.7</v>
          </cell>
          <cell r="H575">
            <v>1.4</v>
          </cell>
          <cell r="I575" t="str">
            <v>1         15</v>
          </cell>
          <cell r="J575">
            <v>1.54</v>
          </cell>
          <cell r="K575">
            <v>1.54</v>
          </cell>
          <cell r="L575">
            <v>2003</v>
          </cell>
          <cell r="M575" t="str">
            <v>No Trade</v>
          </cell>
          <cell r="N575" t="str">
            <v/>
          </cell>
          <cell r="O575" t="str">
            <v/>
          </cell>
          <cell r="P575" t="str">
            <v/>
          </cell>
        </row>
        <row r="576">
          <cell r="A576" t="str">
            <v>LO</v>
          </cell>
          <cell r="B576">
            <v>3</v>
          </cell>
          <cell r="C576">
            <v>3</v>
          </cell>
          <cell r="D576" t="str">
            <v>P</v>
          </cell>
          <cell r="E576">
            <v>27</v>
          </cell>
          <cell r="F576">
            <v>37666</v>
          </cell>
          <cell r="G576">
            <v>1.9</v>
          </cell>
          <cell r="H576">
            <v>2.1</v>
          </cell>
          <cell r="I576" t="str">
            <v>3          0</v>
          </cell>
          <cell r="J576">
            <v>0</v>
          </cell>
          <cell r="K576">
            <v>0</v>
          </cell>
          <cell r="L576">
            <v>2003</v>
          </cell>
          <cell r="M576" t="str">
            <v>No Trade</v>
          </cell>
          <cell r="N576" t="str">
            <v/>
          </cell>
          <cell r="O576" t="str">
            <v/>
          </cell>
          <cell r="P576" t="str">
            <v/>
          </cell>
        </row>
        <row r="577">
          <cell r="A577" t="str">
            <v>LO</v>
          </cell>
          <cell r="B577">
            <v>3</v>
          </cell>
          <cell r="C577">
            <v>3</v>
          </cell>
          <cell r="D577" t="str">
            <v>C</v>
          </cell>
          <cell r="E577">
            <v>27.5</v>
          </cell>
          <cell r="F577">
            <v>37666</v>
          </cell>
          <cell r="G577">
            <v>1.47</v>
          </cell>
          <cell r="H577">
            <v>1.2</v>
          </cell>
          <cell r="I577" t="str">
            <v>1          1</v>
          </cell>
          <cell r="J577">
            <v>1.3</v>
          </cell>
          <cell r="K577">
            <v>1.3</v>
          </cell>
          <cell r="L577">
            <v>2003</v>
          </cell>
          <cell r="M577" t="str">
            <v>No Trade</v>
          </cell>
          <cell r="N577" t="str">
            <v/>
          </cell>
          <cell r="O577" t="str">
            <v/>
          </cell>
          <cell r="P577" t="str">
            <v/>
          </cell>
        </row>
        <row r="578">
          <cell r="A578" t="str">
            <v>LO</v>
          </cell>
          <cell r="B578">
            <v>3</v>
          </cell>
          <cell r="C578">
            <v>3</v>
          </cell>
          <cell r="D578" t="str">
            <v>P</v>
          </cell>
          <cell r="E578">
            <v>27.5</v>
          </cell>
          <cell r="F578">
            <v>37666</v>
          </cell>
          <cell r="G578">
            <v>2.17</v>
          </cell>
          <cell r="H578">
            <v>2.4</v>
          </cell>
          <cell r="I578" t="str">
            <v>2          0</v>
          </cell>
          <cell r="J578">
            <v>0</v>
          </cell>
          <cell r="K578">
            <v>0</v>
          </cell>
          <cell r="L578">
            <v>2003</v>
          </cell>
          <cell r="M578" t="str">
            <v>No Trade</v>
          </cell>
          <cell r="N578" t="str">
            <v/>
          </cell>
          <cell r="O578" t="str">
            <v/>
          </cell>
          <cell r="P578" t="str">
            <v/>
          </cell>
        </row>
        <row r="579">
          <cell r="A579" t="str">
            <v>LO</v>
          </cell>
          <cell r="B579">
            <v>3</v>
          </cell>
          <cell r="C579">
            <v>3</v>
          </cell>
          <cell r="D579" t="str">
            <v>C</v>
          </cell>
          <cell r="E579">
            <v>28</v>
          </cell>
          <cell r="F579">
            <v>37666</v>
          </cell>
          <cell r="G579">
            <v>1.24</v>
          </cell>
          <cell r="H579">
            <v>1</v>
          </cell>
          <cell r="I579" t="str">
            <v>2         21</v>
          </cell>
          <cell r="J579">
            <v>1.33</v>
          </cell>
          <cell r="K579">
            <v>1.2</v>
          </cell>
          <cell r="L579">
            <v>2003</v>
          </cell>
          <cell r="M579" t="str">
            <v>No Trade</v>
          </cell>
          <cell r="N579" t="str">
            <v/>
          </cell>
          <cell r="O579" t="str">
            <v/>
          </cell>
          <cell r="P579" t="str">
            <v/>
          </cell>
        </row>
        <row r="580">
          <cell r="A580" t="str">
            <v>LO</v>
          </cell>
          <cell r="B580">
            <v>3</v>
          </cell>
          <cell r="C580">
            <v>3</v>
          </cell>
          <cell r="D580" t="str">
            <v>P</v>
          </cell>
          <cell r="E580">
            <v>28</v>
          </cell>
          <cell r="F580">
            <v>37666</v>
          </cell>
          <cell r="G580">
            <v>2.4300000000000002</v>
          </cell>
          <cell r="H580">
            <v>2.7</v>
          </cell>
          <cell r="I580" t="str">
            <v>3          0</v>
          </cell>
          <cell r="J580">
            <v>0</v>
          </cell>
          <cell r="K580">
            <v>0</v>
          </cell>
          <cell r="L580">
            <v>2003</v>
          </cell>
          <cell r="M580" t="str">
            <v>No Trade</v>
          </cell>
          <cell r="N580" t="str">
            <v/>
          </cell>
          <cell r="O580" t="str">
            <v/>
          </cell>
          <cell r="P580" t="str">
            <v/>
          </cell>
        </row>
        <row r="581">
          <cell r="A581" t="str">
            <v>LO</v>
          </cell>
          <cell r="B581">
            <v>3</v>
          </cell>
          <cell r="C581">
            <v>3</v>
          </cell>
          <cell r="D581" t="str">
            <v>C</v>
          </cell>
          <cell r="E581">
            <v>28.5</v>
          </cell>
          <cell r="F581">
            <v>37666</v>
          </cell>
          <cell r="G581">
            <v>1.08</v>
          </cell>
          <cell r="H581">
            <v>0.9</v>
          </cell>
          <cell r="I581" t="str">
            <v>0          3</v>
          </cell>
          <cell r="J581">
            <v>1.05</v>
          </cell>
          <cell r="K581">
            <v>1.05</v>
          </cell>
          <cell r="L581">
            <v>2003</v>
          </cell>
          <cell r="M581" t="str">
            <v>No Trade</v>
          </cell>
          <cell r="N581" t="str">
            <v/>
          </cell>
          <cell r="O581" t="str">
            <v/>
          </cell>
          <cell r="P581" t="str">
            <v/>
          </cell>
        </row>
        <row r="582">
          <cell r="A582" t="str">
            <v>LO</v>
          </cell>
          <cell r="B582">
            <v>3</v>
          </cell>
          <cell r="C582">
            <v>3</v>
          </cell>
          <cell r="D582" t="str">
            <v>P</v>
          </cell>
          <cell r="E582">
            <v>28.5</v>
          </cell>
          <cell r="F582">
            <v>37666</v>
          </cell>
          <cell r="G582">
            <v>2.77</v>
          </cell>
          <cell r="H582">
            <v>3.1</v>
          </cell>
          <cell r="I582" t="str">
            <v>0          0</v>
          </cell>
          <cell r="J582">
            <v>0</v>
          </cell>
          <cell r="K582">
            <v>0</v>
          </cell>
          <cell r="L582">
            <v>2003</v>
          </cell>
          <cell r="M582" t="str">
            <v>No Trade</v>
          </cell>
          <cell r="N582" t="str">
            <v/>
          </cell>
          <cell r="O582" t="str">
            <v/>
          </cell>
          <cell r="P582" t="str">
            <v/>
          </cell>
        </row>
        <row r="583">
          <cell r="A583" t="str">
            <v>LO</v>
          </cell>
          <cell r="B583">
            <v>3</v>
          </cell>
          <cell r="C583">
            <v>3</v>
          </cell>
          <cell r="D583" t="str">
            <v>C</v>
          </cell>
          <cell r="E583">
            <v>29</v>
          </cell>
          <cell r="F583">
            <v>37666</v>
          </cell>
          <cell r="G583">
            <v>0.92</v>
          </cell>
          <cell r="H583">
            <v>0.7</v>
          </cell>
          <cell r="I583" t="str">
            <v>7        138</v>
          </cell>
          <cell r="J583">
            <v>0.95</v>
          </cell>
          <cell r="K583">
            <v>0.82</v>
          </cell>
          <cell r="L583">
            <v>2003</v>
          </cell>
          <cell r="M583" t="str">
            <v>No Trade</v>
          </cell>
          <cell r="N583" t="str">
            <v/>
          </cell>
          <cell r="O583" t="str">
            <v/>
          </cell>
          <cell r="P583" t="str">
            <v/>
          </cell>
        </row>
        <row r="584">
          <cell r="A584" t="str">
            <v>LO</v>
          </cell>
          <cell r="B584">
            <v>3</v>
          </cell>
          <cell r="C584">
            <v>3</v>
          </cell>
          <cell r="D584" t="str">
            <v>P</v>
          </cell>
          <cell r="E584">
            <v>29</v>
          </cell>
          <cell r="F584">
            <v>37666</v>
          </cell>
          <cell r="G584">
            <v>3.1</v>
          </cell>
          <cell r="H584">
            <v>3.4</v>
          </cell>
          <cell r="I584" t="str">
            <v>7          0</v>
          </cell>
          <cell r="J584">
            <v>0</v>
          </cell>
          <cell r="K584">
            <v>0</v>
          </cell>
          <cell r="L584">
            <v>2003</v>
          </cell>
          <cell r="M584" t="str">
            <v>No Trade</v>
          </cell>
          <cell r="N584" t="str">
            <v/>
          </cell>
          <cell r="O584" t="str">
            <v/>
          </cell>
          <cell r="P584" t="str">
            <v/>
          </cell>
        </row>
        <row r="585">
          <cell r="A585" t="str">
            <v>LO</v>
          </cell>
          <cell r="B585">
            <v>3</v>
          </cell>
          <cell r="C585">
            <v>3</v>
          </cell>
          <cell r="D585" t="str">
            <v>C</v>
          </cell>
          <cell r="E585">
            <v>29.5</v>
          </cell>
          <cell r="F585">
            <v>37666</v>
          </cell>
          <cell r="G585">
            <v>0.78</v>
          </cell>
          <cell r="H585">
            <v>0.6</v>
          </cell>
          <cell r="I585" t="str">
            <v>5        125</v>
          </cell>
          <cell r="J585">
            <v>0.72</v>
          </cell>
          <cell r="K585">
            <v>0.72</v>
          </cell>
          <cell r="L585">
            <v>2003</v>
          </cell>
          <cell r="M585" t="str">
            <v>No Trade</v>
          </cell>
          <cell r="N585" t="str">
            <v/>
          </cell>
          <cell r="O585" t="str">
            <v/>
          </cell>
          <cell r="P585" t="str">
            <v/>
          </cell>
        </row>
        <row r="586">
          <cell r="A586" t="str">
            <v>LO</v>
          </cell>
          <cell r="B586">
            <v>3</v>
          </cell>
          <cell r="C586">
            <v>3</v>
          </cell>
          <cell r="D586" t="str">
            <v>P</v>
          </cell>
          <cell r="E586">
            <v>29.5</v>
          </cell>
          <cell r="F586">
            <v>37666</v>
          </cell>
          <cell r="G586">
            <v>2.89</v>
          </cell>
          <cell r="H586">
            <v>2.8</v>
          </cell>
          <cell r="I586" t="str">
            <v>9          0</v>
          </cell>
          <cell r="J586">
            <v>0</v>
          </cell>
          <cell r="K586">
            <v>0</v>
          </cell>
          <cell r="L586">
            <v>2003</v>
          </cell>
          <cell r="M586" t="str">
            <v>No Trade</v>
          </cell>
          <cell r="N586" t="str">
            <v/>
          </cell>
          <cell r="O586" t="str">
            <v/>
          </cell>
          <cell r="P586" t="str">
            <v/>
          </cell>
        </row>
        <row r="587">
          <cell r="A587" t="str">
            <v>LO</v>
          </cell>
          <cell r="B587">
            <v>3</v>
          </cell>
          <cell r="C587">
            <v>3</v>
          </cell>
          <cell r="D587" t="str">
            <v>C</v>
          </cell>
          <cell r="E587">
            <v>30</v>
          </cell>
          <cell r="F587">
            <v>37666</v>
          </cell>
          <cell r="G587">
            <v>0.68</v>
          </cell>
          <cell r="H587">
            <v>0.5</v>
          </cell>
          <cell r="I587" t="str">
            <v>7        314</v>
          </cell>
          <cell r="J587">
            <v>0.7</v>
          </cell>
          <cell r="K587">
            <v>0.6</v>
          </cell>
          <cell r="L587">
            <v>2003</v>
          </cell>
          <cell r="M587" t="str">
            <v>No Trade</v>
          </cell>
          <cell r="N587" t="str">
            <v/>
          </cell>
          <cell r="O587" t="str">
            <v/>
          </cell>
          <cell r="P587" t="str">
            <v/>
          </cell>
        </row>
        <row r="588">
          <cell r="A588" t="str">
            <v>LO</v>
          </cell>
          <cell r="B588">
            <v>3</v>
          </cell>
          <cell r="C588">
            <v>3</v>
          </cell>
          <cell r="D588" t="str">
            <v>C</v>
          </cell>
          <cell r="E588">
            <v>30.5</v>
          </cell>
          <cell r="F588">
            <v>37666</v>
          </cell>
          <cell r="G588">
            <v>0.57999999999999996</v>
          </cell>
          <cell r="H588">
            <v>0.4</v>
          </cell>
          <cell r="I588" t="str">
            <v>9        185</v>
          </cell>
          <cell r="J588">
            <v>0.53</v>
          </cell>
          <cell r="K588">
            <v>0.53</v>
          </cell>
          <cell r="L588">
            <v>2003</v>
          </cell>
          <cell r="M588" t="str">
            <v>No Trade</v>
          </cell>
          <cell r="N588" t="str">
            <v/>
          </cell>
          <cell r="O588" t="str">
            <v/>
          </cell>
          <cell r="P588" t="str">
            <v/>
          </cell>
        </row>
        <row r="589">
          <cell r="A589" t="str">
            <v>LO</v>
          </cell>
          <cell r="B589">
            <v>3</v>
          </cell>
          <cell r="C589">
            <v>3</v>
          </cell>
          <cell r="D589" t="str">
            <v>C</v>
          </cell>
          <cell r="E589">
            <v>31</v>
          </cell>
          <cell r="F589">
            <v>37666</v>
          </cell>
          <cell r="G589">
            <v>0.49</v>
          </cell>
          <cell r="H589">
            <v>0.4</v>
          </cell>
          <cell r="I589" t="str">
            <v>1        181</v>
          </cell>
          <cell r="J589">
            <v>0.5</v>
          </cell>
          <cell r="K589">
            <v>0.43</v>
          </cell>
          <cell r="L589">
            <v>2003</v>
          </cell>
          <cell r="M589" t="str">
            <v>No Trade</v>
          </cell>
          <cell r="N589" t="str">
            <v/>
          </cell>
          <cell r="O589" t="str">
            <v/>
          </cell>
          <cell r="P589" t="str">
            <v/>
          </cell>
        </row>
        <row r="590">
          <cell r="A590" t="str">
            <v>LO</v>
          </cell>
          <cell r="B590">
            <v>3</v>
          </cell>
          <cell r="C590">
            <v>3</v>
          </cell>
          <cell r="D590" t="str">
            <v>P</v>
          </cell>
          <cell r="E590">
            <v>31</v>
          </cell>
          <cell r="F590">
            <v>37666</v>
          </cell>
          <cell r="G590">
            <v>5.17</v>
          </cell>
          <cell r="H590">
            <v>5.0999999999999996</v>
          </cell>
          <cell r="I590" t="str">
            <v>7          0</v>
          </cell>
          <cell r="J590">
            <v>0</v>
          </cell>
          <cell r="K590">
            <v>0</v>
          </cell>
          <cell r="L590">
            <v>2003</v>
          </cell>
          <cell r="M590" t="str">
            <v>No Trade</v>
          </cell>
          <cell r="N590" t="str">
            <v/>
          </cell>
          <cell r="O590" t="str">
            <v/>
          </cell>
          <cell r="P590" t="str">
            <v/>
          </cell>
        </row>
        <row r="591">
          <cell r="A591" t="str">
            <v>LO</v>
          </cell>
          <cell r="B591">
            <v>3</v>
          </cell>
          <cell r="C591">
            <v>3</v>
          </cell>
          <cell r="D591" t="str">
            <v>C</v>
          </cell>
          <cell r="E591">
            <v>31.5</v>
          </cell>
          <cell r="F591">
            <v>37666</v>
          </cell>
          <cell r="G591">
            <v>0.42</v>
          </cell>
          <cell r="H591">
            <v>0.3</v>
          </cell>
          <cell r="I591" t="str">
            <v>5          0</v>
          </cell>
          <cell r="J591">
            <v>0</v>
          </cell>
          <cell r="K591">
            <v>0</v>
          </cell>
          <cell r="L591">
            <v>2003</v>
          </cell>
          <cell r="M591" t="str">
            <v>No Trade</v>
          </cell>
          <cell r="N591" t="str">
            <v/>
          </cell>
          <cell r="O591" t="str">
            <v/>
          </cell>
          <cell r="P591" t="str">
            <v/>
          </cell>
        </row>
        <row r="592">
          <cell r="A592" t="str">
            <v>LO</v>
          </cell>
          <cell r="B592">
            <v>3</v>
          </cell>
          <cell r="C592">
            <v>3</v>
          </cell>
          <cell r="D592" t="str">
            <v>C</v>
          </cell>
          <cell r="E592">
            <v>32</v>
          </cell>
          <cell r="F592">
            <v>37666</v>
          </cell>
          <cell r="G592">
            <v>0.35</v>
          </cell>
          <cell r="H592">
            <v>0.3</v>
          </cell>
          <cell r="I592" t="str">
            <v>0      5,543</v>
          </cell>
          <cell r="J592">
            <v>0.36</v>
          </cell>
          <cell r="K592">
            <v>0.31</v>
          </cell>
          <cell r="L592">
            <v>2003</v>
          </cell>
          <cell r="M592" t="str">
            <v>No Trade</v>
          </cell>
          <cell r="N592" t="str">
            <v/>
          </cell>
          <cell r="O592" t="str">
            <v/>
          </cell>
          <cell r="P592" t="str">
            <v/>
          </cell>
        </row>
        <row r="593">
          <cell r="A593" t="str">
            <v>LO</v>
          </cell>
          <cell r="B593">
            <v>3</v>
          </cell>
          <cell r="C593">
            <v>3</v>
          </cell>
          <cell r="D593" t="str">
            <v>P</v>
          </cell>
          <cell r="E593">
            <v>32</v>
          </cell>
          <cell r="F593">
            <v>37666</v>
          </cell>
          <cell r="G593">
            <v>5.51</v>
          </cell>
          <cell r="H593">
            <v>5.9</v>
          </cell>
          <cell r="I593" t="str">
            <v>8          0</v>
          </cell>
          <cell r="J593">
            <v>0</v>
          </cell>
          <cell r="K593">
            <v>0</v>
          </cell>
          <cell r="L593">
            <v>2003</v>
          </cell>
          <cell r="M593" t="str">
            <v>No Trade</v>
          </cell>
          <cell r="N593" t="str">
            <v/>
          </cell>
          <cell r="O593" t="str">
            <v/>
          </cell>
          <cell r="P593" t="str">
            <v/>
          </cell>
        </row>
        <row r="594">
          <cell r="A594" t="str">
            <v>LO</v>
          </cell>
          <cell r="B594">
            <v>3</v>
          </cell>
          <cell r="C594">
            <v>3</v>
          </cell>
          <cell r="D594" t="str">
            <v>C</v>
          </cell>
          <cell r="E594">
            <v>32.5</v>
          </cell>
          <cell r="F594">
            <v>37666</v>
          </cell>
          <cell r="G594">
            <v>0.28999999999999998</v>
          </cell>
          <cell r="H594">
            <v>0.2</v>
          </cell>
          <cell r="I594" t="str">
            <v>5         21</v>
          </cell>
          <cell r="J594">
            <v>0.35</v>
          </cell>
          <cell r="K594">
            <v>0.25</v>
          </cell>
          <cell r="L594">
            <v>2003</v>
          </cell>
          <cell r="M594" t="str">
            <v>No Trade</v>
          </cell>
          <cell r="N594" t="str">
            <v/>
          </cell>
          <cell r="O594" t="str">
            <v/>
          </cell>
          <cell r="P594" t="str">
            <v/>
          </cell>
        </row>
        <row r="595">
          <cell r="A595" t="str">
            <v>LO</v>
          </cell>
          <cell r="B595">
            <v>3</v>
          </cell>
          <cell r="C595">
            <v>3</v>
          </cell>
          <cell r="D595" t="str">
            <v>C</v>
          </cell>
          <cell r="E595">
            <v>33</v>
          </cell>
          <cell r="F595">
            <v>37666</v>
          </cell>
          <cell r="G595">
            <v>0.25</v>
          </cell>
          <cell r="H595">
            <v>0.2</v>
          </cell>
          <cell r="I595" t="str">
            <v>1         35</v>
          </cell>
          <cell r="J595">
            <v>0.26</v>
          </cell>
          <cell r="K595">
            <v>0.25</v>
          </cell>
          <cell r="L595">
            <v>2003</v>
          </cell>
          <cell r="M595" t="str">
            <v>No Trade</v>
          </cell>
          <cell r="N595" t="str">
            <v/>
          </cell>
          <cell r="O595" t="str">
            <v/>
          </cell>
          <cell r="P595" t="str">
            <v/>
          </cell>
        </row>
        <row r="596">
          <cell r="A596" t="str">
            <v>LO</v>
          </cell>
          <cell r="B596">
            <v>3</v>
          </cell>
          <cell r="C596">
            <v>3</v>
          </cell>
          <cell r="D596" t="str">
            <v>P</v>
          </cell>
          <cell r="E596">
            <v>33</v>
          </cell>
          <cell r="F596">
            <v>37666</v>
          </cell>
          <cell r="G596">
            <v>6.4</v>
          </cell>
          <cell r="H596">
            <v>6.8</v>
          </cell>
          <cell r="I596" t="str">
            <v>8          0</v>
          </cell>
          <cell r="J596">
            <v>0</v>
          </cell>
          <cell r="K596">
            <v>0</v>
          </cell>
          <cell r="L596">
            <v>2003</v>
          </cell>
          <cell r="M596" t="str">
            <v>No Trade</v>
          </cell>
          <cell r="N596" t="str">
            <v/>
          </cell>
          <cell r="O596" t="str">
            <v/>
          </cell>
          <cell r="P596" t="str">
            <v/>
          </cell>
        </row>
        <row r="597">
          <cell r="A597" t="str">
            <v>LO</v>
          </cell>
          <cell r="B597">
            <v>3</v>
          </cell>
          <cell r="C597">
            <v>3</v>
          </cell>
          <cell r="D597" t="str">
            <v>C</v>
          </cell>
          <cell r="E597">
            <v>33.5</v>
          </cell>
          <cell r="F597">
            <v>37666</v>
          </cell>
          <cell r="G597">
            <v>0.21</v>
          </cell>
          <cell r="H597">
            <v>0.1</v>
          </cell>
          <cell r="I597" t="str">
            <v>8         85</v>
          </cell>
          <cell r="J597">
            <v>0</v>
          </cell>
          <cell r="K597">
            <v>0</v>
          </cell>
          <cell r="L597">
            <v>2003</v>
          </cell>
          <cell r="M597" t="str">
            <v>No Trade</v>
          </cell>
          <cell r="N597" t="str">
            <v/>
          </cell>
          <cell r="O597" t="str">
            <v/>
          </cell>
          <cell r="P597" t="str">
            <v/>
          </cell>
        </row>
        <row r="598">
          <cell r="A598" t="str">
            <v>LO</v>
          </cell>
          <cell r="B598">
            <v>3</v>
          </cell>
          <cell r="C598">
            <v>3</v>
          </cell>
          <cell r="D598" t="str">
            <v>P</v>
          </cell>
          <cell r="E598">
            <v>33.5</v>
          </cell>
          <cell r="F598">
            <v>37666</v>
          </cell>
          <cell r="G598">
            <v>5.82</v>
          </cell>
          <cell r="H598">
            <v>5.8</v>
          </cell>
          <cell r="I598" t="str">
            <v>2          0</v>
          </cell>
          <cell r="J598">
            <v>0</v>
          </cell>
          <cell r="K598">
            <v>0</v>
          </cell>
          <cell r="L598">
            <v>2003</v>
          </cell>
          <cell r="M598" t="str">
            <v>No Trade</v>
          </cell>
          <cell r="N598" t="str">
            <v/>
          </cell>
          <cell r="O598" t="str">
            <v/>
          </cell>
          <cell r="P598" t="str">
            <v/>
          </cell>
        </row>
        <row r="599">
          <cell r="A599" t="str">
            <v>LO</v>
          </cell>
          <cell r="B599">
            <v>3</v>
          </cell>
          <cell r="C599">
            <v>3</v>
          </cell>
          <cell r="D599" t="str">
            <v>C</v>
          </cell>
          <cell r="E599">
            <v>34</v>
          </cell>
          <cell r="F599">
            <v>37666</v>
          </cell>
          <cell r="G599">
            <v>0.18</v>
          </cell>
          <cell r="H599">
            <v>0.1</v>
          </cell>
          <cell r="I599" t="str">
            <v>5         22</v>
          </cell>
          <cell r="J599">
            <v>0.17</v>
          </cell>
          <cell r="K599">
            <v>0.17</v>
          </cell>
          <cell r="L599">
            <v>2003</v>
          </cell>
          <cell r="M599" t="str">
            <v>No Trade</v>
          </cell>
          <cell r="N599" t="str">
            <v/>
          </cell>
          <cell r="O599" t="str">
            <v/>
          </cell>
          <cell r="P599" t="str">
            <v/>
          </cell>
        </row>
        <row r="600">
          <cell r="A600" t="str">
            <v>LO</v>
          </cell>
          <cell r="B600">
            <v>3</v>
          </cell>
          <cell r="C600">
            <v>3</v>
          </cell>
          <cell r="D600" t="str">
            <v>C</v>
          </cell>
          <cell r="E600">
            <v>35</v>
          </cell>
          <cell r="F600">
            <v>37666</v>
          </cell>
          <cell r="G600">
            <v>0.16</v>
          </cell>
          <cell r="H600">
            <v>0.1</v>
          </cell>
          <cell r="I600" t="str">
            <v>3        704</v>
          </cell>
          <cell r="J600">
            <v>0.18</v>
          </cell>
          <cell r="K600">
            <v>0.17</v>
          </cell>
          <cell r="L600">
            <v>2003</v>
          </cell>
          <cell r="M600" t="str">
            <v>No Trade</v>
          </cell>
          <cell r="N600" t="str">
            <v/>
          </cell>
          <cell r="O600" t="str">
            <v/>
          </cell>
          <cell r="P600" t="str">
            <v/>
          </cell>
        </row>
        <row r="601">
          <cell r="A601" t="str">
            <v>LO</v>
          </cell>
          <cell r="B601">
            <v>3</v>
          </cell>
          <cell r="C601">
            <v>3</v>
          </cell>
          <cell r="D601" t="str">
            <v>P</v>
          </cell>
          <cell r="E601">
            <v>35</v>
          </cell>
          <cell r="F601">
            <v>37666</v>
          </cell>
          <cell r="G601">
            <v>6.97</v>
          </cell>
          <cell r="H601">
            <v>6.9</v>
          </cell>
          <cell r="I601" t="str">
            <v>7          0</v>
          </cell>
          <cell r="J601">
            <v>0</v>
          </cell>
          <cell r="K601">
            <v>0</v>
          </cell>
          <cell r="L601">
            <v>2003</v>
          </cell>
          <cell r="M601" t="str">
            <v>No Trade</v>
          </cell>
          <cell r="N601" t="str">
            <v/>
          </cell>
          <cell r="O601" t="str">
            <v/>
          </cell>
          <cell r="P601" t="str">
            <v/>
          </cell>
        </row>
        <row r="602">
          <cell r="A602" t="str">
            <v>LO</v>
          </cell>
          <cell r="B602">
            <v>3</v>
          </cell>
          <cell r="C602">
            <v>3</v>
          </cell>
          <cell r="D602" t="str">
            <v>C</v>
          </cell>
          <cell r="E602">
            <v>35.5</v>
          </cell>
          <cell r="F602">
            <v>37666</v>
          </cell>
          <cell r="G602">
            <v>0.14000000000000001</v>
          </cell>
          <cell r="H602">
            <v>0.1</v>
          </cell>
          <cell r="I602" t="str">
            <v>1          0</v>
          </cell>
          <cell r="J602">
            <v>0</v>
          </cell>
          <cell r="K602">
            <v>0</v>
          </cell>
          <cell r="L602">
            <v>2003</v>
          </cell>
          <cell r="M602" t="str">
            <v>No Trade</v>
          </cell>
          <cell r="N602" t="str">
            <v/>
          </cell>
          <cell r="O602" t="str">
            <v/>
          </cell>
          <cell r="P602" t="str">
            <v/>
          </cell>
        </row>
        <row r="603">
          <cell r="A603" t="str">
            <v>LO</v>
          </cell>
          <cell r="B603">
            <v>3</v>
          </cell>
          <cell r="C603">
            <v>3</v>
          </cell>
          <cell r="D603" t="str">
            <v>C</v>
          </cell>
          <cell r="E603">
            <v>36</v>
          </cell>
          <cell r="F603">
            <v>37666</v>
          </cell>
          <cell r="G603">
            <v>0.13</v>
          </cell>
          <cell r="H603">
            <v>0.1</v>
          </cell>
          <cell r="I603" t="str">
            <v>0          0</v>
          </cell>
          <cell r="J603">
            <v>0</v>
          </cell>
          <cell r="K603">
            <v>0</v>
          </cell>
          <cell r="L603">
            <v>2003</v>
          </cell>
          <cell r="M603" t="str">
            <v>No Trade</v>
          </cell>
          <cell r="N603" t="str">
            <v/>
          </cell>
          <cell r="O603" t="str">
            <v/>
          </cell>
          <cell r="P603" t="str">
            <v/>
          </cell>
        </row>
        <row r="604">
          <cell r="A604" t="str">
            <v>LO</v>
          </cell>
          <cell r="B604">
            <v>3</v>
          </cell>
          <cell r="C604">
            <v>3</v>
          </cell>
          <cell r="D604" t="str">
            <v>P</v>
          </cell>
          <cell r="E604">
            <v>36</v>
          </cell>
          <cell r="F604">
            <v>37666</v>
          </cell>
          <cell r="G604">
            <v>0</v>
          </cell>
          <cell r="H604">
            <v>0</v>
          </cell>
          <cell r="I604" t="str">
            <v>0          0</v>
          </cell>
          <cell r="J604">
            <v>0</v>
          </cell>
          <cell r="K604">
            <v>0</v>
          </cell>
          <cell r="L604">
            <v>2003</v>
          </cell>
          <cell r="M604" t="str">
            <v>No Trade</v>
          </cell>
          <cell r="N604" t="str">
            <v/>
          </cell>
          <cell r="O604" t="str">
            <v/>
          </cell>
          <cell r="P604" t="str">
            <v/>
          </cell>
        </row>
        <row r="605">
          <cell r="A605" t="str">
            <v>LO</v>
          </cell>
          <cell r="B605">
            <v>3</v>
          </cell>
          <cell r="C605">
            <v>3</v>
          </cell>
          <cell r="D605" t="str">
            <v>C</v>
          </cell>
          <cell r="E605">
            <v>36.5</v>
          </cell>
          <cell r="F605">
            <v>37666</v>
          </cell>
          <cell r="G605">
            <v>0.12</v>
          </cell>
          <cell r="H605">
            <v>0</v>
          </cell>
          <cell r="I605" t="str">
            <v>9          0</v>
          </cell>
          <cell r="J605">
            <v>0</v>
          </cell>
          <cell r="K605">
            <v>0</v>
          </cell>
          <cell r="L605">
            <v>2003</v>
          </cell>
          <cell r="M605" t="str">
            <v>No Trade</v>
          </cell>
          <cell r="N605" t="str">
            <v/>
          </cell>
          <cell r="O605" t="str">
            <v/>
          </cell>
          <cell r="P605" t="str">
            <v/>
          </cell>
        </row>
        <row r="606">
          <cell r="A606" t="str">
            <v>LO</v>
          </cell>
          <cell r="B606">
            <v>3</v>
          </cell>
          <cell r="C606">
            <v>3</v>
          </cell>
          <cell r="D606" t="str">
            <v>P</v>
          </cell>
          <cell r="E606">
            <v>36.5</v>
          </cell>
          <cell r="F606">
            <v>37666</v>
          </cell>
          <cell r="G606">
            <v>0</v>
          </cell>
          <cell r="H606">
            <v>0</v>
          </cell>
          <cell r="I606" t="str">
            <v>0          0</v>
          </cell>
          <cell r="J606">
            <v>0</v>
          </cell>
          <cell r="K606">
            <v>0</v>
          </cell>
          <cell r="L606">
            <v>2003</v>
          </cell>
          <cell r="M606" t="str">
            <v>No Trade</v>
          </cell>
          <cell r="N606" t="str">
            <v/>
          </cell>
          <cell r="O606" t="str">
            <v/>
          </cell>
          <cell r="P606" t="str">
            <v/>
          </cell>
        </row>
        <row r="607">
          <cell r="A607" t="str">
            <v>LO</v>
          </cell>
          <cell r="B607">
            <v>3</v>
          </cell>
          <cell r="C607">
            <v>3</v>
          </cell>
          <cell r="D607" t="str">
            <v>C</v>
          </cell>
          <cell r="E607">
            <v>37</v>
          </cell>
          <cell r="F607">
            <v>37666</v>
          </cell>
          <cell r="G607">
            <v>0.11</v>
          </cell>
          <cell r="H607">
            <v>0</v>
          </cell>
          <cell r="I607" t="str">
            <v>8          0</v>
          </cell>
          <cell r="J607">
            <v>0</v>
          </cell>
          <cell r="K607">
            <v>0</v>
          </cell>
          <cell r="L607">
            <v>2003</v>
          </cell>
          <cell r="M607" t="str">
            <v>No Trade</v>
          </cell>
          <cell r="N607" t="str">
            <v/>
          </cell>
          <cell r="O607" t="str">
            <v/>
          </cell>
          <cell r="P607" t="str">
            <v/>
          </cell>
        </row>
        <row r="608">
          <cell r="A608" t="str">
            <v>LO</v>
          </cell>
          <cell r="B608">
            <v>3</v>
          </cell>
          <cell r="C608">
            <v>3</v>
          </cell>
          <cell r="D608" t="str">
            <v>P</v>
          </cell>
          <cell r="E608">
            <v>37</v>
          </cell>
          <cell r="F608">
            <v>37666</v>
          </cell>
          <cell r="G608">
            <v>0</v>
          </cell>
          <cell r="H608">
            <v>0</v>
          </cell>
          <cell r="I608" t="str">
            <v>0          0</v>
          </cell>
          <cell r="J608">
            <v>0</v>
          </cell>
          <cell r="K608">
            <v>0</v>
          </cell>
          <cell r="L608">
            <v>2003</v>
          </cell>
          <cell r="M608" t="str">
            <v>No Trade</v>
          </cell>
          <cell r="N608" t="str">
            <v/>
          </cell>
          <cell r="O608" t="str">
            <v/>
          </cell>
          <cell r="P608" t="str">
            <v/>
          </cell>
        </row>
        <row r="609">
          <cell r="A609" t="str">
            <v>LO</v>
          </cell>
          <cell r="B609">
            <v>3</v>
          </cell>
          <cell r="C609">
            <v>3</v>
          </cell>
          <cell r="D609" t="str">
            <v>C</v>
          </cell>
          <cell r="E609">
            <v>38</v>
          </cell>
          <cell r="F609">
            <v>37666</v>
          </cell>
          <cell r="G609">
            <v>0.1</v>
          </cell>
          <cell r="H609">
            <v>0</v>
          </cell>
          <cell r="I609" t="str">
            <v>7        750</v>
          </cell>
          <cell r="J609">
            <v>0.11</v>
          </cell>
          <cell r="K609">
            <v>0.11</v>
          </cell>
          <cell r="L609">
            <v>2003</v>
          </cell>
          <cell r="M609" t="str">
            <v>No Trade</v>
          </cell>
          <cell r="N609" t="str">
            <v/>
          </cell>
          <cell r="O609" t="str">
            <v/>
          </cell>
          <cell r="P609" t="str">
            <v/>
          </cell>
        </row>
        <row r="610">
          <cell r="A610" t="str">
            <v>LO</v>
          </cell>
          <cell r="B610">
            <v>3</v>
          </cell>
          <cell r="C610">
            <v>3</v>
          </cell>
          <cell r="D610" t="str">
            <v>P</v>
          </cell>
          <cell r="E610">
            <v>38</v>
          </cell>
          <cell r="F610">
            <v>37666</v>
          </cell>
          <cell r="G610">
            <v>0</v>
          </cell>
          <cell r="H610">
            <v>0</v>
          </cell>
          <cell r="I610" t="str">
            <v>0          0</v>
          </cell>
          <cell r="J610">
            <v>0</v>
          </cell>
          <cell r="K610">
            <v>0</v>
          </cell>
          <cell r="L610">
            <v>2003</v>
          </cell>
          <cell r="M610" t="str">
            <v>No Trade</v>
          </cell>
          <cell r="N610" t="str">
            <v/>
          </cell>
          <cell r="O610" t="str">
            <v/>
          </cell>
          <cell r="P610" t="str">
            <v/>
          </cell>
        </row>
        <row r="611">
          <cell r="A611" t="str">
            <v>LO</v>
          </cell>
          <cell r="B611">
            <v>3</v>
          </cell>
          <cell r="C611">
            <v>3</v>
          </cell>
          <cell r="D611" t="str">
            <v>C</v>
          </cell>
          <cell r="E611">
            <v>39</v>
          </cell>
          <cell r="F611">
            <v>37666</v>
          </cell>
          <cell r="G611">
            <v>0.08</v>
          </cell>
          <cell r="H611">
            <v>0</v>
          </cell>
          <cell r="I611" t="str">
            <v>7          0</v>
          </cell>
          <cell r="J611">
            <v>0</v>
          </cell>
          <cell r="K611">
            <v>0</v>
          </cell>
          <cell r="L611">
            <v>2003</v>
          </cell>
          <cell r="M611" t="str">
            <v>No Trade</v>
          </cell>
          <cell r="N611" t="str">
            <v/>
          </cell>
          <cell r="O611" t="str">
            <v/>
          </cell>
          <cell r="P611" t="str">
            <v/>
          </cell>
        </row>
        <row r="612">
          <cell r="A612" t="str">
            <v>LO</v>
          </cell>
          <cell r="B612">
            <v>3</v>
          </cell>
          <cell r="C612">
            <v>3</v>
          </cell>
          <cell r="D612" t="str">
            <v>P</v>
          </cell>
          <cell r="E612">
            <v>39</v>
          </cell>
          <cell r="F612">
            <v>37666</v>
          </cell>
          <cell r="G612">
            <v>0</v>
          </cell>
          <cell r="H612">
            <v>0</v>
          </cell>
          <cell r="I612" t="str">
            <v>0          0</v>
          </cell>
          <cell r="J612">
            <v>0</v>
          </cell>
          <cell r="K612">
            <v>0</v>
          </cell>
          <cell r="L612">
            <v>2003</v>
          </cell>
          <cell r="M612" t="str">
            <v>No Trade</v>
          </cell>
          <cell r="N612" t="str">
            <v/>
          </cell>
          <cell r="O612" t="str">
            <v/>
          </cell>
          <cell r="P612" t="str">
            <v/>
          </cell>
        </row>
        <row r="613">
          <cell r="A613" t="str">
            <v>LO</v>
          </cell>
          <cell r="B613">
            <v>3</v>
          </cell>
          <cell r="C613">
            <v>3</v>
          </cell>
          <cell r="D613" t="str">
            <v>C</v>
          </cell>
          <cell r="E613">
            <v>40</v>
          </cell>
          <cell r="F613">
            <v>37666</v>
          </cell>
          <cell r="G613">
            <v>7.0000000000000007E-2</v>
          </cell>
          <cell r="H613">
            <v>0</v>
          </cell>
          <cell r="I613" t="str">
            <v>6        803</v>
          </cell>
          <cell r="J613">
            <v>0.08</v>
          </cell>
          <cell r="K613">
            <v>7.0000000000000007E-2</v>
          </cell>
          <cell r="L613">
            <v>2003</v>
          </cell>
          <cell r="M613" t="str">
            <v>No Trade</v>
          </cell>
          <cell r="N613" t="str">
            <v/>
          </cell>
          <cell r="O613" t="str">
            <v/>
          </cell>
          <cell r="P613" t="str">
            <v/>
          </cell>
        </row>
        <row r="614">
          <cell r="A614" t="str">
            <v>LO</v>
          </cell>
          <cell r="B614">
            <v>3</v>
          </cell>
          <cell r="C614">
            <v>3</v>
          </cell>
          <cell r="D614" t="str">
            <v>P</v>
          </cell>
          <cell r="E614">
            <v>40</v>
          </cell>
          <cell r="F614">
            <v>37666</v>
          </cell>
          <cell r="G614">
            <v>0</v>
          </cell>
          <cell r="H614">
            <v>0</v>
          </cell>
          <cell r="I614" t="str">
            <v>0          0</v>
          </cell>
          <cell r="J614">
            <v>0</v>
          </cell>
          <cell r="K614">
            <v>0</v>
          </cell>
          <cell r="L614">
            <v>2003</v>
          </cell>
          <cell r="M614" t="str">
            <v>No Trade</v>
          </cell>
          <cell r="N614" t="str">
            <v/>
          </cell>
          <cell r="O614" t="str">
            <v/>
          </cell>
          <cell r="P614" t="str">
            <v/>
          </cell>
        </row>
        <row r="615">
          <cell r="A615" t="str">
            <v>LO</v>
          </cell>
          <cell r="B615">
            <v>3</v>
          </cell>
          <cell r="C615">
            <v>3</v>
          </cell>
          <cell r="D615" t="str">
            <v>C</v>
          </cell>
          <cell r="E615">
            <v>42</v>
          </cell>
          <cell r="F615">
            <v>37666</v>
          </cell>
          <cell r="G615">
            <v>0.06</v>
          </cell>
          <cell r="H615">
            <v>0</v>
          </cell>
          <cell r="I615" t="str">
            <v>5          0</v>
          </cell>
          <cell r="J615">
            <v>0</v>
          </cell>
          <cell r="K615">
            <v>0</v>
          </cell>
          <cell r="L615">
            <v>2003</v>
          </cell>
          <cell r="M615" t="str">
            <v>No Trade</v>
          </cell>
          <cell r="N615" t="str">
            <v/>
          </cell>
          <cell r="O615" t="str">
            <v/>
          </cell>
          <cell r="P615" t="str">
            <v/>
          </cell>
        </row>
        <row r="616">
          <cell r="A616" t="str">
            <v>LO</v>
          </cell>
          <cell r="B616">
            <v>3</v>
          </cell>
          <cell r="C616">
            <v>3</v>
          </cell>
          <cell r="D616" t="str">
            <v>P</v>
          </cell>
          <cell r="E616">
            <v>42</v>
          </cell>
          <cell r="F616">
            <v>37666</v>
          </cell>
          <cell r="G616">
            <v>0</v>
          </cell>
          <cell r="H616">
            <v>0</v>
          </cell>
          <cell r="I616" t="str">
            <v>0          0</v>
          </cell>
          <cell r="J616">
            <v>0</v>
          </cell>
          <cell r="K616">
            <v>0</v>
          </cell>
          <cell r="L616">
            <v>2003</v>
          </cell>
          <cell r="M616" t="str">
            <v>No Trade</v>
          </cell>
          <cell r="N616" t="str">
            <v/>
          </cell>
          <cell r="O616" t="str">
            <v/>
          </cell>
          <cell r="P616" t="str">
            <v/>
          </cell>
        </row>
        <row r="617">
          <cell r="A617" t="str">
            <v>LO</v>
          </cell>
          <cell r="B617">
            <v>3</v>
          </cell>
          <cell r="C617">
            <v>3</v>
          </cell>
          <cell r="D617" t="str">
            <v>C</v>
          </cell>
          <cell r="E617">
            <v>45</v>
          </cell>
          <cell r="F617">
            <v>37666</v>
          </cell>
          <cell r="G617">
            <v>0.05</v>
          </cell>
          <cell r="H617">
            <v>0</v>
          </cell>
          <cell r="I617" t="str">
            <v>5          0</v>
          </cell>
          <cell r="J617">
            <v>0</v>
          </cell>
          <cell r="K617">
            <v>0</v>
          </cell>
          <cell r="L617">
            <v>2003</v>
          </cell>
          <cell r="M617" t="str">
            <v>No Trade</v>
          </cell>
          <cell r="N617" t="str">
            <v/>
          </cell>
          <cell r="O617" t="str">
            <v/>
          </cell>
          <cell r="P617" t="str">
            <v/>
          </cell>
        </row>
        <row r="618">
          <cell r="A618" t="str">
            <v>LO</v>
          </cell>
          <cell r="B618">
            <v>3</v>
          </cell>
          <cell r="C618">
            <v>3</v>
          </cell>
          <cell r="D618" t="str">
            <v>P</v>
          </cell>
          <cell r="E618">
            <v>45</v>
          </cell>
          <cell r="F618">
            <v>37666</v>
          </cell>
          <cell r="G618">
            <v>0</v>
          </cell>
          <cell r="H618">
            <v>0</v>
          </cell>
          <cell r="I618" t="str">
            <v>0          0</v>
          </cell>
          <cell r="J618">
            <v>0</v>
          </cell>
          <cell r="K618">
            <v>0</v>
          </cell>
          <cell r="L618">
            <v>2003</v>
          </cell>
          <cell r="M618" t="str">
            <v>No Trade</v>
          </cell>
          <cell r="N618" t="str">
            <v/>
          </cell>
          <cell r="O618" t="str">
            <v/>
          </cell>
          <cell r="P618" t="str">
            <v/>
          </cell>
        </row>
        <row r="619">
          <cell r="A619" t="str">
            <v>LO</v>
          </cell>
          <cell r="B619">
            <v>3</v>
          </cell>
          <cell r="C619">
            <v>3</v>
          </cell>
          <cell r="D619" t="str">
            <v>C</v>
          </cell>
          <cell r="E619">
            <v>50</v>
          </cell>
          <cell r="F619">
            <v>37666</v>
          </cell>
          <cell r="G619">
            <v>0.04</v>
          </cell>
          <cell r="H619">
            <v>0</v>
          </cell>
          <cell r="I619" t="str">
            <v>4          0</v>
          </cell>
          <cell r="J619">
            <v>0</v>
          </cell>
          <cell r="K619">
            <v>0</v>
          </cell>
          <cell r="L619">
            <v>2003</v>
          </cell>
          <cell r="M619" t="str">
            <v>No Trade</v>
          </cell>
          <cell r="N619" t="str">
            <v/>
          </cell>
          <cell r="O619" t="str">
            <v/>
          </cell>
          <cell r="P619" t="str">
            <v/>
          </cell>
        </row>
        <row r="620">
          <cell r="A620" t="str">
            <v>LO</v>
          </cell>
          <cell r="B620">
            <v>4</v>
          </cell>
          <cell r="C620">
            <v>3</v>
          </cell>
          <cell r="D620" t="str">
            <v>P</v>
          </cell>
          <cell r="E620">
            <v>14</v>
          </cell>
          <cell r="F620">
            <v>37697</v>
          </cell>
          <cell r="G620">
            <v>7.0000000000000007E-2</v>
          </cell>
          <cell r="H620">
            <v>0</v>
          </cell>
          <cell r="I620" t="str">
            <v>7          0</v>
          </cell>
          <cell r="J620">
            <v>0</v>
          </cell>
          <cell r="K620">
            <v>0</v>
          </cell>
          <cell r="L620">
            <v>2003</v>
          </cell>
          <cell r="M620" t="str">
            <v>No Trade</v>
          </cell>
          <cell r="N620" t="str">
            <v/>
          </cell>
          <cell r="O620" t="str">
            <v/>
          </cell>
          <cell r="P620" t="str">
            <v/>
          </cell>
        </row>
        <row r="621">
          <cell r="A621" t="str">
            <v>LO</v>
          </cell>
          <cell r="B621">
            <v>4</v>
          </cell>
          <cell r="C621">
            <v>3</v>
          </cell>
          <cell r="D621" t="str">
            <v>P</v>
          </cell>
          <cell r="E621">
            <v>15</v>
          </cell>
          <cell r="F621">
            <v>37697</v>
          </cell>
          <cell r="G621">
            <v>0.08</v>
          </cell>
          <cell r="H621">
            <v>0</v>
          </cell>
          <cell r="I621" t="str">
            <v>9          0</v>
          </cell>
          <cell r="J621">
            <v>0</v>
          </cell>
          <cell r="K621">
            <v>0</v>
          </cell>
          <cell r="L621">
            <v>2003</v>
          </cell>
          <cell r="M621" t="str">
            <v>No Trade</v>
          </cell>
          <cell r="N621" t="str">
            <v/>
          </cell>
          <cell r="O621" t="str">
            <v/>
          </cell>
          <cell r="P621" t="str">
            <v/>
          </cell>
        </row>
        <row r="622">
          <cell r="A622" t="str">
            <v>LO</v>
          </cell>
          <cell r="B622">
            <v>4</v>
          </cell>
          <cell r="C622">
            <v>3</v>
          </cell>
          <cell r="D622" t="str">
            <v>P</v>
          </cell>
          <cell r="E622">
            <v>17</v>
          </cell>
          <cell r="F622">
            <v>37697</v>
          </cell>
          <cell r="G622">
            <v>0.13</v>
          </cell>
          <cell r="H622">
            <v>0.1</v>
          </cell>
          <cell r="I622" t="str">
            <v>7      3,801</v>
          </cell>
          <cell r="J622">
            <v>0.14000000000000001</v>
          </cell>
          <cell r="K622">
            <v>0.13</v>
          </cell>
          <cell r="L622">
            <v>2003</v>
          </cell>
          <cell r="M622" t="str">
            <v>No Trade</v>
          </cell>
          <cell r="N622" t="str">
            <v/>
          </cell>
          <cell r="O622" t="str">
            <v/>
          </cell>
          <cell r="P622" t="str">
            <v/>
          </cell>
        </row>
        <row r="623">
          <cell r="A623" t="str">
            <v>LO</v>
          </cell>
          <cell r="B623">
            <v>4</v>
          </cell>
          <cell r="C623">
            <v>3</v>
          </cell>
          <cell r="D623" t="str">
            <v>P</v>
          </cell>
          <cell r="E623">
            <v>18</v>
          </cell>
          <cell r="F623">
            <v>37697</v>
          </cell>
          <cell r="G623">
            <v>0.19</v>
          </cell>
          <cell r="H623">
            <v>0.2</v>
          </cell>
          <cell r="I623" t="str">
            <v>2          0</v>
          </cell>
          <cell r="J623">
            <v>0</v>
          </cell>
          <cell r="K623">
            <v>0</v>
          </cell>
          <cell r="L623">
            <v>2003</v>
          </cell>
          <cell r="M623" t="str">
            <v>No Trade</v>
          </cell>
          <cell r="N623" t="str">
            <v/>
          </cell>
          <cell r="O623" t="str">
            <v/>
          </cell>
          <cell r="P623" t="str">
            <v/>
          </cell>
        </row>
        <row r="624">
          <cell r="A624" t="str">
            <v>LO</v>
          </cell>
          <cell r="B624">
            <v>4</v>
          </cell>
          <cell r="C624">
            <v>3</v>
          </cell>
          <cell r="D624" t="str">
            <v>C</v>
          </cell>
          <cell r="E624">
            <v>19</v>
          </cell>
          <cell r="F624">
            <v>37697</v>
          </cell>
          <cell r="G624">
            <v>7.61</v>
          </cell>
          <cell r="H624">
            <v>7.1</v>
          </cell>
          <cell r="I624" t="str">
            <v>8          0</v>
          </cell>
          <cell r="J624">
            <v>0</v>
          </cell>
          <cell r="K624">
            <v>0</v>
          </cell>
          <cell r="L624">
            <v>2003</v>
          </cell>
          <cell r="M624" t="str">
            <v>No Trade</v>
          </cell>
          <cell r="N624" t="str">
            <v/>
          </cell>
          <cell r="O624" t="str">
            <v/>
          </cell>
          <cell r="P624" t="str">
            <v/>
          </cell>
        </row>
        <row r="625">
          <cell r="A625" t="str">
            <v>LO</v>
          </cell>
          <cell r="B625">
            <v>4</v>
          </cell>
          <cell r="C625">
            <v>3</v>
          </cell>
          <cell r="D625" t="str">
            <v>P</v>
          </cell>
          <cell r="E625">
            <v>19</v>
          </cell>
          <cell r="F625">
            <v>37697</v>
          </cell>
          <cell r="G625">
            <v>0.26</v>
          </cell>
          <cell r="H625">
            <v>0.3</v>
          </cell>
          <cell r="I625" t="str">
            <v>0          0</v>
          </cell>
          <cell r="J625">
            <v>0</v>
          </cell>
          <cell r="K625">
            <v>0</v>
          </cell>
          <cell r="L625">
            <v>2003</v>
          </cell>
          <cell r="M625" t="str">
            <v>No Trade</v>
          </cell>
          <cell r="N625" t="str">
            <v/>
          </cell>
          <cell r="O625" t="str">
            <v/>
          </cell>
          <cell r="P625" t="str">
            <v/>
          </cell>
        </row>
        <row r="626">
          <cell r="A626" t="str">
            <v>LO</v>
          </cell>
          <cell r="B626">
            <v>4</v>
          </cell>
          <cell r="C626">
            <v>3</v>
          </cell>
          <cell r="D626" t="str">
            <v>P</v>
          </cell>
          <cell r="E626">
            <v>19.5</v>
          </cell>
          <cell r="F626">
            <v>37697</v>
          </cell>
          <cell r="G626">
            <v>0.31</v>
          </cell>
          <cell r="H626">
            <v>0.3</v>
          </cell>
          <cell r="I626" t="str">
            <v>5          0</v>
          </cell>
          <cell r="J626">
            <v>0</v>
          </cell>
          <cell r="K626">
            <v>0</v>
          </cell>
          <cell r="L626">
            <v>2003</v>
          </cell>
          <cell r="M626" t="str">
            <v>No Trade</v>
          </cell>
          <cell r="N626" t="str">
            <v/>
          </cell>
          <cell r="O626" t="str">
            <v/>
          </cell>
          <cell r="P626" t="str">
            <v/>
          </cell>
        </row>
        <row r="627">
          <cell r="A627" t="str">
            <v>LO</v>
          </cell>
          <cell r="B627">
            <v>4</v>
          </cell>
          <cell r="C627">
            <v>3</v>
          </cell>
          <cell r="D627" t="str">
            <v>P</v>
          </cell>
          <cell r="E627">
            <v>20</v>
          </cell>
          <cell r="F627">
            <v>37697</v>
          </cell>
          <cell r="G627">
            <v>0.36</v>
          </cell>
          <cell r="H627">
            <v>0.4</v>
          </cell>
          <cell r="I627" t="str">
            <v>0        301</v>
          </cell>
          <cell r="J627">
            <v>0.37</v>
          </cell>
          <cell r="K627">
            <v>0.37</v>
          </cell>
          <cell r="L627">
            <v>2003</v>
          </cell>
          <cell r="M627" t="str">
            <v>No Trade</v>
          </cell>
          <cell r="N627" t="str">
            <v/>
          </cell>
          <cell r="O627" t="str">
            <v/>
          </cell>
          <cell r="P627" t="str">
            <v/>
          </cell>
        </row>
        <row r="628">
          <cell r="A628" t="str">
            <v>LO</v>
          </cell>
          <cell r="B628">
            <v>4</v>
          </cell>
          <cell r="C628">
            <v>3</v>
          </cell>
          <cell r="D628" t="str">
            <v>P</v>
          </cell>
          <cell r="E628">
            <v>20.5</v>
          </cell>
          <cell r="F628">
            <v>37697</v>
          </cell>
          <cell r="G628">
            <v>0.42</v>
          </cell>
          <cell r="H628">
            <v>0.4</v>
          </cell>
          <cell r="I628" t="str">
            <v>6          0</v>
          </cell>
          <cell r="J628">
            <v>0</v>
          </cell>
          <cell r="K628">
            <v>0</v>
          </cell>
          <cell r="L628">
            <v>2003</v>
          </cell>
          <cell r="M628" t="str">
            <v>No Trade</v>
          </cell>
          <cell r="N628" t="str">
            <v/>
          </cell>
          <cell r="O628" t="str">
            <v/>
          </cell>
          <cell r="P628" t="str">
            <v/>
          </cell>
        </row>
        <row r="629">
          <cell r="A629" t="str">
            <v>LO</v>
          </cell>
          <cell r="B629">
            <v>4</v>
          </cell>
          <cell r="C629">
            <v>3</v>
          </cell>
          <cell r="D629" t="str">
            <v>P</v>
          </cell>
          <cell r="E629">
            <v>21</v>
          </cell>
          <cell r="F629">
            <v>37697</v>
          </cell>
          <cell r="G629">
            <v>0.49</v>
          </cell>
          <cell r="H629">
            <v>0.5</v>
          </cell>
          <cell r="I629" t="str">
            <v>3          4</v>
          </cell>
          <cell r="J629">
            <v>0.45</v>
          </cell>
          <cell r="K629">
            <v>0.45</v>
          </cell>
          <cell r="L629">
            <v>2003</v>
          </cell>
          <cell r="M629" t="str">
            <v>No Trade</v>
          </cell>
          <cell r="N629" t="str">
            <v/>
          </cell>
          <cell r="O629" t="str">
            <v/>
          </cell>
          <cell r="P629" t="str">
            <v/>
          </cell>
        </row>
        <row r="630">
          <cell r="A630" t="str">
            <v>LO</v>
          </cell>
          <cell r="B630">
            <v>4</v>
          </cell>
          <cell r="C630">
            <v>3</v>
          </cell>
          <cell r="D630" t="str">
            <v>P</v>
          </cell>
          <cell r="E630">
            <v>21.5</v>
          </cell>
          <cell r="F630">
            <v>37697</v>
          </cell>
          <cell r="G630">
            <v>0.56999999999999995</v>
          </cell>
          <cell r="H630">
            <v>0.6</v>
          </cell>
          <cell r="I630" t="str">
            <v>2          0</v>
          </cell>
          <cell r="J630">
            <v>0</v>
          </cell>
          <cell r="K630">
            <v>0</v>
          </cell>
          <cell r="L630">
            <v>2003</v>
          </cell>
          <cell r="M630" t="str">
            <v>No Trade</v>
          </cell>
          <cell r="N630" t="str">
            <v/>
          </cell>
          <cell r="O630" t="str">
            <v/>
          </cell>
          <cell r="P630" t="str">
            <v/>
          </cell>
        </row>
        <row r="631">
          <cell r="A631" t="str">
            <v>LO</v>
          </cell>
          <cell r="B631">
            <v>4</v>
          </cell>
          <cell r="C631">
            <v>3</v>
          </cell>
          <cell r="D631" t="str">
            <v>P</v>
          </cell>
          <cell r="E631">
            <v>22</v>
          </cell>
          <cell r="F631">
            <v>37697</v>
          </cell>
          <cell r="G631">
            <v>0.66</v>
          </cell>
          <cell r="H631">
            <v>0.7</v>
          </cell>
          <cell r="I631" t="str">
            <v>3        325</v>
          </cell>
          <cell r="J631">
            <v>0</v>
          </cell>
          <cell r="K631">
            <v>0</v>
          </cell>
          <cell r="L631">
            <v>2003</v>
          </cell>
          <cell r="M631" t="str">
            <v>No Trade</v>
          </cell>
          <cell r="N631" t="str">
            <v/>
          </cell>
          <cell r="O631" t="str">
            <v/>
          </cell>
          <cell r="P631" t="str">
            <v/>
          </cell>
        </row>
        <row r="632">
          <cell r="A632" t="str">
            <v>LO</v>
          </cell>
          <cell r="B632">
            <v>4</v>
          </cell>
          <cell r="C632">
            <v>3</v>
          </cell>
          <cell r="D632" t="str">
            <v>P</v>
          </cell>
          <cell r="E632">
            <v>22.5</v>
          </cell>
          <cell r="F632">
            <v>37697</v>
          </cell>
          <cell r="G632">
            <v>0.74</v>
          </cell>
          <cell r="H632">
            <v>0.8</v>
          </cell>
          <cell r="I632" t="str">
            <v>4          0</v>
          </cell>
          <cell r="J632">
            <v>0</v>
          </cell>
          <cell r="K632">
            <v>0</v>
          </cell>
          <cell r="L632">
            <v>2003</v>
          </cell>
          <cell r="M632" t="str">
            <v>No Trade</v>
          </cell>
          <cell r="N632" t="str">
            <v/>
          </cell>
          <cell r="O632" t="str">
            <v/>
          </cell>
          <cell r="P632" t="str">
            <v/>
          </cell>
        </row>
        <row r="633">
          <cell r="A633" t="str">
            <v>LO</v>
          </cell>
          <cell r="B633">
            <v>4</v>
          </cell>
          <cell r="C633">
            <v>3</v>
          </cell>
          <cell r="D633" t="str">
            <v>P</v>
          </cell>
          <cell r="E633">
            <v>23</v>
          </cell>
          <cell r="F633">
            <v>37697</v>
          </cell>
          <cell r="G633">
            <v>0.85</v>
          </cell>
          <cell r="H633">
            <v>0.9</v>
          </cell>
          <cell r="I633" t="str">
            <v>6        805</v>
          </cell>
          <cell r="J633">
            <v>0.92</v>
          </cell>
          <cell r="K633">
            <v>0.92</v>
          </cell>
          <cell r="L633">
            <v>2003</v>
          </cell>
          <cell r="M633" t="str">
            <v>No Trade</v>
          </cell>
          <cell r="N633" t="str">
            <v/>
          </cell>
          <cell r="O633" t="str">
            <v/>
          </cell>
          <cell r="P633" t="str">
            <v/>
          </cell>
        </row>
        <row r="634">
          <cell r="A634" t="str">
            <v>LO</v>
          </cell>
          <cell r="B634">
            <v>4</v>
          </cell>
          <cell r="C634">
            <v>3</v>
          </cell>
          <cell r="D634" t="str">
            <v>C</v>
          </cell>
          <cell r="E634">
            <v>23.5</v>
          </cell>
          <cell r="F634">
            <v>37697</v>
          </cell>
          <cell r="G634">
            <v>3.92</v>
          </cell>
          <cell r="H634">
            <v>3.5</v>
          </cell>
          <cell r="I634" t="str">
            <v>3          0</v>
          </cell>
          <cell r="J634">
            <v>0</v>
          </cell>
          <cell r="K634">
            <v>0</v>
          </cell>
          <cell r="L634">
            <v>2003</v>
          </cell>
          <cell r="M634" t="str">
            <v>No Trade</v>
          </cell>
          <cell r="N634" t="str">
            <v/>
          </cell>
          <cell r="O634" t="str">
            <v/>
          </cell>
          <cell r="P634" t="str">
            <v/>
          </cell>
        </row>
        <row r="635">
          <cell r="A635" t="str">
            <v>LO</v>
          </cell>
          <cell r="B635">
            <v>4</v>
          </cell>
          <cell r="C635">
            <v>3</v>
          </cell>
          <cell r="D635" t="str">
            <v>P</v>
          </cell>
          <cell r="E635">
            <v>23.5</v>
          </cell>
          <cell r="F635">
            <v>37697</v>
          </cell>
          <cell r="G635">
            <v>0.98</v>
          </cell>
          <cell r="H635">
            <v>1.1000000000000001</v>
          </cell>
          <cell r="I635" t="str">
            <v>1          0</v>
          </cell>
          <cell r="J635">
            <v>0</v>
          </cell>
          <cell r="K635">
            <v>0</v>
          </cell>
          <cell r="L635">
            <v>2003</v>
          </cell>
          <cell r="M635" t="str">
            <v>No Trade</v>
          </cell>
          <cell r="N635" t="str">
            <v/>
          </cell>
          <cell r="O635" t="str">
            <v/>
          </cell>
          <cell r="P635" t="str">
            <v/>
          </cell>
        </row>
        <row r="636">
          <cell r="A636" t="str">
            <v>LO</v>
          </cell>
          <cell r="B636">
            <v>4</v>
          </cell>
          <cell r="C636">
            <v>3</v>
          </cell>
          <cell r="D636" t="str">
            <v>C</v>
          </cell>
          <cell r="E636">
            <v>24</v>
          </cell>
          <cell r="F636">
            <v>37697</v>
          </cell>
          <cell r="G636">
            <v>3.56</v>
          </cell>
          <cell r="H636">
            <v>3.2</v>
          </cell>
          <cell r="I636" t="str">
            <v>0          0</v>
          </cell>
          <cell r="J636">
            <v>0</v>
          </cell>
          <cell r="K636">
            <v>0</v>
          </cell>
          <cell r="L636">
            <v>2003</v>
          </cell>
          <cell r="M636" t="str">
            <v>No Trade</v>
          </cell>
          <cell r="N636" t="str">
            <v/>
          </cell>
          <cell r="O636" t="str">
            <v/>
          </cell>
          <cell r="P636" t="str">
            <v/>
          </cell>
        </row>
        <row r="637">
          <cell r="A637" t="str">
            <v>LO</v>
          </cell>
          <cell r="B637">
            <v>4</v>
          </cell>
          <cell r="C637">
            <v>3</v>
          </cell>
          <cell r="D637" t="str">
            <v>P</v>
          </cell>
          <cell r="E637">
            <v>24</v>
          </cell>
          <cell r="F637">
            <v>37697</v>
          </cell>
          <cell r="G637">
            <v>1.1200000000000001</v>
          </cell>
          <cell r="H637">
            <v>1.2</v>
          </cell>
          <cell r="I637" t="str">
            <v>7          0</v>
          </cell>
          <cell r="J637">
            <v>0</v>
          </cell>
          <cell r="K637">
            <v>0</v>
          </cell>
          <cell r="L637">
            <v>2003</v>
          </cell>
          <cell r="M637" t="str">
            <v>No Trade</v>
          </cell>
          <cell r="N637" t="str">
            <v/>
          </cell>
          <cell r="O637" t="str">
            <v/>
          </cell>
          <cell r="P637" t="str">
            <v/>
          </cell>
        </row>
        <row r="638">
          <cell r="A638" t="str">
            <v>LO</v>
          </cell>
          <cell r="B638">
            <v>4</v>
          </cell>
          <cell r="C638">
            <v>3</v>
          </cell>
          <cell r="D638" t="str">
            <v>C</v>
          </cell>
          <cell r="E638">
            <v>24.5</v>
          </cell>
          <cell r="F638">
            <v>37697</v>
          </cell>
          <cell r="G638">
            <v>3.23</v>
          </cell>
          <cell r="H638">
            <v>2.8</v>
          </cell>
          <cell r="I638" t="str">
            <v>9          0</v>
          </cell>
          <cell r="J638">
            <v>0</v>
          </cell>
          <cell r="K638">
            <v>0</v>
          </cell>
          <cell r="L638">
            <v>2003</v>
          </cell>
          <cell r="M638" t="str">
            <v>No Trade</v>
          </cell>
          <cell r="N638" t="str">
            <v/>
          </cell>
          <cell r="O638" t="str">
            <v/>
          </cell>
          <cell r="P638" t="str">
            <v/>
          </cell>
        </row>
        <row r="639">
          <cell r="A639" t="str">
            <v>LO</v>
          </cell>
          <cell r="B639">
            <v>4</v>
          </cell>
          <cell r="C639">
            <v>3</v>
          </cell>
          <cell r="D639" t="str">
            <v>P</v>
          </cell>
          <cell r="E639">
            <v>24.5</v>
          </cell>
          <cell r="F639">
            <v>37697</v>
          </cell>
          <cell r="G639">
            <v>1.28</v>
          </cell>
          <cell r="H639">
            <v>1.4</v>
          </cell>
          <cell r="I639" t="str">
            <v>5         13</v>
          </cell>
          <cell r="J639">
            <v>1.35</v>
          </cell>
          <cell r="K639">
            <v>1.35</v>
          </cell>
          <cell r="L639">
            <v>2003</v>
          </cell>
          <cell r="M639" t="str">
            <v>No Trade</v>
          </cell>
          <cell r="N639" t="str">
            <v/>
          </cell>
          <cell r="O639" t="str">
            <v/>
          </cell>
          <cell r="P639" t="str">
            <v/>
          </cell>
        </row>
        <row r="640">
          <cell r="A640" t="str">
            <v>LO</v>
          </cell>
          <cell r="B640">
            <v>4</v>
          </cell>
          <cell r="C640">
            <v>3</v>
          </cell>
          <cell r="D640" t="str">
            <v>C</v>
          </cell>
          <cell r="E640">
            <v>25</v>
          </cell>
          <cell r="F640">
            <v>37697</v>
          </cell>
          <cell r="G640">
            <v>2.91</v>
          </cell>
          <cell r="H640">
            <v>2.5</v>
          </cell>
          <cell r="I640" t="str">
            <v>9          0</v>
          </cell>
          <cell r="J640">
            <v>0</v>
          </cell>
          <cell r="K640">
            <v>0</v>
          </cell>
          <cell r="L640">
            <v>2003</v>
          </cell>
          <cell r="M640" t="str">
            <v>No Trade</v>
          </cell>
          <cell r="N640" t="str">
            <v/>
          </cell>
          <cell r="O640" t="str">
            <v/>
          </cell>
          <cell r="P640" t="str">
            <v/>
          </cell>
        </row>
        <row r="641">
          <cell r="A641" t="str">
            <v>LO</v>
          </cell>
          <cell r="B641">
            <v>4</v>
          </cell>
          <cell r="C641">
            <v>3</v>
          </cell>
          <cell r="D641" t="str">
            <v>P</v>
          </cell>
          <cell r="E641">
            <v>25</v>
          </cell>
          <cell r="F641">
            <v>37697</v>
          </cell>
          <cell r="G641">
            <v>1.45</v>
          </cell>
          <cell r="H641">
            <v>1.6</v>
          </cell>
          <cell r="I641" t="str">
            <v>5        250</v>
          </cell>
          <cell r="J641">
            <v>0</v>
          </cell>
          <cell r="K641">
            <v>0</v>
          </cell>
          <cell r="L641">
            <v>2003</v>
          </cell>
          <cell r="M641" t="str">
            <v>No Trade</v>
          </cell>
          <cell r="N641" t="str">
            <v/>
          </cell>
          <cell r="O641" t="str">
            <v/>
          </cell>
          <cell r="P641" t="str">
            <v/>
          </cell>
        </row>
        <row r="642">
          <cell r="A642" t="str">
            <v>LO</v>
          </cell>
          <cell r="B642">
            <v>4</v>
          </cell>
          <cell r="C642">
            <v>3</v>
          </cell>
          <cell r="D642" t="str">
            <v>C</v>
          </cell>
          <cell r="E642">
            <v>25.5</v>
          </cell>
          <cell r="F642">
            <v>37697</v>
          </cell>
          <cell r="G642">
            <v>2.6</v>
          </cell>
          <cell r="H642">
            <v>2.2999999999999998</v>
          </cell>
          <cell r="I642" t="str">
            <v>1          0</v>
          </cell>
          <cell r="J642">
            <v>0</v>
          </cell>
          <cell r="K642">
            <v>0</v>
          </cell>
          <cell r="L642">
            <v>2003</v>
          </cell>
          <cell r="M642" t="str">
            <v>No Trade</v>
          </cell>
          <cell r="N642" t="str">
            <v/>
          </cell>
          <cell r="O642" t="str">
            <v/>
          </cell>
          <cell r="P642" t="str">
            <v/>
          </cell>
        </row>
        <row r="643">
          <cell r="A643" t="str">
            <v>LO</v>
          </cell>
          <cell r="B643">
            <v>4</v>
          </cell>
          <cell r="C643">
            <v>3</v>
          </cell>
          <cell r="D643" t="str">
            <v>P</v>
          </cell>
          <cell r="E643">
            <v>25.5</v>
          </cell>
          <cell r="F643">
            <v>37697</v>
          </cell>
          <cell r="G643">
            <v>1.64</v>
          </cell>
          <cell r="H643">
            <v>1.8</v>
          </cell>
          <cell r="I643" t="str">
            <v>6          0</v>
          </cell>
          <cell r="J643">
            <v>0</v>
          </cell>
          <cell r="K643">
            <v>0</v>
          </cell>
          <cell r="L643">
            <v>2003</v>
          </cell>
          <cell r="M643" t="str">
            <v>No Trade</v>
          </cell>
          <cell r="N643" t="str">
            <v/>
          </cell>
          <cell r="O643" t="str">
            <v/>
          </cell>
          <cell r="P643" t="str">
            <v/>
          </cell>
        </row>
        <row r="644">
          <cell r="A644" t="str">
            <v>LO</v>
          </cell>
          <cell r="B644">
            <v>4</v>
          </cell>
          <cell r="C644">
            <v>3</v>
          </cell>
          <cell r="D644" t="str">
            <v>C</v>
          </cell>
          <cell r="E644">
            <v>26</v>
          </cell>
          <cell r="F644">
            <v>37697</v>
          </cell>
          <cell r="G644">
            <v>2.34</v>
          </cell>
          <cell r="H644">
            <v>2</v>
          </cell>
          <cell r="I644" t="str">
            <v>3          0</v>
          </cell>
          <cell r="J644">
            <v>0</v>
          </cell>
          <cell r="K644">
            <v>0</v>
          </cell>
          <cell r="L644">
            <v>2003</v>
          </cell>
          <cell r="M644" t="str">
            <v>No Trade</v>
          </cell>
          <cell r="N644" t="str">
            <v/>
          </cell>
          <cell r="O644" t="str">
            <v/>
          </cell>
          <cell r="P644" t="str">
            <v/>
          </cell>
        </row>
        <row r="645">
          <cell r="A645" t="str">
            <v>LO</v>
          </cell>
          <cell r="B645">
            <v>4</v>
          </cell>
          <cell r="C645">
            <v>3</v>
          </cell>
          <cell r="D645" t="str">
            <v>P</v>
          </cell>
          <cell r="E645">
            <v>26</v>
          </cell>
          <cell r="F645">
            <v>37697</v>
          </cell>
          <cell r="G645">
            <v>1.87</v>
          </cell>
          <cell r="H645">
            <v>2.1</v>
          </cell>
          <cell r="I645" t="str">
            <v>3          0</v>
          </cell>
          <cell r="J645">
            <v>0</v>
          </cell>
          <cell r="K645">
            <v>0</v>
          </cell>
          <cell r="L645">
            <v>2003</v>
          </cell>
          <cell r="M645" t="str">
            <v>No Trade</v>
          </cell>
          <cell r="N645" t="str">
            <v/>
          </cell>
          <cell r="O645" t="str">
            <v/>
          </cell>
          <cell r="P645" t="str">
            <v/>
          </cell>
        </row>
        <row r="646">
          <cell r="A646" t="str">
            <v>LO</v>
          </cell>
          <cell r="B646">
            <v>4</v>
          </cell>
          <cell r="C646">
            <v>3</v>
          </cell>
          <cell r="D646" t="str">
            <v>C</v>
          </cell>
          <cell r="E646">
            <v>26.5</v>
          </cell>
          <cell r="F646">
            <v>37697</v>
          </cell>
          <cell r="G646">
            <v>2.08</v>
          </cell>
          <cell r="H646">
            <v>1.8</v>
          </cell>
          <cell r="I646" t="str">
            <v>1          0</v>
          </cell>
          <cell r="J646">
            <v>0</v>
          </cell>
          <cell r="K646">
            <v>0</v>
          </cell>
          <cell r="L646">
            <v>2003</v>
          </cell>
          <cell r="M646" t="str">
            <v>No Trade</v>
          </cell>
          <cell r="N646" t="str">
            <v/>
          </cell>
          <cell r="O646" t="str">
            <v/>
          </cell>
          <cell r="P646" t="str">
            <v/>
          </cell>
        </row>
        <row r="647">
          <cell r="A647" t="str">
            <v>LO</v>
          </cell>
          <cell r="B647">
            <v>4</v>
          </cell>
          <cell r="C647">
            <v>3</v>
          </cell>
          <cell r="D647" t="str">
            <v>P</v>
          </cell>
          <cell r="E647">
            <v>26.5</v>
          </cell>
          <cell r="F647">
            <v>37697</v>
          </cell>
          <cell r="G647">
            <v>2.11</v>
          </cell>
          <cell r="H647">
            <v>2.2999999999999998</v>
          </cell>
          <cell r="I647" t="str">
            <v>6          0</v>
          </cell>
          <cell r="J647">
            <v>0</v>
          </cell>
          <cell r="K647">
            <v>0</v>
          </cell>
          <cell r="L647">
            <v>2003</v>
          </cell>
          <cell r="M647" t="str">
            <v>No Trade</v>
          </cell>
          <cell r="N647" t="str">
            <v/>
          </cell>
          <cell r="O647" t="str">
            <v/>
          </cell>
          <cell r="P647" t="str">
            <v/>
          </cell>
        </row>
        <row r="648">
          <cell r="A648" t="str">
            <v>LO</v>
          </cell>
          <cell r="B648">
            <v>4</v>
          </cell>
          <cell r="C648">
            <v>3</v>
          </cell>
          <cell r="D648" t="str">
            <v>C</v>
          </cell>
          <cell r="E648">
            <v>27</v>
          </cell>
          <cell r="F648">
            <v>37697</v>
          </cell>
          <cell r="G648">
            <v>1.85</v>
          </cell>
          <cell r="H648">
            <v>1.6</v>
          </cell>
          <cell r="I648" t="str">
            <v>0         12</v>
          </cell>
          <cell r="J648">
            <v>1.92</v>
          </cell>
          <cell r="K648">
            <v>1.76</v>
          </cell>
          <cell r="L648">
            <v>2003</v>
          </cell>
          <cell r="M648" t="str">
            <v>No Trade</v>
          </cell>
          <cell r="N648" t="str">
            <v/>
          </cell>
          <cell r="O648" t="str">
            <v/>
          </cell>
          <cell r="P648" t="str">
            <v/>
          </cell>
        </row>
        <row r="649">
          <cell r="A649" t="str">
            <v>LO</v>
          </cell>
          <cell r="B649">
            <v>4</v>
          </cell>
          <cell r="C649">
            <v>3</v>
          </cell>
          <cell r="D649" t="str">
            <v>P</v>
          </cell>
          <cell r="E649">
            <v>27</v>
          </cell>
          <cell r="F649">
            <v>37697</v>
          </cell>
          <cell r="G649">
            <v>2.38</v>
          </cell>
          <cell r="H649">
            <v>2.6</v>
          </cell>
          <cell r="I649" t="str">
            <v>4          0</v>
          </cell>
          <cell r="J649">
            <v>0</v>
          </cell>
          <cell r="K649">
            <v>0</v>
          </cell>
          <cell r="L649">
            <v>2003</v>
          </cell>
          <cell r="M649" t="str">
            <v>No Trade</v>
          </cell>
          <cell r="N649" t="str">
            <v/>
          </cell>
          <cell r="O649" t="str">
            <v/>
          </cell>
          <cell r="P649" t="str">
            <v/>
          </cell>
        </row>
        <row r="650">
          <cell r="A650" t="str">
            <v>LO</v>
          </cell>
          <cell r="B650">
            <v>4</v>
          </cell>
          <cell r="C650">
            <v>3</v>
          </cell>
          <cell r="D650" t="str">
            <v>C</v>
          </cell>
          <cell r="E650">
            <v>27.5</v>
          </cell>
          <cell r="F650">
            <v>37697</v>
          </cell>
          <cell r="G650">
            <v>1.65</v>
          </cell>
          <cell r="H650">
            <v>1.4</v>
          </cell>
          <cell r="I650" t="str">
            <v>1          0</v>
          </cell>
          <cell r="J650">
            <v>0</v>
          </cell>
          <cell r="K650">
            <v>0</v>
          </cell>
          <cell r="L650">
            <v>2003</v>
          </cell>
          <cell r="M650" t="str">
            <v>No Trade</v>
          </cell>
          <cell r="N650" t="str">
            <v/>
          </cell>
          <cell r="O650" t="str">
            <v/>
          </cell>
          <cell r="P650" t="str">
            <v/>
          </cell>
        </row>
        <row r="651">
          <cell r="A651" t="str">
            <v>LO</v>
          </cell>
          <cell r="B651">
            <v>4</v>
          </cell>
          <cell r="C651">
            <v>3</v>
          </cell>
          <cell r="D651" t="str">
            <v>P</v>
          </cell>
          <cell r="E651">
            <v>27.5</v>
          </cell>
          <cell r="F651">
            <v>37697</v>
          </cell>
          <cell r="G651">
            <v>2.68</v>
          </cell>
          <cell r="H651">
            <v>2.9</v>
          </cell>
          <cell r="I651" t="str">
            <v>5          0</v>
          </cell>
          <cell r="J651">
            <v>0</v>
          </cell>
          <cell r="K651">
            <v>0</v>
          </cell>
          <cell r="L651">
            <v>2003</v>
          </cell>
          <cell r="M651" t="str">
            <v>No Trade</v>
          </cell>
          <cell r="N651" t="str">
            <v/>
          </cell>
          <cell r="O651" t="str">
            <v/>
          </cell>
          <cell r="P651" t="str">
            <v/>
          </cell>
        </row>
        <row r="652">
          <cell r="A652" t="str">
            <v>LO</v>
          </cell>
          <cell r="B652">
            <v>4</v>
          </cell>
          <cell r="C652">
            <v>3</v>
          </cell>
          <cell r="D652" t="str">
            <v>C</v>
          </cell>
          <cell r="E652">
            <v>28</v>
          </cell>
          <cell r="F652">
            <v>37697</v>
          </cell>
          <cell r="G652">
            <v>1.46</v>
          </cell>
          <cell r="H652">
            <v>1.2</v>
          </cell>
          <cell r="I652" t="str">
            <v>5          4</v>
          </cell>
          <cell r="J652">
            <v>1.35</v>
          </cell>
          <cell r="K652">
            <v>1.31</v>
          </cell>
          <cell r="L652">
            <v>2003</v>
          </cell>
          <cell r="M652" t="str">
            <v>No Trade</v>
          </cell>
          <cell r="N652" t="str">
            <v/>
          </cell>
          <cell r="O652" t="str">
            <v/>
          </cell>
          <cell r="P652" t="str">
            <v/>
          </cell>
        </row>
        <row r="653">
          <cell r="A653" t="str">
            <v>LO</v>
          </cell>
          <cell r="B653">
            <v>4</v>
          </cell>
          <cell r="C653">
            <v>3</v>
          </cell>
          <cell r="D653" t="str">
            <v>P</v>
          </cell>
          <cell r="E653">
            <v>28</v>
          </cell>
          <cell r="F653">
            <v>37697</v>
          </cell>
          <cell r="G653">
            <v>2.98</v>
          </cell>
          <cell r="H653">
            <v>3.2</v>
          </cell>
          <cell r="I653" t="str">
            <v>8          0</v>
          </cell>
          <cell r="J653">
            <v>0</v>
          </cell>
          <cell r="K653">
            <v>0</v>
          </cell>
          <cell r="L653">
            <v>2003</v>
          </cell>
          <cell r="M653" t="str">
            <v>No Trade</v>
          </cell>
          <cell r="N653" t="str">
            <v/>
          </cell>
          <cell r="O653" t="str">
            <v/>
          </cell>
          <cell r="P653" t="str">
            <v/>
          </cell>
        </row>
        <row r="654">
          <cell r="A654" t="str">
            <v>LO</v>
          </cell>
          <cell r="B654">
            <v>4</v>
          </cell>
          <cell r="C654">
            <v>3</v>
          </cell>
          <cell r="D654" t="str">
            <v>C</v>
          </cell>
          <cell r="E654">
            <v>28.5</v>
          </cell>
          <cell r="F654">
            <v>37697</v>
          </cell>
          <cell r="G654">
            <v>1.28</v>
          </cell>
          <cell r="H654">
            <v>1.1000000000000001</v>
          </cell>
          <cell r="I654" t="str">
            <v>0          0</v>
          </cell>
          <cell r="J654">
            <v>0</v>
          </cell>
          <cell r="K654">
            <v>0</v>
          </cell>
          <cell r="L654">
            <v>2003</v>
          </cell>
          <cell r="M654" t="str">
            <v>No Trade</v>
          </cell>
          <cell r="N654" t="str">
            <v/>
          </cell>
          <cell r="O654" t="str">
            <v/>
          </cell>
          <cell r="P654" t="str">
            <v/>
          </cell>
        </row>
        <row r="655">
          <cell r="A655" t="str">
            <v>LO</v>
          </cell>
          <cell r="B655">
            <v>4</v>
          </cell>
          <cell r="C655">
            <v>3</v>
          </cell>
          <cell r="D655" t="str">
            <v>C</v>
          </cell>
          <cell r="E655">
            <v>29</v>
          </cell>
          <cell r="F655">
            <v>37697</v>
          </cell>
          <cell r="G655">
            <v>1.1299999999999999</v>
          </cell>
          <cell r="H655">
            <v>0.9</v>
          </cell>
          <cell r="I655" t="str">
            <v>7         10</v>
          </cell>
          <cell r="J655">
            <v>1.1399999999999999</v>
          </cell>
          <cell r="K655">
            <v>1.05</v>
          </cell>
          <cell r="L655">
            <v>2003</v>
          </cell>
          <cell r="M655" t="str">
            <v>No Trade</v>
          </cell>
          <cell r="N655" t="str">
            <v/>
          </cell>
          <cell r="O655" t="str">
            <v/>
          </cell>
          <cell r="P655" t="str">
            <v/>
          </cell>
        </row>
        <row r="656">
          <cell r="A656" t="str">
            <v>LO</v>
          </cell>
          <cell r="B656">
            <v>4</v>
          </cell>
          <cell r="C656">
            <v>3</v>
          </cell>
          <cell r="D656" t="str">
            <v>C</v>
          </cell>
          <cell r="E656">
            <v>29.5</v>
          </cell>
          <cell r="F656">
            <v>37697</v>
          </cell>
          <cell r="G656">
            <v>1.01</v>
          </cell>
          <cell r="H656">
            <v>0.8</v>
          </cell>
          <cell r="I656" t="str">
            <v>5          0</v>
          </cell>
          <cell r="J656">
            <v>0</v>
          </cell>
          <cell r="K656">
            <v>0</v>
          </cell>
          <cell r="L656">
            <v>2003</v>
          </cell>
          <cell r="M656" t="str">
            <v>No Trade</v>
          </cell>
          <cell r="N656" t="str">
            <v/>
          </cell>
          <cell r="O656" t="str">
            <v/>
          </cell>
          <cell r="P656" t="str">
            <v/>
          </cell>
        </row>
        <row r="657">
          <cell r="A657" t="str">
            <v>LO</v>
          </cell>
          <cell r="B657">
            <v>4</v>
          </cell>
          <cell r="C657">
            <v>3</v>
          </cell>
          <cell r="D657" t="str">
            <v>P</v>
          </cell>
          <cell r="E657">
            <v>29.5</v>
          </cell>
          <cell r="F657">
            <v>37697</v>
          </cell>
          <cell r="G657">
            <v>4.01</v>
          </cell>
          <cell r="H657">
            <v>4.3</v>
          </cell>
          <cell r="I657" t="str">
            <v>6          0</v>
          </cell>
          <cell r="J657">
            <v>0</v>
          </cell>
          <cell r="K657">
            <v>0</v>
          </cell>
          <cell r="L657">
            <v>2003</v>
          </cell>
          <cell r="M657" t="str">
            <v>No Trade</v>
          </cell>
          <cell r="N657" t="str">
            <v/>
          </cell>
          <cell r="O657" t="str">
            <v/>
          </cell>
          <cell r="P657" t="str">
            <v/>
          </cell>
        </row>
        <row r="658">
          <cell r="A658" t="str">
            <v>LO</v>
          </cell>
          <cell r="B658">
            <v>4</v>
          </cell>
          <cell r="C658">
            <v>3</v>
          </cell>
          <cell r="D658" t="str">
            <v>C</v>
          </cell>
          <cell r="E658">
            <v>30</v>
          </cell>
          <cell r="F658">
            <v>37697</v>
          </cell>
          <cell r="G658">
            <v>0.9</v>
          </cell>
          <cell r="H658">
            <v>0.7</v>
          </cell>
          <cell r="I658" t="str">
            <v>5        142</v>
          </cell>
          <cell r="J658">
            <v>0.85</v>
          </cell>
          <cell r="K658">
            <v>0.78</v>
          </cell>
          <cell r="L658">
            <v>2003</v>
          </cell>
          <cell r="M658" t="str">
            <v>No Trade</v>
          </cell>
          <cell r="N658" t="str">
            <v/>
          </cell>
          <cell r="O658" t="str">
            <v/>
          </cell>
          <cell r="P658" t="str">
            <v/>
          </cell>
        </row>
        <row r="659">
          <cell r="A659" t="str">
            <v>LO</v>
          </cell>
          <cell r="B659">
            <v>4</v>
          </cell>
          <cell r="C659">
            <v>3</v>
          </cell>
          <cell r="D659" t="str">
            <v>C</v>
          </cell>
          <cell r="E659">
            <v>30.5</v>
          </cell>
          <cell r="F659">
            <v>37697</v>
          </cell>
          <cell r="G659">
            <v>0.79</v>
          </cell>
          <cell r="H659">
            <v>0.6</v>
          </cell>
          <cell r="I659" t="str">
            <v>5          0</v>
          </cell>
          <cell r="J659">
            <v>0</v>
          </cell>
          <cell r="K659">
            <v>0</v>
          </cell>
          <cell r="L659">
            <v>2003</v>
          </cell>
          <cell r="M659" t="str">
            <v>No Trade</v>
          </cell>
          <cell r="N659" t="str">
            <v/>
          </cell>
          <cell r="O659" t="str">
            <v/>
          </cell>
          <cell r="P659" t="str">
            <v/>
          </cell>
        </row>
        <row r="660">
          <cell r="A660" t="str">
            <v>LO</v>
          </cell>
          <cell r="B660">
            <v>4</v>
          </cell>
          <cell r="C660">
            <v>3</v>
          </cell>
          <cell r="D660" t="str">
            <v>C</v>
          </cell>
          <cell r="E660">
            <v>31</v>
          </cell>
          <cell r="F660">
            <v>37697</v>
          </cell>
          <cell r="G660">
            <v>0.7</v>
          </cell>
          <cell r="H660">
            <v>0.5</v>
          </cell>
          <cell r="I660" t="str">
            <v>6         35</v>
          </cell>
          <cell r="J660">
            <v>0.65</v>
          </cell>
          <cell r="K660">
            <v>0.65</v>
          </cell>
          <cell r="L660">
            <v>2003</v>
          </cell>
          <cell r="M660" t="str">
            <v>No Trade</v>
          </cell>
          <cell r="N660" t="str">
            <v/>
          </cell>
          <cell r="O660" t="str">
            <v/>
          </cell>
          <cell r="P660" t="str">
            <v/>
          </cell>
        </row>
        <row r="661">
          <cell r="A661" t="str">
            <v>LO</v>
          </cell>
          <cell r="B661">
            <v>4</v>
          </cell>
          <cell r="C661">
            <v>3</v>
          </cell>
          <cell r="D661" t="str">
            <v>P</v>
          </cell>
          <cell r="E661">
            <v>31</v>
          </cell>
          <cell r="F661">
            <v>37697</v>
          </cell>
          <cell r="G661">
            <v>0.64</v>
          </cell>
          <cell r="H661">
            <v>0.6</v>
          </cell>
          <cell r="I661" t="str">
            <v>4          0</v>
          </cell>
          <cell r="J661">
            <v>0</v>
          </cell>
          <cell r="K661">
            <v>0</v>
          </cell>
          <cell r="L661">
            <v>2003</v>
          </cell>
          <cell r="M661" t="str">
            <v>No Trade</v>
          </cell>
          <cell r="N661" t="str">
            <v/>
          </cell>
          <cell r="O661" t="str">
            <v/>
          </cell>
          <cell r="P661" t="str">
            <v/>
          </cell>
        </row>
        <row r="662">
          <cell r="A662" t="str">
            <v>LO</v>
          </cell>
          <cell r="B662">
            <v>4</v>
          </cell>
          <cell r="C662">
            <v>3</v>
          </cell>
          <cell r="D662" t="str">
            <v>C</v>
          </cell>
          <cell r="E662">
            <v>31.5</v>
          </cell>
          <cell r="F662">
            <v>37697</v>
          </cell>
          <cell r="G662">
            <v>0.61</v>
          </cell>
          <cell r="H662">
            <v>0.4</v>
          </cell>
          <cell r="I662" t="str">
            <v>8          0</v>
          </cell>
          <cell r="J662">
            <v>0</v>
          </cell>
          <cell r="K662">
            <v>0</v>
          </cell>
          <cell r="L662">
            <v>2003</v>
          </cell>
          <cell r="M662" t="str">
            <v>No Trade</v>
          </cell>
          <cell r="N662" t="str">
            <v/>
          </cell>
          <cell r="O662" t="str">
            <v/>
          </cell>
          <cell r="P662" t="str">
            <v/>
          </cell>
        </row>
        <row r="663">
          <cell r="A663" t="str">
            <v>LO</v>
          </cell>
          <cell r="B663">
            <v>4</v>
          </cell>
          <cell r="C663">
            <v>3</v>
          </cell>
          <cell r="D663" t="str">
            <v>C</v>
          </cell>
          <cell r="E663">
            <v>32</v>
          </cell>
          <cell r="F663">
            <v>37697</v>
          </cell>
          <cell r="G663">
            <v>0.51</v>
          </cell>
          <cell r="H663">
            <v>0.4</v>
          </cell>
          <cell r="I663" t="str">
            <v>1          0</v>
          </cell>
          <cell r="J663">
            <v>0</v>
          </cell>
          <cell r="K663">
            <v>0</v>
          </cell>
          <cell r="L663">
            <v>2003</v>
          </cell>
          <cell r="M663" t="str">
            <v>No Trade</v>
          </cell>
          <cell r="N663" t="str">
            <v/>
          </cell>
          <cell r="O663" t="str">
            <v/>
          </cell>
          <cell r="P663" t="str">
            <v/>
          </cell>
        </row>
        <row r="664">
          <cell r="A664" t="str">
            <v>LO</v>
          </cell>
          <cell r="B664">
            <v>4</v>
          </cell>
          <cell r="C664">
            <v>3</v>
          </cell>
          <cell r="D664" t="str">
            <v>C</v>
          </cell>
          <cell r="E664">
            <v>32.5</v>
          </cell>
          <cell r="F664">
            <v>37697</v>
          </cell>
          <cell r="G664">
            <v>0.45</v>
          </cell>
          <cell r="H664">
            <v>0.3</v>
          </cell>
          <cell r="I664" t="str">
            <v>7          0</v>
          </cell>
          <cell r="J664">
            <v>0</v>
          </cell>
          <cell r="K664">
            <v>0</v>
          </cell>
          <cell r="L664">
            <v>2003</v>
          </cell>
          <cell r="M664" t="str">
            <v>No Trade</v>
          </cell>
          <cell r="N664" t="str">
            <v/>
          </cell>
          <cell r="O664" t="str">
            <v/>
          </cell>
          <cell r="P664" t="str">
            <v/>
          </cell>
        </row>
        <row r="665">
          <cell r="A665" t="str">
            <v>LO</v>
          </cell>
          <cell r="B665">
            <v>4</v>
          </cell>
          <cell r="C665">
            <v>3</v>
          </cell>
          <cell r="D665" t="str">
            <v>C</v>
          </cell>
          <cell r="E665">
            <v>33</v>
          </cell>
          <cell r="F665">
            <v>37697</v>
          </cell>
          <cell r="G665">
            <v>0.4</v>
          </cell>
          <cell r="H665">
            <v>0.3</v>
          </cell>
          <cell r="I665" t="str">
            <v>4         17</v>
          </cell>
          <cell r="J665">
            <v>0.41</v>
          </cell>
          <cell r="K665">
            <v>0.41</v>
          </cell>
          <cell r="L665">
            <v>2003</v>
          </cell>
          <cell r="M665" t="str">
            <v>No Trade</v>
          </cell>
          <cell r="N665" t="str">
            <v/>
          </cell>
          <cell r="O665" t="str">
            <v/>
          </cell>
          <cell r="P665" t="str">
            <v/>
          </cell>
        </row>
        <row r="666">
          <cell r="A666" t="str">
            <v>LO</v>
          </cell>
          <cell r="B666">
            <v>4</v>
          </cell>
          <cell r="C666">
            <v>3</v>
          </cell>
          <cell r="D666" t="str">
            <v>P</v>
          </cell>
          <cell r="E666">
            <v>33</v>
          </cell>
          <cell r="F666">
            <v>37697</v>
          </cell>
          <cell r="G666">
            <v>6.86</v>
          </cell>
          <cell r="H666">
            <v>7.3</v>
          </cell>
          <cell r="I666" t="str">
            <v>2          0</v>
          </cell>
          <cell r="J666">
            <v>0</v>
          </cell>
          <cell r="K666">
            <v>0</v>
          </cell>
          <cell r="L666">
            <v>2003</v>
          </cell>
          <cell r="M666" t="str">
            <v>No Trade</v>
          </cell>
          <cell r="N666" t="str">
            <v/>
          </cell>
          <cell r="O666" t="str">
            <v/>
          </cell>
          <cell r="P666" t="str">
            <v/>
          </cell>
        </row>
        <row r="667">
          <cell r="A667" t="str">
            <v>LO</v>
          </cell>
          <cell r="B667">
            <v>4</v>
          </cell>
          <cell r="C667">
            <v>3</v>
          </cell>
          <cell r="D667" t="str">
            <v>C</v>
          </cell>
          <cell r="E667">
            <v>34</v>
          </cell>
          <cell r="F667">
            <v>37697</v>
          </cell>
          <cell r="G667">
            <v>0.32</v>
          </cell>
          <cell r="H667">
            <v>0.2</v>
          </cell>
          <cell r="I667" t="str">
            <v>7      1,027</v>
          </cell>
          <cell r="J667">
            <v>0.33</v>
          </cell>
          <cell r="K667">
            <v>0.32</v>
          </cell>
          <cell r="L667">
            <v>2003</v>
          </cell>
          <cell r="M667" t="str">
            <v>No Trade</v>
          </cell>
          <cell r="N667" t="str">
            <v/>
          </cell>
          <cell r="O667" t="str">
            <v/>
          </cell>
          <cell r="P667" t="str">
            <v/>
          </cell>
        </row>
        <row r="668">
          <cell r="A668" t="str">
            <v>LO</v>
          </cell>
          <cell r="B668">
            <v>4</v>
          </cell>
          <cell r="C668">
            <v>3</v>
          </cell>
          <cell r="D668" t="str">
            <v>P</v>
          </cell>
          <cell r="E668">
            <v>34</v>
          </cell>
          <cell r="F668">
            <v>37697</v>
          </cell>
          <cell r="G668">
            <v>7.78</v>
          </cell>
          <cell r="H668">
            <v>8.1999999999999993</v>
          </cell>
          <cell r="I668" t="str">
            <v>4          0</v>
          </cell>
          <cell r="J668">
            <v>0</v>
          </cell>
          <cell r="K668">
            <v>0</v>
          </cell>
          <cell r="L668">
            <v>2003</v>
          </cell>
          <cell r="M668" t="str">
            <v>No Trade</v>
          </cell>
          <cell r="N668" t="str">
            <v/>
          </cell>
          <cell r="O668" t="str">
            <v/>
          </cell>
          <cell r="P668" t="str">
            <v/>
          </cell>
        </row>
        <row r="669">
          <cell r="A669" t="str">
            <v>LO</v>
          </cell>
          <cell r="B669">
            <v>4</v>
          </cell>
          <cell r="C669">
            <v>3</v>
          </cell>
          <cell r="D669" t="str">
            <v>C</v>
          </cell>
          <cell r="E669">
            <v>35</v>
          </cell>
          <cell r="F669">
            <v>37697</v>
          </cell>
          <cell r="G669">
            <v>0.26</v>
          </cell>
          <cell r="H669">
            <v>0.2</v>
          </cell>
          <cell r="I669" t="str">
            <v>0        510</v>
          </cell>
          <cell r="J669">
            <v>0.3</v>
          </cell>
          <cell r="K669">
            <v>0.24</v>
          </cell>
          <cell r="L669">
            <v>2003</v>
          </cell>
          <cell r="M669" t="str">
            <v>No Trade</v>
          </cell>
          <cell r="N669" t="str">
            <v/>
          </cell>
          <cell r="O669" t="str">
            <v/>
          </cell>
          <cell r="P669" t="str">
            <v/>
          </cell>
        </row>
        <row r="670">
          <cell r="A670" t="str">
            <v>LO</v>
          </cell>
          <cell r="B670">
            <v>4</v>
          </cell>
          <cell r="C670">
            <v>3</v>
          </cell>
          <cell r="D670" t="str">
            <v>C</v>
          </cell>
          <cell r="E670">
            <v>36</v>
          </cell>
          <cell r="F670">
            <v>37697</v>
          </cell>
          <cell r="G670">
            <v>0.22</v>
          </cell>
          <cell r="H670">
            <v>0.1</v>
          </cell>
          <cell r="I670" t="str">
            <v>8          0</v>
          </cell>
          <cell r="J670">
            <v>0</v>
          </cell>
          <cell r="K670">
            <v>0</v>
          </cell>
          <cell r="L670">
            <v>2003</v>
          </cell>
          <cell r="M670" t="str">
            <v>No Trade</v>
          </cell>
          <cell r="N670" t="str">
            <v/>
          </cell>
          <cell r="O670" t="str">
            <v/>
          </cell>
          <cell r="P670" t="str">
            <v/>
          </cell>
        </row>
        <row r="671">
          <cell r="A671" t="str">
            <v>LO</v>
          </cell>
          <cell r="B671">
            <v>4</v>
          </cell>
          <cell r="C671">
            <v>3</v>
          </cell>
          <cell r="D671" t="str">
            <v>C</v>
          </cell>
          <cell r="E671">
            <v>37</v>
          </cell>
          <cell r="F671">
            <v>37697</v>
          </cell>
          <cell r="G671">
            <v>0.18</v>
          </cell>
          <cell r="H671">
            <v>0.1</v>
          </cell>
          <cell r="I671" t="str">
            <v>5          0</v>
          </cell>
          <cell r="J671">
            <v>0</v>
          </cell>
          <cell r="K671">
            <v>0</v>
          </cell>
          <cell r="L671">
            <v>2003</v>
          </cell>
          <cell r="M671" t="str">
            <v>No Trade</v>
          </cell>
          <cell r="N671" t="str">
            <v/>
          </cell>
          <cell r="O671" t="str">
            <v/>
          </cell>
          <cell r="P671" t="str">
            <v/>
          </cell>
        </row>
        <row r="672">
          <cell r="A672" t="str">
            <v>LO</v>
          </cell>
          <cell r="B672">
            <v>4</v>
          </cell>
          <cell r="C672">
            <v>3</v>
          </cell>
          <cell r="D672" t="str">
            <v>C</v>
          </cell>
          <cell r="E672">
            <v>38</v>
          </cell>
          <cell r="F672">
            <v>37697</v>
          </cell>
          <cell r="G672">
            <v>0.14000000000000001</v>
          </cell>
          <cell r="H672">
            <v>0.1</v>
          </cell>
          <cell r="I672" t="str">
            <v>3          0</v>
          </cell>
          <cell r="J672">
            <v>0</v>
          </cell>
          <cell r="K672">
            <v>0</v>
          </cell>
          <cell r="L672">
            <v>2003</v>
          </cell>
          <cell r="M672" t="str">
            <v>No Trade</v>
          </cell>
          <cell r="N672" t="str">
            <v/>
          </cell>
          <cell r="O672" t="str">
            <v/>
          </cell>
          <cell r="P672" t="str">
            <v/>
          </cell>
        </row>
        <row r="673">
          <cell r="A673" t="str">
            <v>LO</v>
          </cell>
          <cell r="B673">
            <v>4</v>
          </cell>
          <cell r="C673">
            <v>3</v>
          </cell>
          <cell r="D673" t="str">
            <v>C</v>
          </cell>
          <cell r="E673">
            <v>40</v>
          </cell>
          <cell r="F673">
            <v>37697</v>
          </cell>
          <cell r="G673">
            <v>0.11</v>
          </cell>
          <cell r="H673">
            <v>0.1</v>
          </cell>
          <cell r="I673" t="str">
            <v>0          0</v>
          </cell>
          <cell r="J673">
            <v>0</v>
          </cell>
          <cell r="K673">
            <v>0</v>
          </cell>
          <cell r="L673">
            <v>2003</v>
          </cell>
          <cell r="M673" t="str">
            <v>No Trade</v>
          </cell>
          <cell r="N673" t="str">
            <v/>
          </cell>
          <cell r="O673" t="str">
            <v/>
          </cell>
          <cell r="P673" t="str">
            <v/>
          </cell>
        </row>
        <row r="674">
          <cell r="A674" t="str">
            <v>LO</v>
          </cell>
          <cell r="B674">
            <v>4</v>
          </cell>
          <cell r="C674">
            <v>3</v>
          </cell>
          <cell r="D674" t="str">
            <v>C</v>
          </cell>
          <cell r="E674">
            <v>45</v>
          </cell>
          <cell r="F674">
            <v>37697</v>
          </cell>
          <cell r="G674">
            <v>0.09</v>
          </cell>
          <cell r="H674">
            <v>0</v>
          </cell>
          <cell r="I674" t="str">
            <v>8          0</v>
          </cell>
          <cell r="J674">
            <v>0</v>
          </cell>
          <cell r="K674">
            <v>0</v>
          </cell>
          <cell r="L674">
            <v>2003</v>
          </cell>
          <cell r="M674" t="str">
            <v>No Trade</v>
          </cell>
          <cell r="N674" t="str">
            <v/>
          </cell>
          <cell r="O674" t="str">
            <v/>
          </cell>
          <cell r="P674" t="str">
            <v/>
          </cell>
        </row>
        <row r="675">
          <cell r="A675" t="str">
            <v>LO</v>
          </cell>
          <cell r="B675">
            <v>4</v>
          </cell>
          <cell r="C675">
            <v>3</v>
          </cell>
          <cell r="D675" t="str">
            <v>C</v>
          </cell>
          <cell r="E675">
            <v>50</v>
          </cell>
          <cell r="F675">
            <v>37697</v>
          </cell>
          <cell r="G675">
            <v>0.06</v>
          </cell>
          <cell r="H675">
            <v>0</v>
          </cell>
          <cell r="I675" t="str">
            <v>6          0</v>
          </cell>
          <cell r="J675">
            <v>0</v>
          </cell>
          <cell r="K675">
            <v>0</v>
          </cell>
          <cell r="L675">
            <v>2003</v>
          </cell>
          <cell r="M675" t="str">
            <v>No Trade</v>
          </cell>
          <cell r="N675" t="str">
            <v/>
          </cell>
          <cell r="O675" t="str">
            <v/>
          </cell>
          <cell r="P675" t="str">
            <v/>
          </cell>
        </row>
        <row r="676">
          <cell r="A676" t="str">
            <v>LO</v>
          </cell>
          <cell r="B676">
            <v>5</v>
          </cell>
          <cell r="C676">
            <v>3</v>
          </cell>
          <cell r="D676" t="str">
            <v>P</v>
          </cell>
          <cell r="E676">
            <v>14</v>
          </cell>
          <cell r="F676">
            <v>37727</v>
          </cell>
          <cell r="G676">
            <v>7.0000000000000007E-2</v>
          </cell>
          <cell r="H676">
            <v>0</v>
          </cell>
          <cell r="I676" t="str">
            <v>7          0</v>
          </cell>
          <cell r="J676">
            <v>0</v>
          </cell>
          <cell r="K676">
            <v>0</v>
          </cell>
          <cell r="L676">
            <v>2003</v>
          </cell>
          <cell r="M676" t="str">
            <v>No Trade</v>
          </cell>
          <cell r="N676" t="str">
            <v/>
          </cell>
          <cell r="O676" t="str">
            <v/>
          </cell>
          <cell r="P676" t="str">
            <v/>
          </cell>
        </row>
        <row r="677">
          <cell r="A677" t="str">
            <v>LO</v>
          </cell>
          <cell r="B677">
            <v>5</v>
          </cell>
          <cell r="C677">
            <v>3</v>
          </cell>
          <cell r="D677" t="str">
            <v>P</v>
          </cell>
          <cell r="E677">
            <v>14.5</v>
          </cell>
          <cell r="F677">
            <v>37727</v>
          </cell>
          <cell r="G677">
            <v>0</v>
          </cell>
          <cell r="H677">
            <v>0</v>
          </cell>
          <cell r="I677" t="str">
            <v>0          0</v>
          </cell>
          <cell r="J677">
            <v>0</v>
          </cell>
          <cell r="K677">
            <v>0</v>
          </cell>
          <cell r="L677">
            <v>2003</v>
          </cell>
          <cell r="M677" t="str">
            <v>No Trade</v>
          </cell>
          <cell r="N677" t="str">
            <v/>
          </cell>
          <cell r="O677" t="str">
            <v/>
          </cell>
          <cell r="P677" t="str">
            <v/>
          </cell>
        </row>
        <row r="678">
          <cell r="A678" t="str">
            <v>LO</v>
          </cell>
          <cell r="B678">
            <v>5</v>
          </cell>
          <cell r="C678">
            <v>3</v>
          </cell>
          <cell r="D678" t="str">
            <v>P</v>
          </cell>
          <cell r="E678">
            <v>15</v>
          </cell>
          <cell r="F678">
            <v>37727</v>
          </cell>
          <cell r="G678">
            <v>0.11</v>
          </cell>
          <cell r="H678">
            <v>0.1</v>
          </cell>
          <cell r="I678" t="str">
            <v>1          0</v>
          </cell>
          <cell r="J678">
            <v>0</v>
          </cell>
          <cell r="K678">
            <v>0</v>
          </cell>
          <cell r="L678">
            <v>2003</v>
          </cell>
          <cell r="M678" t="str">
            <v>No Trade</v>
          </cell>
          <cell r="N678" t="str">
            <v/>
          </cell>
          <cell r="O678" t="str">
            <v/>
          </cell>
          <cell r="P678" t="str">
            <v/>
          </cell>
        </row>
        <row r="679">
          <cell r="A679" t="str">
            <v>LO</v>
          </cell>
          <cell r="B679">
            <v>5</v>
          </cell>
          <cell r="C679">
            <v>3</v>
          </cell>
          <cell r="D679" t="str">
            <v>P</v>
          </cell>
          <cell r="E679">
            <v>17</v>
          </cell>
          <cell r="F679">
            <v>37727</v>
          </cell>
          <cell r="G679">
            <v>0.21</v>
          </cell>
          <cell r="H679">
            <v>0.2</v>
          </cell>
          <cell r="I679" t="str">
            <v>2          0</v>
          </cell>
          <cell r="J679">
            <v>0</v>
          </cell>
          <cell r="K679">
            <v>0</v>
          </cell>
          <cell r="L679">
            <v>2003</v>
          </cell>
          <cell r="M679" t="str">
            <v>No Trade</v>
          </cell>
          <cell r="N679" t="str">
            <v/>
          </cell>
          <cell r="O679" t="str">
            <v/>
          </cell>
          <cell r="P679" t="str">
            <v/>
          </cell>
        </row>
        <row r="680">
          <cell r="A680" t="str">
            <v>LO</v>
          </cell>
          <cell r="B680">
            <v>5</v>
          </cell>
          <cell r="C680">
            <v>3</v>
          </cell>
          <cell r="D680" t="str">
            <v>P</v>
          </cell>
          <cell r="E680">
            <v>17.5</v>
          </cell>
          <cell r="F680">
            <v>37727</v>
          </cell>
          <cell r="G680">
            <v>0.25</v>
          </cell>
          <cell r="H680">
            <v>0.2</v>
          </cell>
          <cell r="I680" t="str">
            <v>6          0</v>
          </cell>
          <cell r="J680">
            <v>0</v>
          </cell>
          <cell r="K680">
            <v>0</v>
          </cell>
          <cell r="L680">
            <v>2003</v>
          </cell>
          <cell r="M680" t="str">
            <v>No Trade</v>
          </cell>
          <cell r="N680" t="str">
            <v/>
          </cell>
          <cell r="O680" t="str">
            <v/>
          </cell>
          <cell r="P680" t="str">
            <v/>
          </cell>
        </row>
        <row r="681">
          <cell r="A681" t="str">
            <v>LO</v>
          </cell>
          <cell r="B681">
            <v>5</v>
          </cell>
          <cell r="C681">
            <v>3</v>
          </cell>
          <cell r="D681" t="str">
            <v>P</v>
          </cell>
          <cell r="E681">
            <v>18</v>
          </cell>
          <cell r="F681">
            <v>37727</v>
          </cell>
          <cell r="G681">
            <v>0.28000000000000003</v>
          </cell>
          <cell r="H681">
            <v>0.3</v>
          </cell>
          <cell r="I681" t="str">
            <v>0        500</v>
          </cell>
          <cell r="J681">
            <v>0.27</v>
          </cell>
          <cell r="K681">
            <v>0.27</v>
          </cell>
          <cell r="L681">
            <v>2003</v>
          </cell>
          <cell r="M681" t="str">
            <v>No Trade</v>
          </cell>
          <cell r="N681" t="str">
            <v/>
          </cell>
          <cell r="O681" t="str">
            <v/>
          </cell>
          <cell r="P681" t="str">
            <v/>
          </cell>
        </row>
        <row r="682">
          <cell r="A682" t="str">
            <v>LO</v>
          </cell>
          <cell r="B682">
            <v>5</v>
          </cell>
          <cell r="C682">
            <v>3</v>
          </cell>
          <cell r="D682" t="str">
            <v>P</v>
          </cell>
          <cell r="E682">
            <v>18.5</v>
          </cell>
          <cell r="F682">
            <v>37727</v>
          </cell>
          <cell r="G682">
            <v>0.31</v>
          </cell>
          <cell r="H682">
            <v>0.3</v>
          </cell>
          <cell r="I682" t="str">
            <v>4          0</v>
          </cell>
          <cell r="J682">
            <v>0</v>
          </cell>
          <cell r="K682">
            <v>0</v>
          </cell>
          <cell r="L682">
            <v>2003</v>
          </cell>
          <cell r="M682" t="str">
            <v>No Trade</v>
          </cell>
          <cell r="N682" t="str">
            <v/>
          </cell>
          <cell r="O682" t="str">
            <v/>
          </cell>
          <cell r="P682" t="str">
            <v/>
          </cell>
        </row>
        <row r="683">
          <cell r="A683" t="str">
            <v>LO</v>
          </cell>
          <cell r="B683">
            <v>5</v>
          </cell>
          <cell r="C683">
            <v>3</v>
          </cell>
          <cell r="D683" t="str">
            <v>C</v>
          </cell>
          <cell r="E683">
            <v>19</v>
          </cell>
          <cell r="F683">
            <v>37727</v>
          </cell>
          <cell r="G683">
            <v>7.4</v>
          </cell>
          <cell r="H683">
            <v>6.9</v>
          </cell>
          <cell r="I683" t="str">
            <v>4          0</v>
          </cell>
          <cell r="J683">
            <v>0</v>
          </cell>
          <cell r="K683">
            <v>0</v>
          </cell>
          <cell r="L683">
            <v>2003</v>
          </cell>
          <cell r="M683" t="str">
            <v>No Trade</v>
          </cell>
          <cell r="N683" t="str">
            <v/>
          </cell>
          <cell r="O683" t="str">
            <v/>
          </cell>
          <cell r="P683" t="str">
            <v/>
          </cell>
        </row>
        <row r="684">
          <cell r="A684" t="str">
            <v>LO</v>
          </cell>
          <cell r="B684">
            <v>5</v>
          </cell>
          <cell r="C684">
            <v>3</v>
          </cell>
          <cell r="D684" t="str">
            <v>P</v>
          </cell>
          <cell r="E684">
            <v>19</v>
          </cell>
          <cell r="F684">
            <v>37727</v>
          </cell>
          <cell r="G684">
            <v>0.35</v>
          </cell>
          <cell r="H684">
            <v>0.3</v>
          </cell>
          <cell r="I684" t="str">
            <v>9          0</v>
          </cell>
          <cell r="J684">
            <v>0</v>
          </cell>
          <cell r="K684">
            <v>0</v>
          </cell>
          <cell r="L684">
            <v>2003</v>
          </cell>
          <cell r="M684" t="str">
            <v>No Trade</v>
          </cell>
          <cell r="N684" t="str">
            <v/>
          </cell>
          <cell r="O684" t="str">
            <v/>
          </cell>
          <cell r="P684" t="str">
            <v/>
          </cell>
        </row>
        <row r="685">
          <cell r="A685" t="str">
            <v>LO</v>
          </cell>
          <cell r="B685">
            <v>5</v>
          </cell>
          <cell r="C685">
            <v>3</v>
          </cell>
          <cell r="D685" t="str">
            <v>P</v>
          </cell>
          <cell r="E685">
            <v>19.5</v>
          </cell>
          <cell r="F685">
            <v>37727</v>
          </cell>
          <cell r="G685">
            <v>0.4</v>
          </cell>
          <cell r="H685">
            <v>0.4</v>
          </cell>
          <cell r="I685" t="str">
            <v>5          0</v>
          </cell>
          <cell r="J685">
            <v>0</v>
          </cell>
          <cell r="K685">
            <v>0</v>
          </cell>
          <cell r="L685">
            <v>2003</v>
          </cell>
          <cell r="M685" t="str">
            <v>No Trade</v>
          </cell>
          <cell r="N685" t="str">
            <v/>
          </cell>
          <cell r="O685" t="str">
            <v/>
          </cell>
          <cell r="P685" t="str">
            <v/>
          </cell>
        </row>
        <row r="686">
          <cell r="A686" t="str">
            <v>LO</v>
          </cell>
          <cell r="B686">
            <v>5</v>
          </cell>
          <cell r="C686">
            <v>3</v>
          </cell>
          <cell r="D686" t="str">
            <v>C</v>
          </cell>
          <cell r="E686">
            <v>20</v>
          </cell>
          <cell r="F686">
            <v>37727</v>
          </cell>
          <cell r="G686">
            <v>6.53</v>
          </cell>
          <cell r="H686">
            <v>6</v>
          </cell>
          <cell r="I686" t="str">
            <v>9          0</v>
          </cell>
          <cell r="J686">
            <v>0</v>
          </cell>
          <cell r="K686">
            <v>0</v>
          </cell>
          <cell r="L686">
            <v>2003</v>
          </cell>
          <cell r="M686" t="str">
            <v>No Trade</v>
          </cell>
          <cell r="N686" t="str">
            <v/>
          </cell>
          <cell r="O686" t="str">
            <v/>
          </cell>
          <cell r="P686" t="str">
            <v/>
          </cell>
        </row>
        <row r="687">
          <cell r="A687" t="str">
            <v>LO</v>
          </cell>
          <cell r="B687">
            <v>5</v>
          </cell>
          <cell r="C687">
            <v>3</v>
          </cell>
          <cell r="D687" t="str">
            <v>P</v>
          </cell>
          <cell r="E687">
            <v>20</v>
          </cell>
          <cell r="F687">
            <v>37727</v>
          </cell>
          <cell r="G687">
            <v>0.47</v>
          </cell>
          <cell r="H687">
            <v>0.5</v>
          </cell>
          <cell r="I687" t="str">
            <v>3      1,100</v>
          </cell>
          <cell r="J687">
            <v>0</v>
          </cell>
          <cell r="K687">
            <v>0</v>
          </cell>
          <cell r="L687">
            <v>2003</v>
          </cell>
          <cell r="M687" t="str">
            <v>No Trade</v>
          </cell>
          <cell r="N687" t="str">
            <v/>
          </cell>
          <cell r="O687" t="str">
            <v/>
          </cell>
          <cell r="P687" t="str">
            <v/>
          </cell>
        </row>
        <row r="688">
          <cell r="A688" t="str">
            <v>LO</v>
          </cell>
          <cell r="B688">
            <v>5</v>
          </cell>
          <cell r="C688">
            <v>3</v>
          </cell>
          <cell r="D688" t="str">
            <v>P</v>
          </cell>
          <cell r="E688">
            <v>20.5</v>
          </cell>
          <cell r="F688">
            <v>37727</v>
          </cell>
          <cell r="G688">
            <v>0.56999999999999995</v>
          </cell>
          <cell r="H688">
            <v>0.6</v>
          </cell>
          <cell r="I688" t="str">
            <v>2          0</v>
          </cell>
          <cell r="J688">
            <v>0</v>
          </cell>
          <cell r="K688">
            <v>0</v>
          </cell>
          <cell r="L688">
            <v>2003</v>
          </cell>
          <cell r="M688" t="str">
            <v>No Trade</v>
          </cell>
          <cell r="N688" t="str">
            <v/>
          </cell>
          <cell r="O688" t="str">
            <v/>
          </cell>
          <cell r="P688" t="str">
            <v/>
          </cell>
        </row>
        <row r="689">
          <cell r="A689" t="str">
            <v>LO</v>
          </cell>
          <cell r="B689">
            <v>5</v>
          </cell>
          <cell r="C689">
            <v>3</v>
          </cell>
          <cell r="D689" t="str">
            <v>P</v>
          </cell>
          <cell r="E689">
            <v>21</v>
          </cell>
          <cell r="F689">
            <v>37727</v>
          </cell>
          <cell r="G689">
            <v>0.67</v>
          </cell>
          <cell r="H689">
            <v>0.7</v>
          </cell>
          <cell r="I689" t="str">
            <v>2          0</v>
          </cell>
          <cell r="J689">
            <v>0</v>
          </cell>
          <cell r="K689">
            <v>0</v>
          </cell>
          <cell r="L689">
            <v>2003</v>
          </cell>
          <cell r="M689" t="str">
            <v>No Trade</v>
          </cell>
          <cell r="N689" t="str">
            <v/>
          </cell>
          <cell r="O689" t="str">
            <v/>
          </cell>
          <cell r="P689" t="str">
            <v/>
          </cell>
        </row>
        <row r="690">
          <cell r="A690" t="str">
            <v>LO</v>
          </cell>
          <cell r="B690">
            <v>5</v>
          </cell>
          <cell r="C690">
            <v>3</v>
          </cell>
          <cell r="D690" t="str">
            <v>P</v>
          </cell>
          <cell r="E690">
            <v>21.5</v>
          </cell>
          <cell r="F690">
            <v>37727</v>
          </cell>
          <cell r="G690">
            <v>0.76</v>
          </cell>
          <cell r="H690">
            <v>0.8</v>
          </cell>
          <cell r="I690" t="str">
            <v>3          0</v>
          </cell>
          <cell r="J690">
            <v>0</v>
          </cell>
          <cell r="K690">
            <v>0</v>
          </cell>
          <cell r="L690">
            <v>2003</v>
          </cell>
          <cell r="M690" t="str">
            <v>No Trade</v>
          </cell>
          <cell r="N690" t="str">
            <v/>
          </cell>
          <cell r="O690" t="str">
            <v/>
          </cell>
          <cell r="P690" t="str">
            <v/>
          </cell>
        </row>
        <row r="691">
          <cell r="A691" t="str">
            <v>LO</v>
          </cell>
          <cell r="B691">
            <v>5</v>
          </cell>
          <cell r="C691">
            <v>3</v>
          </cell>
          <cell r="D691" t="str">
            <v>P</v>
          </cell>
          <cell r="E691">
            <v>22</v>
          </cell>
          <cell r="F691">
            <v>37727</v>
          </cell>
          <cell r="G691">
            <v>0.87</v>
          </cell>
          <cell r="H691">
            <v>0.9</v>
          </cell>
          <cell r="I691" t="str">
            <v>5         25</v>
          </cell>
          <cell r="J691">
            <v>0</v>
          </cell>
          <cell r="K691">
            <v>0</v>
          </cell>
          <cell r="L691">
            <v>2003</v>
          </cell>
          <cell r="M691" t="str">
            <v>No Trade</v>
          </cell>
          <cell r="N691" t="str">
            <v/>
          </cell>
          <cell r="O691" t="str">
            <v/>
          </cell>
          <cell r="P691" t="str">
            <v/>
          </cell>
        </row>
        <row r="692">
          <cell r="A692" t="str">
            <v>LO</v>
          </cell>
          <cell r="B692">
            <v>5</v>
          </cell>
          <cell r="C692">
            <v>3</v>
          </cell>
          <cell r="D692" t="str">
            <v>P</v>
          </cell>
          <cell r="E692">
            <v>22.5</v>
          </cell>
          <cell r="F692">
            <v>37727</v>
          </cell>
          <cell r="G692">
            <v>1</v>
          </cell>
          <cell r="H692">
            <v>1</v>
          </cell>
          <cell r="I692" t="str">
            <v>9          0</v>
          </cell>
          <cell r="J692">
            <v>0</v>
          </cell>
          <cell r="K692">
            <v>0</v>
          </cell>
          <cell r="L692">
            <v>2003</v>
          </cell>
          <cell r="M692" t="str">
            <v>No Trade</v>
          </cell>
          <cell r="N692" t="str">
            <v/>
          </cell>
          <cell r="O692" t="str">
            <v/>
          </cell>
          <cell r="P692" t="str">
            <v/>
          </cell>
        </row>
        <row r="693">
          <cell r="A693" t="str">
            <v>LO</v>
          </cell>
          <cell r="B693">
            <v>5</v>
          </cell>
          <cell r="C693">
            <v>3</v>
          </cell>
          <cell r="D693" t="str">
            <v>P</v>
          </cell>
          <cell r="E693">
            <v>23</v>
          </cell>
          <cell r="F693">
            <v>37727</v>
          </cell>
          <cell r="G693">
            <v>1.1299999999999999</v>
          </cell>
          <cell r="H693">
            <v>1.2</v>
          </cell>
          <cell r="I693" t="str">
            <v>4          0</v>
          </cell>
          <cell r="J693">
            <v>0</v>
          </cell>
          <cell r="K693">
            <v>0</v>
          </cell>
          <cell r="L693">
            <v>2003</v>
          </cell>
          <cell r="M693" t="str">
            <v>No Trade</v>
          </cell>
          <cell r="N693" t="str">
            <v/>
          </cell>
          <cell r="O693" t="str">
            <v/>
          </cell>
          <cell r="P693" t="str">
            <v/>
          </cell>
        </row>
        <row r="694">
          <cell r="A694" t="str">
            <v>LO</v>
          </cell>
          <cell r="B694">
            <v>5</v>
          </cell>
          <cell r="C694">
            <v>3</v>
          </cell>
          <cell r="D694" t="str">
            <v>P</v>
          </cell>
          <cell r="E694">
            <v>23.5</v>
          </cell>
          <cell r="F694">
            <v>37727</v>
          </cell>
          <cell r="G694">
            <v>1.27</v>
          </cell>
          <cell r="H694">
            <v>1.4</v>
          </cell>
          <cell r="I694" t="str">
            <v>0          0</v>
          </cell>
          <cell r="J694">
            <v>0</v>
          </cell>
          <cell r="K694">
            <v>0</v>
          </cell>
          <cell r="L694">
            <v>2003</v>
          </cell>
          <cell r="M694" t="str">
            <v>No Trade</v>
          </cell>
          <cell r="N694" t="str">
            <v/>
          </cell>
          <cell r="O694" t="str">
            <v/>
          </cell>
          <cell r="P694" t="str">
            <v/>
          </cell>
        </row>
        <row r="695">
          <cell r="A695" t="str">
            <v>LO</v>
          </cell>
          <cell r="B695">
            <v>5</v>
          </cell>
          <cell r="C695">
            <v>3</v>
          </cell>
          <cell r="D695" t="str">
            <v>C</v>
          </cell>
          <cell r="E695">
            <v>24</v>
          </cell>
          <cell r="F695">
            <v>37727</v>
          </cell>
          <cell r="G695">
            <v>3.55</v>
          </cell>
          <cell r="H695">
            <v>3.2</v>
          </cell>
          <cell r="I695" t="str">
            <v>2          0</v>
          </cell>
          <cell r="J695">
            <v>0</v>
          </cell>
          <cell r="K695">
            <v>0</v>
          </cell>
          <cell r="L695">
            <v>2003</v>
          </cell>
          <cell r="M695" t="str">
            <v>No Trade</v>
          </cell>
          <cell r="N695" t="str">
            <v/>
          </cell>
          <cell r="O695" t="str">
            <v/>
          </cell>
          <cell r="P695" t="str">
            <v/>
          </cell>
        </row>
        <row r="696">
          <cell r="A696" t="str">
            <v>LO</v>
          </cell>
          <cell r="B696">
            <v>5</v>
          </cell>
          <cell r="C696">
            <v>3</v>
          </cell>
          <cell r="D696" t="str">
            <v>P</v>
          </cell>
          <cell r="E696">
            <v>24</v>
          </cell>
          <cell r="F696">
            <v>37727</v>
          </cell>
          <cell r="G696">
            <v>1.44</v>
          </cell>
          <cell r="H696">
            <v>1.6</v>
          </cell>
          <cell r="I696" t="str">
            <v>1          0</v>
          </cell>
          <cell r="J696">
            <v>0</v>
          </cell>
          <cell r="K696">
            <v>0</v>
          </cell>
          <cell r="L696">
            <v>2003</v>
          </cell>
          <cell r="M696" t="str">
            <v>No Trade</v>
          </cell>
          <cell r="N696" t="str">
            <v/>
          </cell>
          <cell r="O696" t="str">
            <v/>
          </cell>
          <cell r="P696" t="str">
            <v/>
          </cell>
        </row>
        <row r="697">
          <cell r="A697" t="str">
            <v>LO</v>
          </cell>
          <cell r="B697">
            <v>5</v>
          </cell>
          <cell r="C697">
            <v>3</v>
          </cell>
          <cell r="D697" t="str">
            <v>C</v>
          </cell>
          <cell r="E697">
            <v>24.5</v>
          </cell>
          <cell r="F697">
            <v>37727</v>
          </cell>
          <cell r="G697">
            <v>3.25</v>
          </cell>
          <cell r="H697">
            <v>2.9</v>
          </cell>
          <cell r="I697" t="str">
            <v>3          0</v>
          </cell>
          <cell r="J697">
            <v>0</v>
          </cell>
          <cell r="K697">
            <v>0</v>
          </cell>
          <cell r="L697">
            <v>2003</v>
          </cell>
          <cell r="M697" t="str">
            <v>No Trade</v>
          </cell>
          <cell r="N697" t="str">
            <v/>
          </cell>
          <cell r="O697" t="str">
            <v/>
          </cell>
          <cell r="P697" t="str">
            <v/>
          </cell>
        </row>
        <row r="698">
          <cell r="A698" t="str">
            <v>LO</v>
          </cell>
          <cell r="B698">
            <v>5</v>
          </cell>
          <cell r="C698">
            <v>3</v>
          </cell>
          <cell r="D698" t="str">
            <v>P</v>
          </cell>
          <cell r="E698">
            <v>24.5</v>
          </cell>
          <cell r="F698">
            <v>37727</v>
          </cell>
          <cell r="G698">
            <v>1.63</v>
          </cell>
          <cell r="H698">
            <v>1.8</v>
          </cell>
          <cell r="I698" t="str">
            <v>1          0</v>
          </cell>
          <cell r="J698">
            <v>0</v>
          </cell>
          <cell r="K698">
            <v>0</v>
          </cell>
          <cell r="L698">
            <v>2003</v>
          </cell>
          <cell r="M698" t="str">
            <v>No Trade</v>
          </cell>
          <cell r="N698" t="str">
            <v/>
          </cell>
          <cell r="O698" t="str">
            <v/>
          </cell>
          <cell r="P698" t="str">
            <v/>
          </cell>
        </row>
        <row r="699">
          <cell r="A699" t="str">
            <v>LO</v>
          </cell>
          <cell r="B699">
            <v>5</v>
          </cell>
          <cell r="C699">
            <v>3</v>
          </cell>
          <cell r="D699" t="str">
            <v>C</v>
          </cell>
          <cell r="E699">
            <v>25</v>
          </cell>
          <cell r="F699">
            <v>37727</v>
          </cell>
          <cell r="G699">
            <v>2.95</v>
          </cell>
          <cell r="H699">
            <v>2.6</v>
          </cell>
          <cell r="I699" t="str">
            <v>5          0</v>
          </cell>
          <cell r="J699">
            <v>0</v>
          </cell>
          <cell r="K699">
            <v>0</v>
          </cell>
          <cell r="L699">
            <v>2003</v>
          </cell>
          <cell r="M699" t="str">
            <v>No Trade</v>
          </cell>
          <cell r="N699" t="str">
            <v/>
          </cell>
          <cell r="O699" t="str">
            <v/>
          </cell>
          <cell r="P699" t="str">
            <v/>
          </cell>
        </row>
        <row r="700">
          <cell r="A700" t="str">
            <v>LO</v>
          </cell>
          <cell r="B700">
            <v>5</v>
          </cell>
          <cell r="C700">
            <v>3</v>
          </cell>
          <cell r="D700" t="str">
            <v>P</v>
          </cell>
          <cell r="E700">
            <v>25</v>
          </cell>
          <cell r="F700">
            <v>37727</v>
          </cell>
          <cell r="G700">
            <v>1.82</v>
          </cell>
          <cell r="H700">
            <v>2</v>
          </cell>
          <cell r="I700" t="str">
            <v>2          0</v>
          </cell>
          <cell r="J700">
            <v>0</v>
          </cell>
          <cell r="K700">
            <v>0</v>
          </cell>
          <cell r="L700">
            <v>2003</v>
          </cell>
          <cell r="M700" t="str">
            <v>No Trade</v>
          </cell>
          <cell r="N700" t="str">
            <v/>
          </cell>
          <cell r="O700" t="str">
            <v/>
          </cell>
          <cell r="P700" t="str">
            <v/>
          </cell>
        </row>
        <row r="701">
          <cell r="A701" t="str">
            <v>LO</v>
          </cell>
          <cell r="B701">
            <v>5</v>
          </cell>
          <cell r="C701">
            <v>3</v>
          </cell>
          <cell r="D701" t="str">
            <v>C</v>
          </cell>
          <cell r="E701">
            <v>25.5</v>
          </cell>
          <cell r="F701">
            <v>37727</v>
          </cell>
          <cell r="G701">
            <v>2.66</v>
          </cell>
          <cell r="H701">
            <v>2.2999999999999998</v>
          </cell>
          <cell r="I701" t="str">
            <v>7          0</v>
          </cell>
          <cell r="J701">
            <v>0</v>
          </cell>
          <cell r="K701">
            <v>0</v>
          </cell>
          <cell r="L701">
            <v>2003</v>
          </cell>
          <cell r="M701" t="str">
            <v>No Trade</v>
          </cell>
          <cell r="N701" t="str">
            <v/>
          </cell>
          <cell r="O701" t="str">
            <v/>
          </cell>
          <cell r="P701" t="str">
            <v/>
          </cell>
        </row>
        <row r="702">
          <cell r="A702" t="str">
            <v>LO</v>
          </cell>
          <cell r="B702">
            <v>5</v>
          </cell>
          <cell r="C702">
            <v>3</v>
          </cell>
          <cell r="D702" t="str">
            <v>P</v>
          </cell>
          <cell r="E702">
            <v>25.5</v>
          </cell>
          <cell r="F702">
            <v>37727</v>
          </cell>
          <cell r="G702">
            <v>2.02</v>
          </cell>
          <cell r="H702">
            <v>2.2000000000000002</v>
          </cell>
          <cell r="I702" t="str">
            <v>4          0</v>
          </cell>
          <cell r="J702">
            <v>0</v>
          </cell>
          <cell r="K702">
            <v>0</v>
          </cell>
          <cell r="L702">
            <v>2003</v>
          </cell>
          <cell r="M702" t="str">
            <v>No Trade</v>
          </cell>
          <cell r="N702" t="str">
            <v/>
          </cell>
          <cell r="O702" t="str">
            <v/>
          </cell>
          <cell r="P702" t="str">
            <v/>
          </cell>
        </row>
        <row r="703">
          <cell r="A703" t="str">
            <v>LO</v>
          </cell>
          <cell r="B703">
            <v>5</v>
          </cell>
          <cell r="C703">
            <v>3</v>
          </cell>
          <cell r="D703" t="str">
            <v>C</v>
          </cell>
          <cell r="E703">
            <v>26</v>
          </cell>
          <cell r="F703">
            <v>37727</v>
          </cell>
          <cell r="G703">
            <v>2.39</v>
          </cell>
          <cell r="H703">
            <v>2</v>
          </cell>
          <cell r="I703" t="str">
            <v>6          0</v>
          </cell>
          <cell r="J703">
            <v>0</v>
          </cell>
          <cell r="K703">
            <v>0</v>
          </cell>
          <cell r="L703">
            <v>2003</v>
          </cell>
          <cell r="M703" t="str">
            <v>No Trade</v>
          </cell>
          <cell r="N703" t="str">
            <v/>
          </cell>
          <cell r="O703" t="str">
            <v/>
          </cell>
          <cell r="P703" t="str">
            <v/>
          </cell>
        </row>
        <row r="704">
          <cell r="A704" t="str">
            <v>LO</v>
          </cell>
          <cell r="B704">
            <v>5</v>
          </cell>
          <cell r="C704">
            <v>3</v>
          </cell>
          <cell r="D704" t="str">
            <v>P</v>
          </cell>
          <cell r="E704">
            <v>26</v>
          </cell>
          <cell r="F704">
            <v>37727</v>
          </cell>
          <cell r="G704">
            <v>2.25</v>
          </cell>
          <cell r="H704">
            <v>2.4</v>
          </cell>
          <cell r="I704" t="str">
            <v>3          0</v>
          </cell>
          <cell r="J704">
            <v>0</v>
          </cell>
          <cell r="K704">
            <v>0</v>
          </cell>
          <cell r="L704">
            <v>2003</v>
          </cell>
          <cell r="M704" t="str">
            <v>No Trade</v>
          </cell>
          <cell r="N704" t="str">
            <v/>
          </cell>
          <cell r="O704" t="str">
            <v/>
          </cell>
          <cell r="P704" t="str">
            <v/>
          </cell>
        </row>
        <row r="705">
          <cell r="A705" t="str">
            <v>LO</v>
          </cell>
          <cell r="B705">
            <v>5</v>
          </cell>
          <cell r="C705">
            <v>3</v>
          </cell>
          <cell r="D705" t="str">
            <v>C</v>
          </cell>
          <cell r="E705">
            <v>26.5</v>
          </cell>
          <cell r="F705">
            <v>37727</v>
          </cell>
          <cell r="G705">
            <v>2.15</v>
          </cell>
          <cell r="H705">
            <v>1.8</v>
          </cell>
          <cell r="I705" t="str">
            <v>4          0</v>
          </cell>
          <cell r="J705">
            <v>0</v>
          </cell>
          <cell r="K705">
            <v>0</v>
          </cell>
          <cell r="L705">
            <v>2003</v>
          </cell>
          <cell r="M705" t="str">
            <v>No Trade</v>
          </cell>
          <cell r="N705" t="str">
            <v/>
          </cell>
          <cell r="O705" t="str">
            <v/>
          </cell>
          <cell r="P705" t="str">
            <v/>
          </cell>
        </row>
        <row r="706">
          <cell r="A706" t="str">
            <v>LO</v>
          </cell>
          <cell r="B706">
            <v>5</v>
          </cell>
          <cell r="C706">
            <v>3</v>
          </cell>
          <cell r="D706" t="str">
            <v>P</v>
          </cell>
          <cell r="E706">
            <v>26.5</v>
          </cell>
          <cell r="F706">
            <v>37727</v>
          </cell>
          <cell r="G706">
            <v>2.5099999999999998</v>
          </cell>
          <cell r="H706">
            <v>2.7</v>
          </cell>
          <cell r="I706" t="str">
            <v>1          0</v>
          </cell>
          <cell r="J706">
            <v>0</v>
          </cell>
          <cell r="K706">
            <v>0</v>
          </cell>
          <cell r="L706">
            <v>2003</v>
          </cell>
          <cell r="M706" t="str">
            <v>No Trade</v>
          </cell>
          <cell r="N706" t="str">
            <v/>
          </cell>
          <cell r="O706" t="str">
            <v/>
          </cell>
          <cell r="P706" t="str">
            <v/>
          </cell>
        </row>
        <row r="707">
          <cell r="A707" t="str">
            <v>LO</v>
          </cell>
          <cell r="B707">
            <v>5</v>
          </cell>
          <cell r="C707">
            <v>3</v>
          </cell>
          <cell r="D707" t="str">
            <v>C</v>
          </cell>
          <cell r="E707">
            <v>27</v>
          </cell>
          <cell r="F707">
            <v>37727</v>
          </cell>
          <cell r="G707">
            <v>1.92</v>
          </cell>
          <cell r="H707">
            <v>1.6</v>
          </cell>
          <cell r="I707" t="str">
            <v>5          0</v>
          </cell>
          <cell r="J707">
            <v>0</v>
          </cell>
          <cell r="K707">
            <v>0</v>
          </cell>
          <cell r="L707">
            <v>2003</v>
          </cell>
          <cell r="M707" t="str">
            <v>No Trade</v>
          </cell>
          <cell r="N707" t="str">
            <v/>
          </cell>
          <cell r="O707" t="str">
            <v/>
          </cell>
          <cell r="P707" t="str">
            <v/>
          </cell>
        </row>
        <row r="708">
          <cell r="A708" t="str">
            <v>LO</v>
          </cell>
          <cell r="B708">
            <v>5</v>
          </cell>
          <cell r="C708">
            <v>3</v>
          </cell>
          <cell r="D708" t="str">
            <v>P</v>
          </cell>
          <cell r="E708">
            <v>27</v>
          </cell>
          <cell r="F708">
            <v>37727</v>
          </cell>
          <cell r="G708">
            <v>2.78</v>
          </cell>
          <cell r="H708">
            <v>3</v>
          </cell>
          <cell r="I708" t="str">
            <v>1          0</v>
          </cell>
          <cell r="J708">
            <v>0</v>
          </cell>
          <cell r="K708">
            <v>0</v>
          </cell>
          <cell r="L708">
            <v>2003</v>
          </cell>
          <cell r="M708" t="str">
            <v>No Trade</v>
          </cell>
          <cell r="N708" t="str">
            <v/>
          </cell>
          <cell r="O708" t="str">
            <v/>
          </cell>
          <cell r="P708" t="str">
            <v/>
          </cell>
        </row>
        <row r="709">
          <cell r="A709" t="str">
            <v>LO</v>
          </cell>
          <cell r="B709">
            <v>5</v>
          </cell>
          <cell r="C709">
            <v>3</v>
          </cell>
          <cell r="D709" t="str">
            <v>C</v>
          </cell>
          <cell r="E709">
            <v>27.5</v>
          </cell>
          <cell r="F709">
            <v>37727</v>
          </cell>
          <cell r="G709">
            <v>1.73</v>
          </cell>
          <cell r="H709">
            <v>1.4</v>
          </cell>
          <cell r="I709" t="str">
            <v>7          0</v>
          </cell>
          <cell r="J709">
            <v>0</v>
          </cell>
          <cell r="K709">
            <v>0</v>
          </cell>
          <cell r="L709">
            <v>2003</v>
          </cell>
          <cell r="M709" t="str">
            <v>No Trade</v>
          </cell>
          <cell r="N709" t="str">
            <v/>
          </cell>
          <cell r="O709" t="str">
            <v/>
          </cell>
          <cell r="P709" t="str">
            <v/>
          </cell>
        </row>
        <row r="710">
          <cell r="A710" t="str">
            <v>LO</v>
          </cell>
          <cell r="B710">
            <v>5</v>
          </cell>
          <cell r="C710">
            <v>3</v>
          </cell>
          <cell r="D710" t="str">
            <v>P</v>
          </cell>
          <cell r="E710">
            <v>27.5</v>
          </cell>
          <cell r="F710">
            <v>37727</v>
          </cell>
          <cell r="G710">
            <v>2.4500000000000002</v>
          </cell>
          <cell r="H710">
            <v>2.4</v>
          </cell>
          <cell r="I710" t="str">
            <v>5          0</v>
          </cell>
          <cell r="J710">
            <v>0</v>
          </cell>
          <cell r="K710">
            <v>0</v>
          </cell>
          <cell r="L710">
            <v>2003</v>
          </cell>
          <cell r="M710" t="str">
            <v>No Trade</v>
          </cell>
          <cell r="N710" t="str">
            <v/>
          </cell>
          <cell r="O710" t="str">
            <v/>
          </cell>
          <cell r="P710" t="str">
            <v/>
          </cell>
        </row>
        <row r="711">
          <cell r="A711" t="str">
            <v>LO</v>
          </cell>
          <cell r="B711">
            <v>5</v>
          </cell>
          <cell r="C711">
            <v>3</v>
          </cell>
          <cell r="D711" t="str">
            <v>C</v>
          </cell>
          <cell r="E711">
            <v>28</v>
          </cell>
          <cell r="F711">
            <v>37727</v>
          </cell>
          <cell r="G711">
            <v>1.54</v>
          </cell>
          <cell r="H711">
            <v>1.3</v>
          </cell>
          <cell r="I711" t="str">
            <v>1          1</v>
          </cell>
          <cell r="J711">
            <v>1.52</v>
          </cell>
          <cell r="K711">
            <v>1.52</v>
          </cell>
          <cell r="L711">
            <v>2003</v>
          </cell>
          <cell r="M711" t="str">
            <v>No Trade</v>
          </cell>
          <cell r="N711" t="str">
            <v/>
          </cell>
          <cell r="O711" t="str">
            <v/>
          </cell>
          <cell r="P711" t="str">
            <v/>
          </cell>
        </row>
        <row r="712">
          <cell r="A712" t="str">
            <v>LO</v>
          </cell>
          <cell r="B712">
            <v>5</v>
          </cell>
          <cell r="C712">
            <v>3</v>
          </cell>
          <cell r="D712" t="str">
            <v>P</v>
          </cell>
          <cell r="E712">
            <v>28</v>
          </cell>
          <cell r="F712">
            <v>37727</v>
          </cell>
          <cell r="G712">
            <v>3.38</v>
          </cell>
          <cell r="H712">
            <v>3.6</v>
          </cell>
          <cell r="I712" t="str">
            <v>5          0</v>
          </cell>
          <cell r="J712">
            <v>0</v>
          </cell>
          <cell r="K712">
            <v>0</v>
          </cell>
          <cell r="L712">
            <v>2003</v>
          </cell>
          <cell r="M712" t="str">
            <v>No Trade</v>
          </cell>
          <cell r="N712" t="str">
            <v/>
          </cell>
          <cell r="O712" t="str">
            <v/>
          </cell>
          <cell r="P712" t="str">
            <v/>
          </cell>
        </row>
        <row r="713">
          <cell r="A713" t="str">
            <v>LO</v>
          </cell>
          <cell r="B713">
            <v>5</v>
          </cell>
          <cell r="C713">
            <v>3</v>
          </cell>
          <cell r="D713" t="str">
            <v>C</v>
          </cell>
          <cell r="E713">
            <v>28.5</v>
          </cell>
          <cell r="F713">
            <v>37727</v>
          </cell>
          <cell r="G713">
            <v>1.37</v>
          </cell>
          <cell r="H713">
            <v>1.1000000000000001</v>
          </cell>
          <cell r="I713" t="str">
            <v>6          2</v>
          </cell>
          <cell r="J713">
            <v>1.4</v>
          </cell>
          <cell r="K713">
            <v>1.4</v>
          </cell>
          <cell r="L713">
            <v>2003</v>
          </cell>
          <cell r="M713" t="str">
            <v>No Trade</v>
          </cell>
          <cell r="N713" t="str">
            <v/>
          </cell>
          <cell r="O713" t="str">
            <v/>
          </cell>
          <cell r="P713" t="str">
            <v/>
          </cell>
        </row>
        <row r="714">
          <cell r="A714" t="str">
            <v>LO</v>
          </cell>
          <cell r="B714">
            <v>5</v>
          </cell>
          <cell r="C714">
            <v>3</v>
          </cell>
          <cell r="D714" t="str">
            <v>C</v>
          </cell>
          <cell r="E714">
            <v>29</v>
          </cell>
          <cell r="F714">
            <v>37727</v>
          </cell>
          <cell r="G714">
            <v>1.23</v>
          </cell>
          <cell r="H714">
            <v>1</v>
          </cell>
          <cell r="I714" t="str">
            <v>2          0</v>
          </cell>
          <cell r="J714">
            <v>0</v>
          </cell>
          <cell r="K714">
            <v>0</v>
          </cell>
          <cell r="L714">
            <v>2003</v>
          </cell>
          <cell r="M714" t="str">
            <v>No Trade</v>
          </cell>
          <cell r="N714" t="str">
            <v/>
          </cell>
          <cell r="O714" t="str">
            <v/>
          </cell>
          <cell r="P714" t="str">
            <v/>
          </cell>
        </row>
        <row r="715">
          <cell r="A715" t="str">
            <v>LO</v>
          </cell>
          <cell r="B715">
            <v>5</v>
          </cell>
          <cell r="C715">
            <v>3</v>
          </cell>
          <cell r="D715" t="str">
            <v>P</v>
          </cell>
          <cell r="E715">
            <v>29</v>
          </cell>
          <cell r="F715">
            <v>37727</v>
          </cell>
          <cell r="G715">
            <v>5.59</v>
          </cell>
          <cell r="H715">
            <v>5.5</v>
          </cell>
          <cell r="I715" t="str">
            <v>9          0</v>
          </cell>
          <cell r="J715">
            <v>0</v>
          </cell>
          <cell r="K715">
            <v>0</v>
          </cell>
          <cell r="L715">
            <v>2003</v>
          </cell>
          <cell r="M715" t="str">
            <v>No Trade</v>
          </cell>
          <cell r="N715" t="str">
            <v/>
          </cell>
          <cell r="O715" t="str">
            <v/>
          </cell>
          <cell r="P715" t="str">
            <v/>
          </cell>
        </row>
        <row r="716">
          <cell r="A716" t="str">
            <v>LO</v>
          </cell>
          <cell r="B716">
            <v>5</v>
          </cell>
          <cell r="C716">
            <v>3</v>
          </cell>
          <cell r="D716" t="str">
            <v>C</v>
          </cell>
          <cell r="E716">
            <v>29.5</v>
          </cell>
          <cell r="F716">
            <v>37727</v>
          </cell>
          <cell r="G716">
            <v>1.0900000000000001</v>
          </cell>
          <cell r="H716">
            <v>0.9</v>
          </cell>
          <cell r="I716" t="str">
            <v>0          0</v>
          </cell>
          <cell r="J716">
            <v>0</v>
          </cell>
          <cell r="K716">
            <v>0</v>
          </cell>
          <cell r="L716">
            <v>2003</v>
          </cell>
          <cell r="M716" t="str">
            <v>No Trade</v>
          </cell>
          <cell r="N716" t="str">
            <v/>
          </cell>
          <cell r="O716" t="str">
            <v/>
          </cell>
          <cell r="P716" t="str">
            <v/>
          </cell>
        </row>
        <row r="717">
          <cell r="A717" t="str">
            <v>LO</v>
          </cell>
          <cell r="B717">
            <v>5</v>
          </cell>
          <cell r="C717">
            <v>3</v>
          </cell>
          <cell r="D717" t="str">
            <v>C</v>
          </cell>
          <cell r="E717">
            <v>30</v>
          </cell>
          <cell r="F717">
            <v>37727</v>
          </cell>
          <cell r="G717">
            <v>0.96</v>
          </cell>
          <cell r="H717">
            <v>0.7</v>
          </cell>
          <cell r="I717" t="str">
            <v>9         25</v>
          </cell>
          <cell r="J717">
            <v>0</v>
          </cell>
          <cell r="K717">
            <v>0</v>
          </cell>
          <cell r="L717">
            <v>2003</v>
          </cell>
          <cell r="M717" t="str">
            <v>No Trade</v>
          </cell>
          <cell r="N717" t="str">
            <v/>
          </cell>
          <cell r="O717" t="str">
            <v/>
          </cell>
          <cell r="P717" t="str">
            <v/>
          </cell>
        </row>
        <row r="718">
          <cell r="A718" t="str">
            <v>LO</v>
          </cell>
          <cell r="B718">
            <v>5</v>
          </cell>
          <cell r="C718">
            <v>3</v>
          </cell>
          <cell r="D718" t="str">
            <v>P</v>
          </cell>
          <cell r="E718">
            <v>30</v>
          </cell>
          <cell r="F718">
            <v>37727</v>
          </cell>
          <cell r="G718">
            <v>5.44</v>
          </cell>
          <cell r="H718">
            <v>5.4</v>
          </cell>
          <cell r="I718" t="str">
            <v>4          0</v>
          </cell>
          <cell r="J718">
            <v>0</v>
          </cell>
          <cell r="K718">
            <v>0</v>
          </cell>
          <cell r="L718">
            <v>2003</v>
          </cell>
          <cell r="M718" t="str">
            <v>No Trade</v>
          </cell>
          <cell r="N718" t="str">
            <v/>
          </cell>
          <cell r="O718" t="str">
            <v/>
          </cell>
          <cell r="P718" t="str">
            <v/>
          </cell>
        </row>
        <row r="719">
          <cell r="A719" t="str">
            <v>LO</v>
          </cell>
          <cell r="B719">
            <v>5</v>
          </cell>
          <cell r="C719">
            <v>3</v>
          </cell>
          <cell r="D719" t="str">
            <v>C</v>
          </cell>
          <cell r="E719">
            <v>30.5</v>
          </cell>
          <cell r="F719">
            <v>37727</v>
          </cell>
          <cell r="G719">
            <v>0.85</v>
          </cell>
          <cell r="H719">
            <v>0.6</v>
          </cell>
          <cell r="I719" t="str">
            <v>9          3</v>
          </cell>
          <cell r="J719">
            <v>0.86</v>
          </cell>
          <cell r="K719">
            <v>0.86</v>
          </cell>
          <cell r="L719">
            <v>2003</v>
          </cell>
          <cell r="M719" t="str">
            <v>No Trade</v>
          </cell>
          <cell r="N719" t="str">
            <v/>
          </cell>
          <cell r="O719" t="str">
            <v/>
          </cell>
          <cell r="P719" t="str">
            <v/>
          </cell>
        </row>
        <row r="720">
          <cell r="A720" t="str">
            <v>LO</v>
          </cell>
          <cell r="B720">
            <v>5</v>
          </cell>
          <cell r="C720">
            <v>3</v>
          </cell>
          <cell r="D720" t="str">
            <v>P</v>
          </cell>
          <cell r="E720">
            <v>30.5</v>
          </cell>
          <cell r="F720">
            <v>37727</v>
          </cell>
          <cell r="G720">
            <v>5.84</v>
          </cell>
          <cell r="H720">
            <v>5.8</v>
          </cell>
          <cell r="I720" t="str">
            <v>4          0</v>
          </cell>
          <cell r="J720">
            <v>0</v>
          </cell>
          <cell r="K720">
            <v>0</v>
          </cell>
          <cell r="L720">
            <v>2003</v>
          </cell>
          <cell r="M720" t="str">
            <v>No Trade</v>
          </cell>
          <cell r="N720" t="str">
            <v/>
          </cell>
          <cell r="O720" t="str">
            <v/>
          </cell>
          <cell r="P720" t="str">
            <v/>
          </cell>
        </row>
        <row r="721">
          <cell r="A721" t="str">
            <v>LO</v>
          </cell>
          <cell r="B721">
            <v>5</v>
          </cell>
          <cell r="C721">
            <v>3</v>
          </cell>
          <cell r="D721" t="str">
            <v>C</v>
          </cell>
          <cell r="E721">
            <v>31</v>
          </cell>
          <cell r="F721">
            <v>37727</v>
          </cell>
          <cell r="G721">
            <v>0.76</v>
          </cell>
          <cell r="H721">
            <v>0.6</v>
          </cell>
          <cell r="I721" t="str">
            <v>0          0</v>
          </cell>
          <cell r="J721">
            <v>0</v>
          </cell>
          <cell r="K721">
            <v>0</v>
          </cell>
          <cell r="L721">
            <v>2003</v>
          </cell>
          <cell r="M721" t="str">
            <v>No Trade</v>
          </cell>
          <cell r="N721" t="str">
            <v/>
          </cell>
          <cell r="O721" t="str">
            <v/>
          </cell>
          <cell r="P721" t="str">
            <v/>
          </cell>
        </row>
        <row r="722">
          <cell r="A722" t="str">
            <v>LO</v>
          </cell>
          <cell r="B722">
            <v>5</v>
          </cell>
          <cell r="C722">
            <v>3</v>
          </cell>
          <cell r="D722" t="str">
            <v>C</v>
          </cell>
          <cell r="E722">
            <v>31.5</v>
          </cell>
          <cell r="F722">
            <v>37727</v>
          </cell>
          <cell r="G722">
            <v>0.67</v>
          </cell>
          <cell r="H722">
            <v>0.5</v>
          </cell>
          <cell r="I722" t="str">
            <v>3          0</v>
          </cell>
          <cell r="J722">
            <v>0</v>
          </cell>
          <cell r="K722">
            <v>0</v>
          </cell>
          <cell r="L722">
            <v>2003</v>
          </cell>
          <cell r="M722" t="str">
            <v>No Trade</v>
          </cell>
          <cell r="N722" t="str">
            <v/>
          </cell>
          <cell r="O722" t="str">
            <v/>
          </cell>
          <cell r="P722" t="str">
            <v/>
          </cell>
        </row>
        <row r="723">
          <cell r="A723" t="str">
            <v>LO</v>
          </cell>
          <cell r="B723">
            <v>5</v>
          </cell>
          <cell r="C723">
            <v>3</v>
          </cell>
          <cell r="D723" t="str">
            <v>C</v>
          </cell>
          <cell r="E723">
            <v>32</v>
          </cell>
          <cell r="F723">
            <v>37727</v>
          </cell>
          <cell r="G723">
            <v>0.57999999999999996</v>
          </cell>
          <cell r="H723">
            <v>0.4</v>
          </cell>
          <cell r="I723" t="str">
            <v>7          0</v>
          </cell>
          <cell r="J723">
            <v>0</v>
          </cell>
          <cell r="K723">
            <v>0</v>
          </cell>
          <cell r="L723">
            <v>2003</v>
          </cell>
          <cell r="M723" t="str">
            <v>No Trade</v>
          </cell>
          <cell r="N723" t="str">
            <v/>
          </cell>
          <cell r="O723" t="str">
            <v/>
          </cell>
          <cell r="P723" t="str">
            <v/>
          </cell>
        </row>
        <row r="724">
          <cell r="A724" t="str">
            <v>LO</v>
          </cell>
          <cell r="B724">
            <v>5</v>
          </cell>
          <cell r="C724">
            <v>3</v>
          </cell>
          <cell r="D724" t="str">
            <v>C</v>
          </cell>
          <cell r="E724">
            <v>32.5</v>
          </cell>
          <cell r="F724">
            <v>37727</v>
          </cell>
          <cell r="G724">
            <v>0.51</v>
          </cell>
          <cell r="H724">
            <v>0.4</v>
          </cell>
          <cell r="I724" t="str">
            <v>2          0</v>
          </cell>
          <cell r="J724">
            <v>0</v>
          </cell>
          <cell r="K724">
            <v>0</v>
          </cell>
          <cell r="L724">
            <v>2003</v>
          </cell>
          <cell r="M724" t="str">
            <v>No Trade</v>
          </cell>
          <cell r="N724" t="str">
            <v/>
          </cell>
          <cell r="O724" t="str">
            <v/>
          </cell>
          <cell r="P724" t="str">
            <v/>
          </cell>
        </row>
        <row r="725">
          <cell r="A725" t="str">
            <v>LO</v>
          </cell>
          <cell r="B725">
            <v>5</v>
          </cell>
          <cell r="C725">
            <v>3</v>
          </cell>
          <cell r="D725" t="str">
            <v>C</v>
          </cell>
          <cell r="E725">
            <v>33</v>
          </cell>
          <cell r="F725">
            <v>37727</v>
          </cell>
          <cell r="G725">
            <v>0.46</v>
          </cell>
          <cell r="H725">
            <v>0.3</v>
          </cell>
          <cell r="I725" t="str">
            <v>8          0</v>
          </cell>
          <cell r="J725">
            <v>0</v>
          </cell>
          <cell r="K725">
            <v>0</v>
          </cell>
          <cell r="L725">
            <v>2003</v>
          </cell>
          <cell r="M725" t="str">
            <v>No Trade</v>
          </cell>
          <cell r="N725" t="str">
            <v/>
          </cell>
          <cell r="O725" t="str">
            <v/>
          </cell>
          <cell r="P725" t="str">
            <v/>
          </cell>
        </row>
        <row r="726">
          <cell r="A726" t="str">
            <v>LO</v>
          </cell>
          <cell r="B726">
            <v>5</v>
          </cell>
          <cell r="C726">
            <v>3</v>
          </cell>
          <cell r="D726" t="str">
            <v>C</v>
          </cell>
          <cell r="E726">
            <v>34</v>
          </cell>
          <cell r="F726">
            <v>37727</v>
          </cell>
          <cell r="G726">
            <v>0.4</v>
          </cell>
          <cell r="H726">
            <v>0.3</v>
          </cell>
          <cell r="I726" t="str">
            <v>3        250</v>
          </cell>
          <cell r="J726">
            <v>0.37</v>
          </cell>
          <cell r="K726">
            <v>0.37</v>
          </cell>
          <cell r="L726">
            <v>2003</v>
          </cell>
          <cell r="M726" t="str">
            <v>No Trade</v>
          </cell>
          <cell r="N726" t="str">
            <v/>
          </cell>
          <cell r="O726" t="str">
            <v/>
          </cell>
          <cell r="P726" t="str">
            <v/>
          </cell>
        </row>
        <row r="727">
          <cell r="A727" t="str">
            <v>LO</v>
          </cell>
          <cell r="B727">
            <v>5</v>
          </cell>
          <cell r="C727">
            <v>3</v>
          </cell>
          <cell r="D727" t="str">
            <v>C</v>
          </cell>
          <cell r="E727">
            <v>35</v>
          </cell>
          <cell r="F727">
            <v>37727</v>
          </cell>
          <cell r="G727">
            <v>0.32</v>
          </cell>
          <cell r="H727">
            <v>0.2</v>
          </cell>
          <cell r="I727" t="str">
            <v>6          0</v>
          </cell>
          <cell r="J727">
            <v>0</v>
          </cell>
          <cell r="K727">
            <v>0</v>
          </cell>
          <cell r="L727">
            <v>2003</v>
          </cell>
          <cell r="M727" t="str">
            <v>No Trade</v>
          </cell>
          <cell r="N727" t="str">
            <v/>
          </cell>
          <cell r="O727" t="str">
            <v/>
          </cell>
          <cell r="P727" t="str">
            <v/>
          </cell>
        </row>
        <row r="728">
          <cell r="A728" t="str">
            <v>LO</v>
          </cell>
          <cell r="B728">
            <v>5</v>
          </cell>
          <cell r="C728">
            <v>3</v>
          </cell>
          <cell r="D728" t="str">
            <v>C</v>
          </cell>
          <cell r="E728">
            <v>40</v>
          </cell>
          <cell r="F728">
            <v>37727</v>
          </cell>
          <cell r="G728">
            <v>0.14000000000000001</v>
          </cell>
          <cell r="H728">
            <v>0.1</v>
          </cell>
          <cell r="I728" t="str">
            <v>0          1</v>
          </cell>
          <cell r="J728">
            <v>0.15</v>
          </cell>
          <cell r="K728">
            <v>0.15</v>
          </cell>
          <cell r="L728">
            <v>2003</v>
          </cell>
          <cell r="M728" t="str">
            <v>No Trade</v>
          </cell>
          <cell r="N728" t="str">
            <v/>
          </cell>
          <cell r="O728" t="str">
            <v/>
          </cell>
          <cell r="P728" t="str">
            <v/>
          </cell>
        </row>
        <row r="729">
          <cell r="A729" t="str">
            <v>LO</v>
          </cell>
          <cell r="B729">
            <v>5</v>
          </cell>
          <cell r="C729">
            <v>3</v>
          </cell>
          <cell r="D729" t="str">
            <v>C</v>
          </cell>
          <cell r="E729">
            <v>50</v>
          </cell>
          <cell r="F729">
            <v>37727</v>
          </cell>
          <cell r="G729">
            <v>0.08</v>
          </cell>
          <cell r="H729">
            <v>0</v>
          </cell>
          <cell r="I729" t="str">
            <v>6          0</v>
          </cell>
          <cell r="J729">
            <v>0</v>
          </cell>
          <cell r="K729">
            <v>0</v>
          </cell>
          <cell r="L729">
            <v>2003</v>
          </cell>
          <cell r="M729" t="str">
            <v>No Trade</v>
          </cell>
          <cell r="N729" t="str">
            <v/>
          </cell>
          <cell r="O729" t="str">
            <v/>
          </cell>
          <cell r="P729" t="str">
            <v/>
          </cell>
        </row>
        <row r="730">
          <cell r="A730" t="str">
            <v>LO</v>
          </cell>
          <cell r="B730">
            <v>6</v>
          </cell>
          <cell r="C730">
            <v>3</v>
          </cell>
          <cell r="D730" t="str">
            <v>C</v>
          </cell>
          <cell r="E730">
            <v>2.5</v>
          </cell>
          <cell r="F730">
            <v>37756</v>
          </cell>
          <cell r="G730">
            <v>0</v>
          </cell>
          <cell r="H730">
            <v>0</v>
          </cell>
          <cell r="I730" t="str">
            <v>0          0</v>
          </cell>
          <cell r="J730">
            <v>0</v>
          </cell>
          <cell r="K730">
            <v>0</v>
          </cell>
          <cell r="L730">
            <v>2003</v>
          </cell>
          <cell r="M730" t="str">
            <v>No Trade</v>
          </cell>
          <cell r="N730" t="str">
            <v/>
          </cell>
          <cell r="O730" t="str">
            <v/>
          </cell>
          <cell r="P730" t="str">
            <v/>
          </cell>
        </row>
        <row r="731">
          <cell r="A731" t="str">
            <v>LO</v>
          </cell>
          <cell r="B731">
            <v>6</v>
          </cell>
          <cell r="C731">
            <v>3</v>
          </cell>
          <cell r="D731" t="str">
            <v>P</v>
          </cell>
          <cell r="E731">
            <v>2.5</v>
          </cell>
          <cell r="F731">
            <v>37756</v>
          </cell>
          <cell r="G731">
            <v>0</v>
          </cell>
          <cell r="H731">
            <v>0</v>
          </cell>
          <cell r="I731" t="str">
            <v>0          0</v>
          </cell>
          <cell r="J731">
            <v>0</v>
          </cell>
          <cell r="K731">
            <v>0</v>
          </cell>
          <cell r="L731">
            <v>2003</v>
          </cell>
          <cell r="M731" t="str">
            <v>No Trade</v>
          </cell>
          <cell r="N731" t="str">
            <v/>
          </cell>
          <cell r="O731" t="str">
            <v/>
          </cell>
          <cell r="P731" t="str">
            <v/>
          </cell>
        </row>
        <row r="732">
          <cell r="A732" t="str">
            <v>LO</v>
          </cell>
          <cell r="B732">
            <v>6</v>
          </cell>
          <cell r="C732">
            <v>3</v>
          </cell>
          <cell r="D732" t="str">
            <v>P</v>
          </cell>
          <cell r="E732">
            <v>10</v>
          </cell>
          <cell r="F732">
            <v>37756</v>
          </cell>
          <cell r="G732">
            <v>0</v>
          </cell>
          <cell r="H732">
            <v>0</v>
          </cell>
          <cell r="I732" t="str">
            <v>0          0</v>
          </cell>
          <cell r="J732">
            <v>0</v>
          </cell>
          <cell r="K732">
            <v>0</v>
          </cell>
          <cell r="L732">
            <v>2003</v>
          </cell>
          <cell r="M732" t="str">
            <v>No Trade</v>
          </cell>
          <cell r="N732" t="str">
            <v/>
          </cell>
          <cell r="O732" t="str">
            <v/>
          </cell>
          <cell r="P732" t="str">
            <v/>
          </cell>
        </row>
        <row r="733">
          <cell r="A733" t="str">
            <v>LO</v>
          </cell>
          <cell r="B733">
            <v>6</v>
          </cell>
          <cell r="C733">
            <v>3</v>
          </cell>
          <cell r="D733" t="str">
            <v>P</v>
          </cell>
          <cell r="E733">
            <v>13</v>
          </cell>
          <cell r="F733">
            <v>37756</v>
          </cell>
          <cell r="G733">
            <v>0.03</v>
          </cell>
          <cell r="H733">
            <v>0</v>
          </cell>
          <cell r="I733" t="str">
            <v>3          0</v>
          </cell>
          <cell r="J733">
            <v>0</v>
          </cell>
          <cell r="K733">
            <v>0</v>
          </cell>
          <cell r="L733">
            <v>2003</v>
          </cell>
          <cell r="M733" t="str">
            <v>No Trade</v>
          </cell>
          <cell r="N733" t="str">
            <v/>
          </cell>
          <cell r="O733" t="str">
            <v/>
          </cell>
          <cell r="P733" t="str">
            <v/>
          </cell>
        </row>
        <row r="734">
          <cell r="A734" t="str">
            <v>LO</v>
          </cell>
          <cell r="B734">
            <v>6</v>
          </cell>
          <cell r="C734">
            <v>3</v>
          </cell>
          <cell r="D734" t="str">
            <v>P</v>
          </cell>
          <cell r="E734">
            <v>14</v>
          </cell>
          <cell r="F734">
            <v>37756</v>
          </cell>
          <cell r="G734">
            <v>0.06</v>
          </cell>
          <cell r="H734">
            <v>0</v>
          </cell>
          <cell r="I734" t="str">
            <v>6          0</v>
          </cell>
          <cell r="J734">
            <v>0</v>
          </cell>
          <cell r="K734">
            <v>0</v>
          </cell>
          <cell r="L734">
            <v>2003</v>
          </cell>
          <cell r="M734" t="str">
            <v>No Trade</v>
          </cell>
          <cell r="N734" t="str">
            <v/>
          </cell>
          <cell r="O734" t="str">
            <v/>
          </cell>
          <cell r="P734" t="str">
            <v/>
          </cell>
        </row>
        <row r="735">
          <cell r="A735" t="str">
            <v>LO</v>
          </cell>
          <cell r="B735">
            <v>6</v>
          </cell>
          <cell r="C735">
            <v>3</v>
          </cell>
          <cell r="D735" t="str">
            <v>P</v>
          </cell>
          <cell r="E735">
            <v>15</v>
          </cell>
          <cell r="F735">
            <v>37756</v>
          </cell>
          <cell r="G735">
            <v>0.1</v>
          </cell>
          <cell r="H735">
            <v>0</v>
          </cell>
          <cell r="I735" t="str">
            <v>9          0</v>
          </cell>
          <cell r="J735">
            <v>0</v>
          </cell>
          <cell r="K735">
            <v>0</v>
          </cell>
          <cell r="L735">
            <v>2003</v>
          </cell>
          <cell r="M735" t="str">
            <v>No Trade</v>
          </cell>
          <cell r="N735" t="str">
            <v/>
          </cell>
          <cell r="O735" t="str">
            <v/>
          </cell>
          <cell r="P735" t="str">
            <v/>
          </cell>
        </row>
        <row r="736">
          <cell r="A736" t="str">
            <v>LO</v>
          </cell>
          <cell r="B736">
            <v>6</v>
          </cell>
          <cell r="C736">
            <v>3</v>
          </cell>
          <cell r="D736" t="str">
            <v>P</v>
          </cell>
          <cell r="E736">
            <v>16</v>
          </cell>
          <cell r="F736">
            <v>37756</v>
          </cell>
          <cell r="G736">
            <v>0.15</v>
          </cell>
          <cell r="H736">
            <v>0.1</v>
          </cell>
          <cell r="I736" t="str">
            <v>5          0</v>
          </cell>
          <cell r="J736">
            <v>0</v>
          </cell>
          <cell r="K736">
            <v>0</v>
          </cell>
          <cell r="L736">
            <v>2003</v>
          </cell>
          <cell r="M736" t="str">
            <v>No Trade</v>
          </cell>
          <cell r="N736" t="str">
            <v/>
          </cell>
          <cell r="O736" t="str">
            <v/>
          </cell>
          <cell r="P736" t="str">
            <v/>
          </cell>
        </row>
        <row r="737">
          <cell r="A737" t="str">
            <v>LO</v>
          </cell>
          <cell r="B737">
            <v>6</v>
          </cell>
          <cell r="C737">
            <v>3</v>
          </cell>
          <cell r="D737" t="str">
            <v>P</v>
          </cell>
          <cell r="E737">
            <v>17</v>
          </cell>
          <cell r="F737">
            <v>37756</v>
          </cell>
          <cell r="G737">
            <v>0.22</v>
          </cell>
          <cell r="H737">
            <v>0.2</v>
          </cell>
          <cell r="I737" t="str">
            <v>2          0</v>
          </cell>
          <cell r="J737">
            <v>0</v>
          </cell>
          <cell r="K737">
            <v>0</v>
          </cell>
          <cell r="L737">
            <v>2003</v>
          </cell>
          <cell r="M737" t="str">
            <v>No Trade</v>
          </cell>
          <cell r="N737" t="str">
            <v/>
          </cell>
          <cell r="O737" t="str">
            <v/>
          </cell>
          <cell r="P737" t="str">
            <v/>
          </cell>
        </row>
        <row r="738">
          <cell r="A738" t="str">
            <v>LO</v>
          </cell>
          <cell r="B738">
            <v>6</v>
          </cell>
          <cell r="C738">
            <v>3</v>
          </cell>
          <cell r="D738" t="str">
            <v>P</v>
          </cell>
          <cell r="E738">
            <v>17.5</v>
          </cell>
          <cell r="F738">
            <v>37756</v>
          </cell>
          <cell r="G738">
            <v>0.27</v>
          </cell>
          <cell r="H738">
            <v>0.2</v>
          </cell>
          <cell r="I738" t="str">
            <v>7          0</v>
          </cell>
          <cell r="J738">
            <v>0</v>
          </cell>
          <cell r="K738">
            <v>0</v>
          </cell>
          <cell r="L738">
            <v>2003</v>
          </cell>
          <cell r="M738" t="str">
            <v>No Trade</v>
          </cell>
          <cell r="N738" t="str">
            <v/>
          </cell>
          <cell r="O738" t="str">
            <v/>
          </cell>
          <cell r="P738" t="str">
            <v/>
          </cell>
        </row>
        <row r="739">
          <cell r="A739" t="str">
            <v>LO</v>
          </cell>
          <cell r="B739">
            <v>6</v>
          </cell>
          <cell r="C739">
            <v>3</v>
          </cell>
          <cell r="D739" t="str">
            <v>P</v>
          </cell>
          <cell r="E739">
            <v>18</v>
          </cell>
          <cell r="F739">
            <v>37756</v>
          </cell>
          <cell r="G739">
            <v>0.32</v>
          </cell>
          <cell r="H739">
            <v>0.3</v>
          </cell>
          <cell r="I739" t="str">
            <v>3          0</v>
          </cell>
          <cell r="J739">
            <v>0</v>
          </cell>
          <cell r="K739">
            <v>0</v>
          </cell>
          <cell r="L739">
            <v>2003</v>
          </cell>
          <cell r="M739" t="str">
            <v>No Trade</v>
          </cell>
          <cell r="N739" t="str">
            <v/>
          </cell>
          <cell r="O739" t="str">
            <v/>
          </cell>
          <cell r="P739" t="str">
            <v/>
          </cell>
        </row>
        <row r="740">
          <cell r="A740" t="str">
            <v>LO</v>
          </cell>
          <cell r="B740">
            <v>6</v>
          </cell>
          <cell r="C740">
            <v>3</v>
          </cell>
          <cell r="D740" t="str">
            <v>C</v>
          </cell>
          <cell r="E740">
            <v>18.5</v>
          </cell>
          <cell r="F740">
            <v>37756</v>
          </cell>
          <cell r="G740">
            <v>0</v>
          </cell>
          <cell r="H740">
            <v>0</v>
          </cell>
          <cell r="I740" t="str">
            <v>0          0</v>
          </cell>
          <cell r="J740">
            <v>0</v>
          </cell>
          <cell r="K740">
            <v>0</v>
          </cell>
          <cell r="L740">
            <v>2003</v>
          </cell>
          <cell r="M740" t="str">
            <v>No Trade</v>
          </cell>
          <cell r="N740" t="str">
            <v/>
          </cell>
          <cell r="O740" t="str">
            <v/>
          </cell>
          <cell r="P740" t="str">
            <v/>
          </cell>
        </row>
        <row r="741">
          <cell r="A741" t="str">
            <v>LO</v>
          </cell>
          <cell r="B741">
            <v>6</v>
          </cell>
          <cell r="C741">
            <v>3</v>
          </cell>
          <cell r="D741" t="str">
            <v>P</v>
          </cell>
          <cell r="E741">
            <v>18.5</v>
          </cell>
          <cell r="F741">
            <v>37756</v>
          </cell>
          <cell r="G741">
            <v>0.38</v>
          </cell>
          <cell r="H741">
            <v>0.3</v>
          </cell>
          <cell r="I741" t="str">
            <v>9          0</v>
          </cell>
          <cell r="J741">
            <v>0</v>
          </cell>
          <cell r="K741">
            <v>0</v>
          </cell>
          <cell r="L741">
            <v>2003</v>
          </cell>
          <cell r="M741" t="str">
            <v>No Trade</v>
          </cell>
          <cell r="N741" t="str">
            <v/>
          </cell>
          <cell r="O741" t="str">
            <v/>
          </cell>
          <cell r="P741" t="str">
            <v/>
          </cell>
        </row>
        <row r="742">
          <cell r="A742" t="str">
            <v>LO</v>
          </cell>
          <cell r="B742">
            <v>6</v>
          </cell>
          <cell r="C742">
            <v>3</v>
          </cell>
          <cell r="D742" t="str">
            <v>C</v>
          </cell>
          <cell r="E742">
            <v>19</v>
          </cell>
          <cell r="F742">
            <v>37756</v>
          </cell>
          <cell r="G742">
            <v>0</v>
          </cell>
          <cell r="H742">
            <v>0</v>
          </cell>
          <cell r="I742" t="str">
            <v>0          0</v>
          </cell>
          <cell r="J742">
            <v>0</v>
          </cell>
          <cell r="K742">
            <v>0</v>
          </cell>
          <cell r="L742">
            <v>2003</v>
          </cell>
          <cell r="M742" t="str">
            <v>No Trade</v>
          </cell>
          <cell r="N742" t="str">
            <v/>
          </cell>
          <cell r="O742" t="str">
            <v/>
          </cell>
          <cell r="P742" t="str">
            <v/>
          </cell>
        </row>
        <row r="743">
          <cell r="A743" t="str">
            <v>LO</v>
          </cell>
          <cell r="B743">
            <v>6</v>
          </cell>
          <cell r="C743">
            <v>3</v>
          </cell>
          <cell r="D743" t="str">
            <v>P</v>
          </cell>
          <cell r="E743">
            <v>19</v>
          </cell>
          <cell r="F743">
            <v>37756</v>
          </cell>
          <cell r="G743">
            <v>0.45</v>
          </cell>
          <cell r="H743">
            <v>0.4</v>
          </cell>
          <cell r="I743" t="str">
            <v>6          0</v>
          </cell>
          <cell r="J743">
            <v>0</v>
          </cell>
          <cell r="K743">
            <v>0</v>
          </cell>
          <cell r="L743">
            <v>2003</v>
          </cell>
          <cell r="M743" t="str">
            <v>No Trade</v>
          </cell>
          <cell r="N743" t="str">
            <v/>
          </cell>
          <cell r="O743" t="str">
            <v/>
          </cell>
          <cell r="P743" t="str">
            <v/>
          </cell>
        </row>
        <row r="744">
          <cell r="A744" t="str">
            <v>LO</v>
          </cell>
          <cell r="B744">
            <v>6</v>
          </cell>
          <cell r="C744">
            <v>3</v>
          </cell>
          <cell r="D744" t="str">
            <v>P</v>
          </cell>
          <cell r="E744">
            <v>19.5</v>
          </cell>
          <cell r="F744">
            <v>37756</v>
          </cell>
          <cell r="G744">
            <v>0.52</v>
          </cell>
          <cell r="H744">
            <v>0.5</v>
          </cell>
          <cell r="I744" t="str">
            <v>4          0</v>
          </cell>
          <cell r="J744">
            <v>0</v>
          </cell>
          <cell r="K744">
            <v>0</v>
          </cell>
          <cell r="L744">
            <v>2003</v>
          </cell>
          <cell r="M744" t="str">
            <v>No Trade</v>
          </cell>
          <cell r="N744" t="str">
            <v/>
          </cell>
          <cell r="O744" t="str">
            <v/>
          </cell>
          <cell r="P744" t="str">
            <v/>
          </cell>
        </row>
        <row r="745">
          <cell r="A745" t="str">
            <v>LO</v>
          </cell>
          <cell r="B745">
            <v>6</v>
          </cell>
          <cell r="C745">
            <v>3</v>
          </cell>
          <cell r="D745" t="str">
            <v>C</v>
          </cell>
          <cell r="E745">
            <v>20</v>
          </cell>
          <cell r="F745">
            <v>37756</v>
          </cell>
          <cell r="G745">
            <v>7.18</v>
          </cell>
          <cell r="H745">
            <v>7.1</v>
          </cell>
          <cell r="I745" t="str">
            <v>8          0</v>
          </cell>
          <cell r="J745">
            <v>0</v>
          </cell>
          <cell r="K745">
            <v>0</v>
          </cell>
          <cell r="L745">
            <v>2003</v>
          </cell>
          <cell r="M745" t="str">
            <v>No Trade</v>
          </cell>
          <cell r="N745" t="str">
            <v/>
          </cell>
          <cell r="O745" t="str">
            <v/>
          </cell>
          <cell r="P745" t="str">
            <v/>
          </cell>
        </row>
        <row r="746">
          <cell r="A746" t="str">
            <v>LO</v>
          </cell>
          <cell r="B746">
            <v>6</v>
          </cell>
          <cell r="C746">
            <v>3</v>
          </cell>
          <cell r="D746" t="str">
            <v>P</v>
          </cell>
          <cell r="E746">
            <v>20</v>
          </cell>
          <cell r="F746">
            <v>37756</v>
          </cell>
          <cell r="G746">
            <v>0.61</v>
          </cell>
          <cell r="H746">
            <v>0.6</v>
          </cell>
          <cell r="I746" t="str">
            <v>3         22</v>
          </cell>
          <cell r="J746">
            <v>0.67</v>
          </cell>
          <cell r="K746">
            <v>0.66</v>
          </cell>
          <cell r="L746">
            <v>2003</v>
          </cell>
          <cell r="M746" t="str">
            <v>No Trade</v>
          </cell>
          <cell r="N746" t="str">
            <v/>
          </cell>
          <cell r="O746" t="str">
            <v/>
          </cell>
          <cell r="P746" t="str">
            <v/>
          </cell>
        </row>
        <row r="747">
          <cell r="A747" t="str">
            <v>LO</v>
          </cell>
          <cell r="B747">
            <v>6</v>
          </cell>
          <cell r="C747">
            <v>3</v>
          </cell>
          <cell r="D747" t="str">
            <v>C</v>
          </cell>
          <cell r="E747">
            <v>20.5</v>
          </cell>
          <cell r="F747">
            <v>37756</v>
          </cell>
          <cell r="G747">
            <v>5.93</v>
          </cell>
          <cell r="H747">
            <v>5.4</v>
          </cell>
          <cell r="I747" t="str">
            <v>6          0</v>
          </cell>
          <cell r="J747">
            <v>0</v>
          </cell>
          <cell r="K747">
            <v>0</v>
          </cell>
          <cell r="L747">
            <v>2003</v>
          </cell>
          <cell r="M747" t="str">
            <v>No Trade</v>
          </cell>
          <cell r="N747" t="str">
            <v/>
          </cell>
          <cell r="O747" t="str">
            <v/>
          </cell>
          <cell r="P747" t="str">
            <v/>
          </cell>
        </row>
        <row r="748">
          <cell r="A748" t="str">
            <v>LO</v>
          </cell>
          <cell r="B748">
            <v>6</v>
          </cell>
          <cell r="C748">
            <v>3</v>
          </cell>
          <cell r="D748" t="str">
            <v>P</v>
          </cell>
          <cell r="E748">
            <v>20.5</v>
          </cell>
          <cell r="F748">
            <v>37756</v>
          </cell>
          <cell r="G748">
            <v>0.7</v>
          </cell>
          <cell r="H748">
            <v>0.7</v>
          </cell>
          <cell r="I748" t="str">
            <v>3          0</v>
          </cell>
          <cell r="J748">
            <v>0</v>
          </cell>
          <cell r="K748">
            <v>0</v>
          </cell>
          <cell r="L748">
            <v>2003</v>
          </cell>
          <cell r="M748" t="str">
            <v>No Trade</v>
          </cell>
          <cell r="N748" t="str">
            <v/>
          </cell>
          <cell r="O748" t="str">
            <v/>
          </cell>
          <cell r="P748" t="str">
            <v/>
          </cell>
        </row>
        <row r="749">
          <cell r="A749" t="str">
            <v>LO</v>
          </cell>
          <cell r="B749">
            <v>6</v>
          </cell>
          <cell r="C749">
            <v>3</v>
          </cell>
          <cell r="D749" t="str">
            <v>C</v>
          </cell>
          <cell r="E749">
            <v>21</v>
          </cell>
          <cell r="F749">
            <v>37756</v>
          </cell>
          <cell r="G749">
            <v>5.54</v>
          </cell>
          <cell r="H749">
            <v>5</v>
          </cell>
          <cell r="I749" t="str">
            <v>8          0</v>
          </cell>
          <cell r="J749">
            <v>0</v>
          </cell>
          <cell r="K749">
            <v>0</v>
          </cell>
          <cell r="L749">
            <v>2003</v>
          </cell>
          <cell r="M749" t="str">
            <v>No Trade</v>
          </cell>
          <cell r="N749" t="str">
            <v/>
          </cell>
          <cell r="O749" t="str">
            <v/>
          </cell>
          <cell r="P749" t="str">
            <v/>
          </cell>
        </row>
        <row r="750">
          <cell r="A750" t="str">
            <v>LO</v>
          </cell>
          <cell r="B750">
            <v>6</v>
          </cell>
          <cell r="C750">
            <v>3</v>
          </cell>
          <cell r="D750" t="str">
            <v>P</v>
          </cell>
          <cell r="E750">
            <v>21</v>
          </cell>
          <cell r="F750">
            <v>37756</v>
          </cell>
          <cell r="G750">
            <v>0.81</v>
          </cell>
          <cell r="H750">
            <v>0.8</v>
          </cell>
          <cell r="I750" t="str">
            <v>4          0</v>
          </cell>
          <cell r="J750">
            <v>0</v>
          </cell>
          <cell r="K750">
            <v>0</v>
          </cell>
          <cell r="L750">
            <v>2003</v>
          </cell>
          <cell r="M750" t="str">
            <v>No Trade</v>
          </cell>
          <cell r="N750" t="str">
            <v/>
          </cell>
          <cell r="O750" t="str">
            <v/>
          </cell>
          <cell r="P750" t="str">
            <v/>
          </cell>
        </row>
        <row r="751">
          <cell r="A751" t="str">
            <v>LO</v>
          </cell>
          <cell r="B751">
            <v>6</v>
          </cell>
          <cell r="C751">
            <v>3</v>
          </cell>
          <cell r="D751" t="str">
            <v>C</v>
          </cell>
          <cell r="E751">
            <v>21.5</v>
          </cell>
          <cell r="F751">
            <v>37756</v>
          </cell>
          <cell r="G751">
            <v>5.17</v>
          </cell>
          <cell r="H751">
            <v>4.7</v>
          </cell>
          <cell r="I751" t="str">
            <v>2          0</v>
          </cell>
          <cell r="J751">
            <v>0</v>
          </cell>
          <cell r="K751">
            <v>0</v>
          </cell>
          <cell r="L751">
            <v>2003</v>
          </cell>
          <cell r="M751" t="str">
            <v>No Trade</v>
          </cell>
          <cell r="N751" t="str">
            <v/>
          </cell>
          <cell r="O751" t="str">
            <v/>
          </cell>
          <cell r="P751" t="str">
            <v/>
          </cell>
        </row>
        <row r="752">
          <cell r="A752" t="str">
            <v>LO</v>
          </cell>
          <cell r="B752">
            <v>6</v>
          </cell>
          <cell r="C752">
            <v>3</v>
          </cell>
          <cell r="D752" t="str">
            <v>P</v>
          </cell>
          <cell r="E752">
            <v>21.5</v>
          </cell>
          <cell r="F752">
            <v>37756</v>
          </cell>
          <cell r="G752">
            <v>0.93</v>
          </cell>
          <cell r="H752">
            <v>0.9</v>
          </cell>
          <cell r="I752" t="str">
            <v>7          0</v>
          </cell>
          <cell r="J752">
            <v>0</v>
          </cell>
          <cell r="K752">
            <v>0</v>
          </cell>
          <cell r="L752">
            <v>2003</v>
          </cell>
          <cell r="M752" t="str">
            <v>No Trade</v>
          </cell>
          <cell r="N752" t="str">
            <v/>
          </cell>
          <cell r="O752" t="str">
            <v/>
          </cell>
          <cell r="P752" t="str">
            <v/>
          </cell>
        </row>
        <row r="753">
          <cell r="A753" t="str">
            <v>LO</v>
          </cell>
          <cell r="B753">
            <v>6</v>
          </cell>
          <cell r="C753">
            <v>3</v>
          </cell>
          <cell r="D753" t="str">
            <v>C</v>
          </cell>
          <cell r="E753">
            <v>22</v>
          </cell>
          <cell r="F753">
            <v>37756</v>
          </cell>
          <cell r="G753">
            <v>4.8099999999999996</v>
          </cell>
          <cell r="H753">
            <v>4.3</v>
          </cell>
          <cell r="I753" t="str">
            <v>7          0</v>
          </cell>
          <cell r="J753">
            <v>0</v>
          </cell>
          <cell r="K753">
            <v>0</v>
          </cell>
          <cell r="L753">
            <v>2003</v>
          </cell>
          <cell r="M753" t="str">
            <v>No Trade</v>
          </cell>
          <cell r="N753" t="str">
            <v/>
          </cell>
          <cell r="O753" t="str">
            <v/>
          </cell>
          <cell r="P753" t="str">
            <v/>
          </cell>
        </row>
        <row r="754">
          <cell r="A754" t="str">
            <v>LO</v>
          </cell>
          <cell r="B754">
            <v>6</v>
          </cell>
          <cell r="C754">
            <v>3</v>
          </cell>
          <cell r="D754" t="str">
            <v>P</v>
          </cell>
          <cell r="E754">
            <v>22</v>
          </cell>
          <cell r="F754">
            <v>37756</v>
          </cell>
          <cell r="G754">
            <v>1.06</v>
          </cell>
          <cell r="H754">
            <v>1.1000000000000001</v>
          </cell>
          <cell r="I754" t="str">
            <v>1         25</v>
          </cell>
          <cell r="J754">
            <v>0</v>
          </cell>
          <cell r="K754">
            <v>0</v>
          </cell>
          <cell r="L754">
            <v>2003</v>
          </cell>
          <cell r="M754" t="str">
            <v>No Trade</v>
          </cell>
          <cell r="N754" t="str">
            <v/>
          </cell>
          <cell r="O754" t="str">
            <v/>
          </cell>
          <cell r="P754" t="str">
            <v/>
          </cell>
        </row>
        <row r="755">
          <cell r="A755" t="str">
            <v>LO</v>
          </cell>
          <cell r="B755">
            <v>6</v>
          </cell>
          <cell r="C755">
            <v>3</v>
          </cell>
          <cell r="D755" t="str">
            <v>C</v>
          </cell>
          <cell r="E755">
            <v>22.5</v>
          </cell>
          <cell r="F755">
            <v>37756</v>
          </cell>
          <cell r="G755">
            <v>4.46</v>
          </cell>
          <cell r="H755">
            <v>4</v>
          </cell>
          <cell r="I755" t="str">
            <v>3          0</v>
          </cell>
          <cell r="J755">
            <v>0</v>
          </cell>
          <cell r="K755">
            <v>0</v>
          </cell>
          <cell r="L755">
            <v>2003</v>
          </cell>
          <cell r="M755" t="str">
            <v>No Trade</v>
          </cell>
          <cell r="N755" t="str">
            <v/>
          </cell>
          <cell r="O755" t="str">
            <v/>
          </cell>
          <cell r="P755" t="str">
            <v/>
          </cell>
        </row>
        <row r="756">
          <cell r="A756" t="str">
            <v>LO</v>
          </cell>
          <cell r="B756">
            <v>6</v>
          </cell>
          <cell r="C756">
            <v>3</v>
          </cell>
          <cell r="D756" t="str">
            <v>P</v>
          </cell>
          <cell r="E756">
            <v>22.5</v>
          </cell>
          <cell r="F756">
            <v>37756</v>
          </cell>
          <cell r="G756">
            <v>1.2</v>
          </cell>
          <cell r="H756">
            <v>1.2</v>
          </cell>
          <cell r="I756" t="str">
            <v>6          0</v>
          </cell>
          <cell r="J756">
            <v>0</v>
          </cell>
          <cell r="K756">
            <v>0</v>
          </cell>
          <cell r="L756">
            <v>2003</v>
          </cell>
          <cell r="M756" t="str">
            <v>No Trade</v>
          </cell>
          <cell r="N756" t="str">
            <v/>
          </cell>
          <cell r="O756" t="str">
            <v/>
          </cell>
          <cell r="P756" t="str">
            <v/>
          </cell>
        </row>
        <row r="757">
          <cell r="A757" t="str">
            <v>LO</v>
          </cell>
          <cell r="B757">
            <v>6</v>
          </cell>
          <cell r="C757">
            <v>3</v>
          </cell>
          <cell r="D757" t="str">
            <v>C</v>
          </cell>
          <cell r="E757">
            <v>23</v>
          </cell>
          <cell r="F757">
            <v>37756</v>
          </cell>
          <cell r="G757">
            <v>4.12</v>
          </cell>
          <cell r="H757">
            <v>3.7</v>
          </cell>
          <cell r="I757" t="str">
            <v>0          0</v>
          </cell>
          <cell r="J757">
            <v>0</v>
          </cell>
          <cell r="K757">
            <v>0</v>
          </cell>
          <cell r="L757">
            <v>2003</v>
          </cell>
          <cell r="M757" t="str">
            <v>No Trade</v>
          </cell>
          <cell r="N757" t="str">
            <v/>
          </cell>
          <cell r="O757" t="str">
            <v/>
          </cell>
          <cell r="P757" t="str">
            <v/>
          </cell>
        </row>
        <row r="758">
          <cell r="A758" t="str">
            <v>LO</v>
          </cell>
          <cell r="B758">
            <v>6</v>
          </cell>
          <cell r="C758">
            <v>3</v>
          </cell>
          <cell r="D758" t="str">
            <v>P</v>
          </cell>
          <cell r="E758">
            <v>23</v>
          </cell>
          <cell r="F758">
            <v>37756</v>
          </cell>
          <cell r="G758">
            <v>1.35</v>
          </cell>
          <cell r="H758">
            <v>1.4</v>
          </cell>
          <cell r="I758" t="str">
            <v>2          0</v>
          </cell>
          <cell r="J758">
            <v>0</v>
          </cell>
          <cell r="K758">
            <v>0</v>
          </cell>
          <cell r="L758">
            <v>2003</v>
          </cell>
          <cell r="M758" t="str">
            <v>No Trade</v>
          </cell>
          <cell r="N758" t="str">
            <v/>
          </cell>
          <cell r="O758" t="str">
            <v/>
          </cell>
          <cell r="P758" t="str">
            <v/>
          </cell>
        </row>
        <row r="759">
          <cell r="A759" t="str">
            <v>LO</v>
          </cell>
          <cell r="B759">
            <v>6</v>
          </cell>
          <cell r="C759">
            <v>3</v>
          </cell>
          <cell r="D759" t="str">
            <v>C</v>
          </cell>
          <cell r="E759">
            <v>23.5</v>
          </cell>
          <cell r="F759">
            <v>37756</v>
          </cell>
          <cell r="G759">
            <v>3.8</v>
          </cell>
          <cell r="H759">
            <v>3.3</v>
          </cell>
          <cell r="I759" t="str">
            <v>9          0</v>
          </cell>
          <cell r="J759">
            <v>0</v>
          </cell>
          <cell r="K759">
            <v>0</v>
          </cell>
          <cell r="L759">
            <v>2003</v>
          </cell>
          <cell r="M759" t="str">
            <v>No Trade</v>
          </cell>
          <cell r="N759" t="str">
            <v/>
          </cell>
          <cell r="O759" t="str">
            <v/>
          </cell>
          <cell r="P759" t="str">
            <v/>
          </cell>
        </row>
        <row r="760">
          <cell r="A760" t="str">
            <v>LO</v>
          </cell>
          <cell r="B760">
            <v>6</v>
          </cell>
          <cell r="C760">
            <v>3</v>
          </cell>
          <cell r="D760" t="str">
            <v>P</v>
          </cell>
          <cell r="E760">
            <v>23.5</v>
          </cell>
          <cell r="F760">
            <v>37756</v>
          </cell>
          <cell r="G760">
            <v>1.52</v>
          </cell>
          <cell r="H760">
            <v>1.6</v>
          </cell>
          <cell r="I760" t="str">
            <v>0          0</v>
          </cell>
          <cell r="J760">
            <v>0</v>
          </cell>
          <cell r="K760">
            <v>0</v>
          </cell>
          <cell r="L760">
            <v>2003</v>
          </cell>
          <cell r="M760" t="str">
            <v>No Trade</v>
          </cell>
          <cell r="N760" t="str">
            <v/>
          </cell>
          <cell r="O760" t="str">
            <v/>
          </cell>
          <cell r="P760" t="str">
            <v/>
          </cell>
        </row>
        <row r="761">
          <cell r="A761" t="str">
            <v>LO</v>
          </cell>
          <cell r="B761">
            <v>6</v>
          </cell>
          <cell r="C761">
            <v>3</v>
          </cell>
          <cell r="D761" t="str">
            <v>C</v>
          </cell>
          <cell r="E761">
            <v>24</v>
          </cell>
          <cell r="F761">
            <v>37756</v>
          </cell>
          <cell r="G761">
            <v>3.49</v>
          </cell>
          <cell r="H761">
            <v>3</v>
          </cell>
          <cell r="I761" t="str">
            <v>9          0</v>
          </cell>
          <cell r="J761">
            <v>0</v>
          </cell>
          <cell r="K761">
            <v>0</v>
          </cell>
          <cell r="L761">
            <v>2003</v>
          </cell>
          <cell r="M761" t="str">
            <v>No Trade</v>
          </cell>
          <cell r="N761" t="str">
            <v/>
          </cell>
          <cell r="O761" t="str">
            <v/>
          </cell>
          <cell r="P761" t="str">
            <v/>
          </cell>
        </row>
        <row r="762">
          <cell r="A762" t="str">
            <v>LO</v>
          </cell>
          <cell r="B762">
            <v>6</v>
          </cell>
          <cell r="C762">
            <v>3</v>
          </cell>
          <cell r="D762" t="str">
            <v>P</v>
          </cell>
          <cell r="E762">
            <v>24</v>
          </cell>
          <cell r="F762">
            <v>37756</v>
          </cell>
          <cell r="G762">
            <v>1.7</v>
          </cell>
          <cell r="H762">
            <v>1.7</v>
          </cell>
          <cell r="I762" t="str">
            <v>9          0</v>
          </cell>
          <cell r="J762">
            <v>0</v>
          </cell>
          <cell r="K762">
            <v>0</v>
          </cell>
          <cell r="L762">
            <v>2003</v>
          </cell>
          <cell r="M762" t="str">
            <v>No Trade</v>
          </cell>
          <cell r="N762" t="str">
            <v/>
          </cell>
          <cell r="O762" t="str">
            <v/>
          </cell>
          <cell r="P762" t="str">
            <v/>
          </cell>
        </row>
        <row r="763">
          <cell r="A763" t="str">
            <v>LO</v>
          </cell>
          <cell r="B763">
            <v>6</v>
          </cell>
          <cell r="C763">
            <v>3</v>
          </cell>
          <cell r="D763" t="str">
            <v>C</v>
          </cell>
          <cell r="E763">
            <v>24.5</v>
          </cell>
          <cell r="F763">
            <v>37756</v>
          </cell>
          <cell r="G763">
            <v>3.19</v>
          </cell>
          <cell r="H763">
            <v>2.8</v>
          </cell>
          <cell r="I763" t="str">
            <v>1          0</v>
          </cell>
          <cell r="J763">
            <v>0</v>
          </cell>
          <cell r="K763">
            <v>0</v>
          </cell>
          <cell r="L763">
            <v>2003</v>
          </cell>
          <cell r="M763" t="str">
            <v>No Trade</v>
          </cell>
          <cell r="N763" t="str">
            <v/>
          </cell>
          <cell r="O763" t="str">
            <v/>
          </cell>
          <cell r="P763" t="str">
            <v/>
          </cell>
        </row>
        <row r="764">
          <cell r="A764" t="str">
            <v>LO</v>
          </cell>
          <cell r="B764">
            <v>6</v>
          </cell>
          <cell r="C764">
            <v>3</v>
          </cell>
          <cell r="D764" t="str">
            <v>P</v>
          </cell>
          <cell r="E764">
            <v>24.5</v>
          </cell>
          <cell r="F764">
            <v>37756</v>
          </cell>
          <cell r="G764">
            <v>1.89</v>
          </cell>
          <cell r="H764">
            <v>2</v>
          </cell>
          <cell r="I764" t="str">
            <v>0          0</v>
          </cell>
          <cell r="J764">
            <v>0</v>
          </cell>
          <cell r="K764">
            <v>0</v>
          </cell>
          <cell r="L764">
            <v>2003</v>
          </cell>
          <cell r="M764" t="str">
            <v>No Trade</v>
          </cell>
          <cell r="N764" t="str">
            <v/>
          </cell>
          <cell r="O764" t="str">
            <v/>
          </cell>
          <cell r="P764" t="str">
            <v/>
          </cell>
        </row>
        <row r="765">
          <cell r="A765" t="str">
            <v>LO</v>
          </cell>
          <cell r="B765">
            <v>6</v>
          </cell>
          <cell r="C765">
            <v>3</v>
          </cell>
          <cell r="D765" t="str">
            <v>C</v>
          </cell>
          <cell r="E765">
            <v>25</v>
          </cell>
          <cell r="F765">
            <v>37756</v>
          </cell>
          <cell r="G765">
            <v>2.91</v>
          </cell>
          <cell r="H765">
            <v>2.5</v>
          </cell>
          <cell r="I765" t="str">
            <v>3          0</v>
          </cell>
          <cell r="J765">
            <v>0</v>
          </cell>
          <cell r="K765">
            <v>0</v>
          </cell>
          <cell r="L765">
            <v>2003</v>
          </cell>
          <cell r="M765" t="str">
            <v>No Trade</v>
          </cell>
          <cell r="N765" t="str">
            <v/>
          </cell>
          <cell r="O765" t="str">
            <v/>
          </cell>
          <cell r="P765" t="str">
            <v/>
          </cell>
        </row>
        <row r="766">
          <cell r="A766" t="str">
            <v>LO</v>
          </cell>
          <cell r="B766">
            <v>6</v>
          </cell>
          <cell r="C766">
            <v>3</v>
          </cell>
          <cell r="D766" t="str">
            <v>P</v>
          </cell>
          <cell r="E766">
            <v>25</v>
          </cell>
          <cell r="F766">
            <v>37756</v>
          </cell>
          <cell r="G766">
            <v>2.1</v>
          </cell>
          <cell r="H766">
            <v>2.2000000000000002</v>
          </cell>
          <cell r="I766" t="str">
            <v>2          0</v>
          </cell>
          <cell r="J766">
            <v>0</v>
          </cell>
          <cell r="K766">
            <v>0</v>
          </cell>
          <cell r="L766">
            <v>2003</v>
          </cell>
          <cell r="M766" t="str">
            <v>No Trade</v>
          </cell>
          <cell r="N766" t="str">
            <v/>
          </cell>
          <cell r="O766" t="str">
            <v/>
          </cell>
          <cell r="P766" t="str">
            <v/>
          </cell>
        </row>
        <row r="767">
          <cell r="A767" t="str">
            <v>LO</v>
          </cell>
          <cell r="B767">
            <v>6</v>
          </cell>
          <cell r="C767">
            <v>3</v>
          </cell>
          <cell r="D767" t="str">
            <v>C</v>
          </cell>
          <cell r="E767">
            <v>25.5</v>
          </cell>
          <cell r="F767">
            <v>37756</v>
          </cell>
          <cell r="G767">
            <v>2.64</v>
          </cell>
          <cell r="H767">
            <v>2.2000000000000002</v>
          </cell>
          <cell r="I767" t="str">
            <v>7         50</v>
          </cell>
          <cell r="J767">
            <v>0</v>
          </cell>
          <cell r="K767">
            <v>0</v>
          </cell>
          <cell r="L767">
            <v>2003</v>
          </cell>
          <cell r="M767" t="str">
            <v>No Trade</v>
          </cell>
          <cell r="N767" t="str">
            <v/>
          </cell>
          <cell r="O767" t="str">
            <v/>
          </cell>
          <cell r="P767" t="str">
            <v/>
          </cell>
        </row>
        <row r="768">
          <cell r="A768" t="str">
            <v>LO</v>
          </cell>
          <cell r="B768">
            <v>6</v>
          </cell>
          <cell r="C768">
            <v>3</v>
          </cell>
          <cell r="D768" t="str">
            <v>P</v>
          </cell>
          <cell r="E768">
            <v>25.5</v>
          </cell>
          <cell r="F768">
            <v>37756</v>
          </cell>
          <cell r="G768">
            <v>2.33</v>
          </cell>
          <cell r="H768">
            <v>2.4</v>
          </cell>
          <cell r="I768" t="str">
            <v>6         62</v>
          </cell>
          <cell r="J768">
            <v>2.31</v>
          </cell>
          <cell r="K768">
            <v>2.2999999999999998</v>
          </cell>
          <cell r="L768">
            <v>2003</v>
          </cell>
          <cell r="M768" t="str">
            <v>No Trade</v>
          </cell>
          <cell r="N768" t="str">
            <v/>
          </cell>
          <cell r="O768" t="str">
            <v/>
          </cell>
          <cell r="P768" t="str">
            <v/>
          </cell>
        </row>
        <row r="769">
          <cell r="A769" t="str">
            <v>LO</v>
          </cell>
          <cell r="B769">
            <v>6</v>
          </cell>
          <cell r="C769">
            <v>3</v>
          </cell>
          <cell r="D769" t="str">
            <v>C</v>
          </cell>
          <cell r="E769">
            <v>26</v>
          </cell>
          <cell r="F769">
            <v>37756</v>
          </cell>
          <cell r="G769">
            <v>2.38</v>
          </cell>
          <cell r="H769">
            <v>2</v>
          </cell>
          <cell r="I769" t="str">
            <v>4          0</v>
          </cell>
          <cell r="J769">
            <v>0</v>
          </cell>
          <cell r="K769">
            <v>0</v>
          </cell>
          <cell r="L769">
            <v>2003</v>
          </cell>
          <cell r="M769" t="str">
            <v>No Trade</v>
          </cell>
          <cell r="N769" t="str">
            <v/>
          </cell>
          <cell r="O769" t="str">
            <v/>
          </cell>
          <cell r="P769" t="str">
            <v/>
          </cell>
        </row>
        <row r="770">
          <cell r="A770" t="str">
            <v>LO</v>
          </cell>
          <cell r="B770">
            <v>6</v>
          </cell>
          <cell r="C770">
            <v>3</v>
          </cell>
          <cell r="D770" t="str">
            <v>P</v>
          </cell>
          <cell r="E770">
            <v>26</v>
          </cell>
          <cell r="F770">
            <v>37756</v>
          </cell>
          <cell r="G770">
            <v>2.57</v>
          </cell>
          <cell r="H770">
            <v>2.7</v>
          </cell>
          <cell r="I770" t="str">
            <v>3          0</v>
          </cell>
          <cell r="J770">
            <v>0</v>
          </cell>
          <cell r="K770">
            <v>0</v>
          </cell>
          <cell r="L770">
            <v>2003</v>
          </cell>
          <cell r="M770" t="str">
            <v>No Trade</v>
          </cell>
          <cell r="N770" t="str">
            <v/>
          </cell>
          <cell r="O770" t="str">
            <v/>
          </cell>
          <cell r="P770" t="str">
            <v/>
          </cell>
        </row>
        <row r="771">
          <cell r="A771" t="str">
            <v>LO</v>
          </cell>
          <cell r="B771">
            <v>6</v>
          </cell>
          <cell r="C771">
            <v>3</v>
          </cell>
          <cell r="D771" t="str">
            <v>C</v>
          </cell>
          <cell r="E771">
            <v>26.5</v>
          </cell>
          <cell r="F771">
            <v>37756</v>
          </cell>
          <cell r="G771">
            <v>2.15</v>
          </cell>
          <cell r="H771">
            <v>1.8</v>
          </cell>
          <cell r="I771" t="str">
            <v>3          0</v>
          </cell>
          <cell r="J771">
            <v>0</v>
          </cell>
          <cell r="K771">
            <v>0</v>
          </cell>
          <cell r="L771">
            <v>2003</v>
          </cell>
          <cell r="M771" t="str">
            <v>No Trade</v>
          </cell>
          <cell r="N771" t="str">
            <v/>
          </cell>
          <cell r="O771" t="str">
            <v/>
          </cell>
          <cell r="P771" t="str">
            <v/>
          </cell>
        </row>
        <row r="772">
          <cell r="A772" t="str">
            <v>LO</v>
          </cell>
          <cell r="B772">
            <v>6</v>
          </cell>
          <cell r="C772">
            <v>3</v>
          </cell>
          <cell r="D772" t="str">
            <v>P</v>
          </cell>
          <cell r="E772">
            <v>26.5</v>
          </cell>
          <cell r="F772">
            <v>37756</v>
          </cell>
          <cell r="G772">
            <v>2.84</v>
          </cell>
          <cell r="H772">
            <v>3</v>
          </cell>
          <cell r="I772" t="str">
            <v>1          0</v>
          </cell>
          <cell r="J772">
            <v>0</v>
          </cell>
          <cell r="K772">
            <v>0</v>
          </cell>
          <cell r="L772">
            <v>2003</v>
          </cell>
          <cell r="M772" t="str">
            <v>No Trade</v>
          </cell>
          <cell r="N772" t="str">
            <v/>
          </cell>
          <cell r="O772" t="str">
            <v/>
          </cell>
          <cell r="P772" t="str">
            <v/>
          </cell>
        </row>
        <row r="773">
          <cell r="A773" t="str">
            <v>LO</v>
          </cell>
          <cell r="B773">
            <v>6</v>
          </cell>
          <cell r="C773">
            <v>3</v>
          </cell>
          <cell r="D773" t="str">
            <v>C</v>
          </cell>
          <cell r="E773">
            <v>27</v>
          </cell>
          <cell r="F773">
            <v>37756</v>
          </cell>
          <cell r="G773">
            <v>1.93</v>
          </cell>
          <cell r="H773">
            <v>1.6</v>
          </cell>
          <cell r="I773" t="str">
            <v>3          0</v>
          </cell>
          <cell r="J773">
            <v>0</v>
          </cell>
          <cell r="K773">
            <v>0</v>
          </cell>
          <cell r="L773">
            <v>2003</v>
          </cell>
          <cell r="M773" t="str">
            <v>No Trade</v>
          </cell>
          <cell r="N773" t="str">
            <v/>
          </cell>
          <cell r="O773" t="str">
            <v/>
          </cell>
          <cell r="P773" t="str">
            <v/>
          </cell>
        </row>
        <row r="774">
          <cell r="A774" t="str">
            <v>LO</v>
          </cell>
          <cell r="B774">
            <v>6</v>
          </cell>
          <cell r="C774">
            <v>3</v>
          </cell>
          <cell r="D774" t="str">
            <v>P</v>
          </cell>
          <cell r="E774">
            <v>27</v>
          </cell>
          <cell r="F774">
            <v>37756</v>
          </cell>
          <cell r="G774">
            <v>3.11</v>
          </cell>
          <cell r="H774">
            <v>3.3</v>
          </cell>
          <cell r="I774" t="str">
            <v>0          0</v>
          </cell>
          <cell r="J774">
            <v>0</v>
          </cell>
          <cell r="K774">
            <v>0</v>
          </cell>
          <cell r="L774">
            <v>2003</v>
          </cell>
          <cell r="M774" t="str">
            <v>No Trade</v>
          </cell>
          <cell r="N774" t="str">
            <v/>
          </cell>
          <cell r="O774" t="str">
            <v/>
          </cell>
          <cell r="P774" t="str">
            <v/>
          </cell>
        </row>
        <row r="775">
          <cell r="A775" t="str">
            <v>LO</v>
          </cell>
          <cell r="B775">
            <v>6</v>
          </cell>
          <cell r="C775">
            <v>3</v>
          </cell>
          <cell r="D775" t="str">
            <v>C</v>
          </cell>
          <cell r="E775">
            <v>27.5</v>
          </cell>
          <cell r="F775">
            <v>37756</v>
          </cell>
          <cell r="G775">
            <v>1.73</v>
          </cell>
          <cell r="H775">
            <v>1.4</v>
          </cell>
          <cell r="I775" t="str">
            <v>5          0</v>
          </cell>
          <cell r="J775">
            <v>0</v>
          </cell>
          <cell r="K775">
            <v>0</v>
          </cell>
          <cell r="L775">
            <v>2003</v>
          </cell>
          <cell r="M775" t="str">
            <v>No Trade</v>
          </cell>
          <cell r="N775" t="str">
            <v/>
          </cell>
          <cell r="O775" t="str">
            <v/>
          </cell>
          <cell r="P775" t="str">
            <v/>
          </cell>
        </row>
        <row r="776">
          <cell r="A776" t="str">
            <v>LO</v>
          </cell>
          <cell r="B776">
            <v>6</v>
          </cell>
          <cell r="C776">
            <v>3</v>
          </cell>
          <cell r="D776" t="str">
            <v>P</v>
          </cell>
          <cell r="E776">
            <v>27.5</v>
          </cell>
          <cell r="F776">
            <v>37756</v>
          </cell>
          <cell r="G776">
            <v>0</v>
          </cell>
          <cell r="H776">
            <v>0</v>
          </cell>
          <cell r="I776" t="str">
            <v>0          0</v>
          </cell>
          <cell r="J776">
            <v>0</v>
          </cell>
          <cell r="K776">
            <v>0</v>
          </cell>
          <cell r="L776">
            <v>2003</v>
          </cell>
          <cell r="M776" t="str">
            <v>No Trade</v>
          </cell>
          <cell r="N776" t="str">
            <v/>
          </cell>
          <cell r="O776" t="str">
            <v/>
          </cell>
          <cell r="P776" t="str">
            <v/>
          </cell>
        </row>
        <row r="777">
          <cell r="A777" t="str">
            <v>LO</v>
          </cell>
          <cell r="B777">
            <v>6</v>
          </cell>
          <cell r="C777">
            <v>3</v>
          </cell>
          <cell r="D777" t="str">
            <v>C</v>
          </cell>
          <cell r="E777">
            <v>28</v>
          </cell>
          <cell r="F777">
            <v>37756</v>
          </cell>
          <cell r="G777">
            <v>1.55</v>
          </cell>
          <cell r="H777">
            <v>1.2</v>
          </cell>
          <cell r="I777" t="str">
            <v>8          0</v>
          </cell>
          <cell r="J777">
            <v>0</v>
          </cell>
          <cell r="K777">
            <v>0</v>
          </cell>
          <cell r="L777">
            <v>2003</v>
          </cell>
          <cell r="M777" t="str">
            <v>No Trade</v>
          </cell>
          <cell r="N777" t="str">
            <v/>
          </cell>
          <cell r="O777" t="str">
            <v/>
          </cell>
          <cell r="P777" t="str">
            <v/>
          </cell>
        </row>
        <row r="778">
          <cell r="A778" t="str">
            <v>LO</v>
          </cell>
          <cell r="B778">
            <v>6</v>
          </cell>
          <cell r="C778">
            <v>3</v>
          </cell>
          <cell r="D778" t="str">
            <v>P</v>
          </cell>
          <cell r="E778">
            <v>28</v>
          </cell>
          <cell r="F778">
            <v>37756</v>
          </cell>
          <cell r="G778">
            <v>3.71</v>
          </cell>
          <cell r="H778">
            <v>3.9</v>
          </cell>
          <cell r="I778" t="str">
            <v>3          0</v>
          </cell>
          <cell r="J778">
            <v>0</v>
          </cell>
          <cell r="K778">
            <v>0</v>
          </cell>
          <cell r="L778">
            <v>2003</v>
          </cell>
          <cell r="M778" t="str">
            <v>No Trade</v>
          </cell>
          <cell r="N778" t="str">
            <v/>
          </cell>
          <cell r="O778" t="str">
            <v/>
          </cell>
          <cell r="P778" t="str">
            <v/>
          </cell>
        </row>
        <row r="779">
          <cell r="A779" t="str">
            <v>LO</v>
          </cell>
          <cell r="B779">
            <v>6</v>
          </cell>
          <cell r="C779">
            <v>3</v>
          </cell>
          <cell r="D779" t="str">
            <v>C</v>
          </cell>
          <cell r="E779">
            <v>28.5</v>
          </cell>
          <cell r="F779">
            <v>37756</v>
          </cell>
          <cell r="G779">
            <v>1.38</v>
          </cell>
          <cell r="H779">
            <v>1.1000000000000001</v>
          </cell>
          <cell r="I779" t="str">
            <v>3          0</v>
          </cell>
          <cell r="J779">
            <v>0</v>
          </cell>
          <cell r="K779">
            <v>0</v>
          </cell>
          <cell r="L779">
            <v>2003</v>
          </cell>
          <cell r="M779" t="str">
            <v>No Trade</v>
          </cell>
          <cell r="N779" t="str">
            <v/>
          </cell>
          <cell r="O779" t="str">
            <v/>
          </cell>
          <cell r="P779" t="str">
            <v/>
          </cell>
        </row>
        <row r="780">
          <cell r="A780" t="str">
            <v>LO</v>
          </cell>
          <cell r="B780">
            <v>6</v>
          </cell>
          <cell r="C780">
            <v>3</v>
          </cell>
          <cell r="D780" t="str">
            <v>P</v>
          </cell>
          <cell r="E780">
            <v>28.5</v>
          </cell>
          <cell r="F780">
            <v>37756</v>
          </cell>
          <cell r="G780">
            <v>4.33</v>
          </cell>
          <cell r="H780">
            <v>4.3</v>
          </cell>
          <cell r="I780" t="str">
            <v>3          0</v>
          </cell>
          <cell r="J780">
            <v>0</v>
          </cell>
          <cell r="K780">
            <v>0</v>
          </cell>
          <cell r="L780">
            <v>2003</v>
          </cell>
          <cell r="M780" t="str">
            <v>No Trade</v>
          </cell>
          <cell r="N780" t="str">
            <v/>
          </cell>
          <cell r="O780" t="str">
            <v/>
          </cell>
          <cell r="P780" t="str">
            <v/>
          </cell>
        </row>
        <row r="781">
          <cell r="A781" t="str">
            <v>LO</v>
          </cell>
          <cell r="B781">
            <v>6</v>
          </cell>
          <cell r="C781">
            <v>3</v>
          </cell>
          <cell r="D781" t="str">
            <v>C</v>
          </cell>
          <cell r="E781">
            <v>29</v>
          </cell>
          <cell r="F781">
            <v>37756</v>
          </cell>
          <cell r="G781">
            <v>1.22</v>
          </cell>
          <cell r="H781">
            <v>0.9</v>
          </cell>
          <cell r="I781" t="str">
            <v>9          0</v>
          </cell>
          <cell r="J781">
            <v>0</v>
          </cell>
          <cell r="K781">
            <v>0</v>
          </cell>
          <cell r="L781">
            <v>2003</v>
          </cell>
          <cell r="M781" t="str">
            <v>No Trade</v>
          </cell>
          <cell r="N781" t="str">
            <v/>
          </cell>
          <cell r="O781" t="str">
            <v/>
          </cell>
          <cell r="P781" t="str">
            <v/>
          </cell>
        </row>
        <row r="782">
          <cell r="A782" t="str">
            <v>LO</v>
          </cell>
          <cell r="B782">
            <v>6</v>
          </cell>
          <cell r="C782">
            <v>3</v>
          </cell>
          <cell r="D782" t="str">
            <v>P</v>
          </cell>
          <cell r="E782">
            <v>29</v>
          </cell>
          <cell r="F782">
            <v>37756</v>
          </cell>
          <cell r="G782">
            <v>4.75</v>
          </cell>
          <cell r="H782">
            <v>4.7</v>
          </cell>
          <cell r="I782" t="str">
            <v>5          0</v>
          </cell>
          <cell r="J782">
            <v>0</v>
          </cell>
          <cell r="K782">
            <v>0</v>
          </cell>
          <cell r="L782">
            <v>2003</v>
          </cell>
          <cell r="M782" t="str">
            <v>No Trade</v>
          </cell>
          <cell r="N782" t="str">
            <v/>
          </cell>
          <cell r="O782" t="str">
            <v/>
          </cell>
          <cell r="P782" t="str">
            <v/>
          </cell>
        </row>
        <row r="783">
          <cell r="A783" t="str">
            <v>LO</v>
          </cell>
          <cell r="B783">
            <v>6</v>
          </cell>
          <cell r="C783">
            <v>3</v>
          </cell>
          <cell r="D783" t="str">
            <v>C</v>
          </cell>
          <cell r="E783">
            <v>29.5</v>
          </cell>
          <cell r="F783">
            <v>37756</v>
          </cell>
          <cell r="G783">
            <v>1.08</v>
          </cell>
          <cell r="H783">
            <v>0.8</v>
          </cell>
          <cell r="I783" t="str">
            <v>6          0</v>
          </cell>
          <cell r="J783">
            <v>0</v>
          </cell>
          <cell r="K783">
            <v>0</v>
          </cell>
          <cell r="L783">
            <v>2003</v>
          </cell>
          <cell r="M783" t="str">
            <v>No Trade</v>
          </cell>
          <cell r="N783" t="str">
            <v/>
          </cell>
          <cell r="O783" t="str">
            <v/>
          </cell>
          <cell r="P783" t="str">
            <v/>
          </cell>
        </row>
        <row r="784">
          <cell r="A784" t="str">
            <v>LO</v>
          </cell>
          <cell r="B784">
            <v>6</v>
          </cell>
          <cell r="C784">
            <v>3</v>
          </cell>
          <cell r="D784" t="str">
            <v>C</v>
          </cell>
          <cell r="E784">
            <v>30</v>
          </cell>
          <cell r="F784">
            <v>37756</v>
          </cell>
          <cell r="G784">
            <v>0.94</v>
          </cell>
          <cell r="H784">
            <v>0.7</v>
          </cell>
          <cell r="I784" t="str">
            <v>8         25</v>
          </cell>
          <cell r="J784">
            <v>0</v>
          </cell>
          <cell r="K784">
            <v>0</v>
          </cell>
          <cell r="L784">
            <v>2003</v>
          </cell>
          <cell r="M784" t="str">
            <v>No Trade</v>
          </cell>
          <cell r="N784" t="str">
            <v/>
          </cell>
          <cell r="O784" t="str">
            <v/>
          </cell>
          <cell r="P784" t="str">
            <v/>
          </cell>
        </row>
        <row r="785">
          <cell r="A785" t="str">
            <v>LO</v>
          </cell>
          <cell r="B785">
            <v>6</v>
          </cell>
          <cell r="C785">
            <v>3</v>
          </cell>
          <cell r="D785" t="str">
            <v>P</v>
          </cell>
          <cell r="E785">
            <v>30</v>
          </cell>
          <cell r="F785">
            <v>37756</v>
          </cell>
          <cell r="G785">
            <v>5.43</v>
          </cell>
          <cell r="H785">
            <v>5.4</v>
          </cell>
          <cell r="I785" t="str">
            <v>3          0</v>
          </cell>
          <cell r="J785">
            <v>0</v>
          </cell>
          <cell r="K785">
            <v>0</v>
          </cell>
          <cell r="L785">
            <v>2003</v>
          </cell>
          <cell r="M785" t="str">
            <v>No Trade</v>
          </cell>
          <cell r="N785" t="str">
            <v/>
          </cell>
          <cell r="O785" t="str">
            <v/>
          </cell>
          <cell r="P785" t="str">
            <v/>
          </cell>
        </row>
        <row r="786">
          <cell r="A786" t="str">
            <v>LO</v>
          </cell>
          <cell r="B786">
            <v>6</v>
          </cell>
          <cell r="C786">
            <v>3</v>
          </cell>
          <cell r="D786" t="str">
            <v>C</v>
          </cell>
          <cell r="E786">
            <v>30.5</v>
          </cell>
          <cell r="F786">
            <v>37756</v>
          </cell>
          <cell r="G786">
            <v>0.84</v>
          </cell>
          <cell r="H786">
            <v>0.6</v>
          </cell>
          <cell r="I786" t="str">
            <v>7          0</v>
          </cell>
          <cell r="J786">
            <v>0</v>
          </cell>
          <cell r="K786">
            <v>0</v>
          </cell>
          <cell r="L786">
            <v>2003</v>
          </cell>
          <cell r="M786" t="str">
            <v>No Trade</v>
          </cell>
          <cell r="N786" t="str">
            <v/>
          </cell>
          <cell r="O786" t="str">
            <v/>
          </cell>
          <cell r="P786" t="str">
            <v/>
          </cell>
        </row>
        <row r="787">
          <cell r="A787" t="str">
            <v>LO</v>
          </cell>
          <cell r="B787">
            <v>6</v>
          </cell>
          <cell r="C787">
            <v>3</v>
          </cell>
          <cell r="D787" t="str">
            <v>C</v>
          </cell>
          <cell r="E787">
            <v>31</v>
          </cell>
          <cell r="F787">
            <v>37756</v>
          </cell>
          <cell r="G787">
            <v>0.75</v>
          </cell>
          <cell r="H787">
            <v>0.5</v>
          </cell>
          <cell r="I787" t="str">
            <v>9         28</v>
          </cell>
          <cell r="J787">
            <v>0.74</v>
          </cell>
          <cell r="K787">
            <v>0.65</v>
          </cell>
          <cell r="L787">
            <v>2003</v>
          </cell>
          <cell r="M787" t="str">
            <v>No Trade</v>
          </cell>
          <cell r="N787" t="str">
            <v/>
          </cell>
          <cell r="O787" t="str">
            <v/>
          </cell>
          <cell r="P787" t="str">
            <v/>
          </cell>
        </row>
        <row r="788">
          <cell r="A788" t="str">
            <v>LO</v>
          </cell>
          <cell r="B788">
            <v>6</v>
          </cell>
          <cell r="C788">
            <v>3</v>
          </cell>
          <cell r="D788" t="str">
            <v>P</v>
          </cell>
          <cell r="E788">
            <v>31</v>
          </cell>
          <cell r="F788">
            <v>37756</v>
          </cell>
          <cell r="G788">
            <v>6.6</v>
          </cell>
          <cell r="H788">
            <v>6.6</v>
          </cell>
          <cell r="I788" t="str">
            <v>0          0</v>
          </cell>
          <cell r="J788">
            <v>0</v>
          </cell>
          <cell r="K788">
            <v>0</v>
          </cell>
          <cell r="L788">
            <v>2003</v>
          </cell>
          <cell r="M788" t="str">
            <v>No Trade</v>
          </cell>
          <cell r="N788" t="str">
            <v/>
          </cell>
          <cell r="O788" t="str">
            <v/>
          </cell>
          <cell r="P788" t="str">
            <v/>
          </cell>
        </row>
        <row r="789">
          <cell r="A789" t="str">
            <v>LO</v>
          </cell>
          <cell r="B789">
            <v>6</v>
          </cell>
          <cell r="C789">
            <v>3</v>
          </cell>
          <cell r="D789" t="str">
            <v>C</v>
          </cell>
          <cell r="E789">
            <v>31.5</v>
          </cell>
          <cell r="F789">
            <v>37756</v>
          </cell>
          <cell r="G789">
            <v>0.67</v>
          </cell>
          <cell r="H789">
            <v>0.5</v>
          </cell>
          <cell r="I789" t="str">
            <v>2          0</v>
          </cell>
          <cell r="J789">
            <v>0</v>
          </cell>
          <cell r="K789">
            <v>0</v>
          </cell>
          <cell r="L789">
            <v>2003</v>
          </cell>
          <cell r="M789" t="str">
            <v>No Trade</v>
          </cell>
          <cell r="N789" t="str">
            <v/>
          </cell>
          <cell r="O789" t="str">
            <v/>
          </cell>
          <cell r="P789" t="str">
            <v/>
          </cell>
        </row>
        <row r="790">
          <cell r="A790" t="str">
            <v>LO</v>
          </cell>
          <cell r="B790">
            <v>6</v>
          </cell>
          <cell r="C790">
            <v>3</v>
          </cell>
          <cell r="D790" t="str">
            <v>P</v>
          </cell>
          <cell r="E790">
            <v>31.5</v>
          </cell>
          <cell r="F790">
            <v>37756</v>
          </cell>
          <cell r="G790">
            <v>7.47</v>
          </cell>
          <cell r="H790">
            <v>7.4</v>
          </cell>
          <cell r="I790" t="str">
            <v>7          0</v>
          </cell>
          <cell r="J790">
            <v>0</v>
          </cell>
          <cell r="K790">
            <v>0</v>
          </cell>
          <cell r="L790">
            <v>2003</v>
          </cell>
          <cell r="M790" t="str">
            <v>No Trade</v>
          </cell>
          <cell r="N790" t="str">
            <v/>
          </cell>
          <cell r="O790" t="str">
            <v/>
          </cell>
          <cell r="P790" t="str">
            <v/>
          </cell>
        </row>
        <row r="791">
          <cell r="A791" t="str">
            <v>LO</v>
          </cell>
          <cell r="B791">
            <v>6</v>
          </cell>
          <cell r="C791">
            <v>3</v>
          </cell>
          <cell r="D791" t="str">
            <v>C</v>
          </cell>
          <cell r="E791">
            <v>32</v>
          </cell>
          <cell r="F791">
            <v>37756</v>
          </cell>
          <cell r="G791">
            <v>0.59</v>
          </cell>
          <cell r="H791">
            <v>0.4</v>
          </cell>
          <cell r="I791" t="str">
            <v>7          0</v>
          </cell>
          <cell r="J791">
            <v>0</v>
          </cell>
          <cell r="K791">
            <v>0</v>
          </cell>
          <cell r="L791">
            <v>2003</v>
          </cell>
          <cell r="M791" t="str">
            <v>No Trade</v>
          </cell>
          <cell r="N791" t="str">
            <v/>
          </cell>
          <cell r="O791" t="str">
            <v/>
          </cell>
          <cell r="P791" t="str">
            <v/>
          </cell>
        </row>
        <row r="792">
          <cell r="A792" t="str">
            <v>LO</v>
          </cell>
          <cell r="B792">
            <v>6</v>
          </cell>
          <cell r="C792">
            <v>3</v>
          </cell>
          <cell r="D792" t="str">
            <v>P</v>
          </cell>
          <cell r="E792">
            <v>32</v>
          </cell>
          <cell r="F792">
            <v>37756</v>
          </cell>
          <cell r="G792">
            <v>0</v>
          </cell>
          <cell r="H792">
            <v>0</v>
          </cell>
          <cell r="I792" t="str">
            <v>0          0</v>
          </cell>
          <cell r="J792">
            <v>0</v>
          </cell>
          <cell r="K792">
            <v>0</v>
          </cell>
          <cell r="L792">
            <v>2003</v>
          </cell>
          <cell r="M792" t="str">
            <v>No Trade</v>
          </cell>
          <cell r="N792" t="str">
            <v/>
          </cell>
          <cell r="O792" t="str">
            <v/>
          </cell>
          <cell r="P792" t="str">
            <v/>
          </cell>
        </row>
        <row r="793">
          <cell r="A793" t="str">
            <v>LO</v>
          </cell>
          <cell r="B793">
            <v>6</v>
          </cell>
          <cell r="C793">
            <v>3</v>
          </cell>
          <cell r="D793" t="str">
            <v>C</v>
          </cell>
          <cell r="E793">
            <v>32.5</v>
          </cell>
          <cell r="F793">
            <v>37756</v>
          </cell>
          <cell r="G793">
            <v>0.54</v>
          </cell>
          <cell r="H793">
            <v>0.4</v>
          </cell>
          <cell r="I793" t="str">
            <v>3          0</v>
          </cell>
          <cell r="J793">
            <v>0</v>
          </cell>
          <cell r="K793">
            <v>0</v>
          </cell>
          <cell r="L793">
            <v>2003</v>
          </cell>
          <cell r="M793" t="str">
            <v>No Trade</v>
          </cell>
          <cell r="N793" t="str">
            <v/>
          </cell>
          <cell r="O793" t="str">
            <v/>
          </cell>
          <cell r="P793" t="str">
            <v/>
          </cell>
        </row>
        <row r="794">
          <cell r="A794" t="str">
            <v>LO</v>
          </cell>
          <cell r="B794">
            <v>6</v>
          </cell>
          <cell r="C794">
            <v>3</v>
          </cell>
          <cell r="D794" t="str">
            <v>C</v>
          </cell>
          <cell r="E794">
            <v>33</v>
          </cell>
          <cell r="F794">
            <v>37756</v>
          </cell>
          <cell r="G794">
            <v>0.49</v>
          </cell>
          <cell r="H794">
            <v>0.3</v>
          </cell>
          <cell r="I794" t="str">
            <v>9         10</v>
          </cell>
          <cell r="J794">
            <v>0</v>
          </cell>
          <cell r="K794">
            <v>0</v>
          </cell>
          <cell r="L794">
            <v>2003</v>
          </cell>
          <cell r="M794" t="str">
            <v>No Trade</v>
          </cell>
          <cell r="N794" t="str">
            <v/>
          </cell>
          <cell r="O794" t="str">
            <v/>
          </cell>
          <cell r="P794" t="str">
            <v/>
          </cell>
        </row>
        <row r="795">
          <cell r="A795" t="str">
            <v>LO</v>
          </cell>
          <cell r="B795">
            <v>6</v>
          </cell>
          <cell r="C795">
            <v>3</v>
          </cell>
          <cell r="D795" t="str">
            <v>P</v>
          </cell>
          <cell r="E795">
            <v>33</v>
          </cell>
          <cell r="F795">
            <v>37756</v>
          </cell>
          <cell r="G795">
            <v>9.2799999999999994</v>
          </cell>
          <cell r="H795">
            <v>9.1999999999999993</v>
          </cell>
          <cell r="I795" t="str">
            <v>8          0</v>
          </cell>
          <cell r="J795">
            <v>0</v>
          </cell>
          <cell r="K795">
            <v>0</v>
          </cell>
          <cell r="L795">
            <v>2003</v>
          </cell>
          <cell r="M795" t="str">
            <v>No Trade</v>
          </cell>
          <cell r="N795" t="str">
            <v/>
          </cell>
          <cell r="O795" t="str">
            <v/>
          </cell>
          <cell r="P795" t="str">
            <v/>
          </cell>
        </row>
        <row r="796">
          <cell r="A796" t="str">
            <v>LO</v>
          </cell>
          <cell r="B796">
            <v>6</v>
          </cell>
          <cell r="C796">
            <v>3</v>
          </cell>
          <cell r="D796" t="str">
            <v>C</v>
          </cell>
          <cell r="E796">
            <v>33.5</v>
          </cell>
          <cell r="F796">
            <v>37756</v>
          </cell>
          <cell r="G796">
            <v>0.45</v>
          </cell>
          <cell r="H796">
            <v>0.3</v>
          </cell>
          <cell r="I796" t="str">
            <v>5          0</v>
          </cell>
          <cell r="J796">
            <v>0</v>
          </cell>
          <cell r="K796">
            <v>0</v>
          </cell>
          <cell r="L796">
            <v>2003</v>
          </cell>
          <cell r="M796" t="str">
            <v>No Trade</v>
          </cell>
          <cell r="N796" t="str">
            <v/>
          </cell>
          <cell r="O796" t="str">
            <v/>
          </cell>
          <cell r="P796" t="str">
            <v/>
          </cell>
        </row>
        <row r="797">
          <cell r="A797" t="str">
            <v>LO</v>
          </cell>
          <cell r="B797">
            <v>6</v>
          </cell>
          <cell r="C797">
            <v>3</v>
          </cell>
          <cell r="D797" t="str">
            <v>C</v>
          </cell>
          <cell r="E797">
            <v>34</v>
          </cell>
          <cell r="F797">
            <v>37756</v>
          </cell>
          <cell r="G797">
            <v>0.41</v>
          </cell>
          <cell r="H797">
            <v>0.3</v>
          </cell>
          <cell r="I797" t="str">
            <v>2          0</v>
          </cell>
          <cell r="J797">
            <v>0</v>
          </cell>
          <cell r="K797">
            <v>0</v>
          </cell>
          <cell r="L797">
            <v>2003</v>
          </cell>
          <cell r="M797" t="str">
            <v>No Trade</v>
          </cell>
          <cell r="N797" t="str">
            <v/>
          </cell>
          <cell r="O797" t="str">
            <v/>
          </cell>
          <cell r="P797" t="str">
            <v/>
          </cell>
        </row>
        <row r="798">
          <cell r="A798" t="str">
            <v>LO</v>
          </cell>
          <cell r="B798">
            <v>6</v>
          </cell>
          <cell r="C798">
            <v>3</v>
          </cell>
          <cell r="D798" t="str">
            <v>C</v>
          </cell>
          <cell r="E798">
            <v>34.5</v>
          </cell>
          <cell r="F798">
            <v>37756</v>
          </cell>
          <cell r="G798">
            <v>0.37</v>
          </cell>
          <cell r="H798">
            <v>0.2</v>
          </cell>
          <cell r="I798" t="str">
            <v>9          0</v>
          </cell>
          <cell r="J798">
            <v>0</v>
          </cell>
          <cell r="K798">
            <v>0</v>
          </cell>
          <cell r="L798">
            <v>2003</v>
          </cell>
          <cell r="M798" t="str">
            <v>No Trade</v>
          </cell>
          <cell r="N798" t="str">
            <v/>
          </cell>
          <cell r="O798" t="str">
            <v/>
          </cell>
          <cell r="P798" t="str">
            <v/>
          </cell>
        </row>
        <row r="799">
          <cell r="A799" t="str">
            <v>LO</v>
          </cell>
          <cell r="B799">
            <v>6</v>
          </cell>
          <cell r="C799">
            <v>3</v>
          </cell>
          <cell r="D799" t="str">
            <v>C</v>
          </cell>
          <cell r="E799">
            <v>35</v>
          </cell>
          <cell r="F799">
            <v>37756</v>
          </cell>
          <cell r="G799">
            <v>0.34</v>
          </cell>
          <cell r="H799">
            <v>0.2</v>
          </cell>
          <cell r="I799" t="str">
            <v>6         10</v>
          </cell>
          <cell r="J799">
            <v>0</v>
          </cell>
          <cell r="K799">
            <v>0</v>
          </cell>
          <cell r="L799">
            <v>2003</v>
          </cell>
          <cell r="M799" t="str">
            <v>No Trade</v>
          </cell>
          <cell r="N799" t="str">
            <v/>
          </cell>
          <cell r="O799" t="str">
            <v/>
          </cell>
          <cell r="P799" t="str">
            <v/>
          </cell>
        </row>
        <row r="800">
          <cell r="A800" t="str">
            <v>LO</v>
          </cell>
          <cell r="B800">
            <v>6</v>
          </cell>
          <cell r="C800">
            <v>3</v>
          </cell>
          <cell r="D800" t="str">
            <v>P</v>
          </cell>
          <cell r="E800">
            <v>35</v>
          </cell>
          <cell r="F800">
            <v>37756</v>
          </cell>
          <cell r="G800">
            <v>0</v>
          </cell>
          <cell r="H800">
            <v>0</v>
          </cell>
          <cell r="I800" t="str">
            <v>0          0</v>
          </cell>
          <cell r="J800">
            <v>0</v>
          </cell>
          <cell r="K800">
            <v>0</v>
          </cell>
          <cell r="L800">
            <v>2003</v>
          </cell>
          <cell r="M800" t="str">
            <v>No Trade</v>
          </cell>
          <cell r="N800" t="str">
            <v/>
          </cell>
          <cell r="O800" t="str">
            <v/>
          </cell>
          <cell r="P800" t="str">
            <v/>
          </cell>
        </row>
        <row r="801">
          <cell r="A801" t="str">
            <v>LO</v>
          </cell>
          <cell r="B801">
            <v>6</v>
          </cell>
          <cell r="C801">
            <v>3</v>
          </cell>
          <cell r="D801" t="str">
            <v>C</v>
          </cell>
          <cell r="E801">
            <v>35.5</v>
          </cell>
          <cell r="F801">
            <v>37756</v>
          </cell>
          <cell r="G801">
            <v>0</v>
          </cell>
          <cell r="H801">
            <v>0</v>
          </cell>
          <cell r="I801" t="str">
            <v>0          0</v>
          </cell>
          <cell r="J801">
            <v>0</v>
          </cell>
          <cell r="K801">
            <v>0</v>
          </cell>
          <cell r="L801">
            <v>2003</v>
          </cell>
          <cell r="M801" t="str">
            <v>No Trade</v>
          </cell>
          <cell r="N801" t="str">
            <v/>
          </cell>
          <cell r="O801" t="str">
            <v/>
          </cell>
          <cell r="P801" t="str">
            <v/>
          </cell>
        </row>
        <row r="802">
          <cell r="A802" t="str">
            <v>LO</v>
          </cell>
          <cell r="B802">
            <v>6</v>
          </cell>
          <cell r="C802">
            <v>3</v>
          </cell>
          <cell r="D802" t="str">
            <v>C</v>
          </cell>
          <cell r="E802">
            <v>36</v>
          </cell>
          <cell r="F802">
            <v>37756</v>
          </cell>
          <cell r="G802">
            <v>0.28999999999999998</v>
          </cell>
          <cell r="H802">
            <v>0.2</v>
          </cell>
          <cell r="I802" t="str">
            <v>2          4</v>
          </cell>
          <cell r="J802">
            <v>0</v>
          </cell>
          <cell r="K802">
            <v>0</v>
          </cell>
          <cell r="L802">
            <v>2003</v>
          </cell>
          <cell r="M802" t="str">
            <v>No Trade</v>
          </cell>
          <cell r="N802" t="str">
            <v/>
          </cell>
          <cell r="O802" t="str">
            <v/>
          </cell>
          <cell r="P802" t="str">
            <v/>
          </cell>
        </row>
        <row r="803">
          <cell r="A803" t="str">
            <v>LO</v>
          </cell>
          <cell r="B803">
            <v>6</v>
          </cell>
          <cell r="C803">
            <v>3</v>
          </cell>
          <cell r="D803" t="str">
            <v>C</v>
          </cell>
          <cell r="E803">
            <v>37</v>
          </cell>
          <cell r="F803">
            <v>37756</v>
          </cell>
          <cell r="G803">
            <v>0.24</v>
          </cell>
          <cell r="H803">
            <v>0.1</v>
          </cell>
          <cell r="I803" t="str">
            <v>9          0</v>
          </cell>
          <cell r="J803">
            <v>0</v>
          </cell>
          <cell r="K803">
            <v>0</v>
          </cell>
          <cell r="L803">
            <v>2003</v>
          </cell>
          <cell r="M803" t="str">
            <v>No Trade</v>
          </cell>
          <cell r="N803" t="str">
            <v/>
          </cell>
          <cell r="O803" t="str">
            <v/>
          </cell>
          <cell r="P803" t="str">
            <v/>
          </cell>
        </row>
        <row r="804">
          <cell r="A804" t="str">
            <v>LO</v>
          </cell>
          <cell r="B804">
            <v>6</v>
          </cell>
          <cell r="C804">
            <v>3</v>
          </cell>
          <cell r="D804" t="str">
            <v>C</v>
          </cell>
          <cell r="E804">
            <v>38</v>
          </cell>
          <cell r="F804">
            <v>37756</v>
          </cell>
          <cell r="G804">
            <v>0.21</v>
          </cell>
          <cell r="H804">
            <v>0.1</v>
          </cell>
          <cell r="I804" t="str">
            <v>6          0</v>
          </cell>
          <cell r="J804">
            <v>0</v>
          </cell>
          <cell r="K804">
            <v>0</v>
          </cell>
          <cell r="L804">
            <v>2003</v>
          </cell>
          <cell r="M804" t="str">
            <v>No Trade</v>
          </cell>
          <cell r="N804" t="str">
            <v/>
          </cell>
          <cell r="O804" t="str">
            <v/>
          </cell>
          <cell r="P804" t="str">
            <v/>
          </cell>
        </row>
        <row r="805">
          <cell r="A805" t="str">
            <v>LO</v>
          </cell>
          <cell r="B805">
            <v>6</v>
          </cell>
          <cell r="C805">
            <v>3</v>
          </cell>
          <cell r="D805" t="str">
            <v>C</v>
          </cell>
          <cell r="E805">
            <v>40</v>
          </cell>
          <cell r="F805">
            <v>37756</v>
          </cell>
          <cell r="G805">
            <v>0.15</v>
          </cell>
          <cell r="H805">
            <v>0.1</v>
          </cell>
          <cell r="I805" t="str">
            <v>2          4</v>
          </cell>
          <cell r="J805">
            <v>0</v>
          </cell>
          <cell r="K805">
            <v>0</v>
          </cell>
          <cell r="L805">
            <v>2003</v>
          </cell>
          <cell r="M805" t="str">
            <v>No Trade</v>
          </cell>
          <cell r="N805" t="str">
            <v/>
          </cell>
          <cell r="O805" t="str">
            <v/>
          </cell>
          <cell r="P805" t="str">
            <v/>
          </cell>
        </row>
        <row r="806">
          <cell r="A806" t="str">
            <v>LO</v>
          </cell>
          <cell r="B806">
            <v>6</v>
          </cell>
          <cell r="C806">
            <v>3</v>
          </cell>
          <cell r="D806" t="str">
            <v>C</v>
          </cell>
          <cell r="E806">
            <v>45</v>
          </cell>
          <cell r="F806">
            <v>37756</v>
          </cell>
          <cell r="G806">
            <v>0.08</v>
          </cell>
          <cell r="H806">
            <v>0</v>
          </cell>
          <cell r="I806" t="str">
            <v>6          0</v>
          </cell>
          <cell r="J806">
            <v>0</v>
          </cell>
          <cell r="K806">
            <v>0</v>
          </cell>
          <cell r="L806">
            <v>2003</v>
          </cell>
          <cell r="M806" t="str">
            <v>No Trade</v>
          </cell>
          <cell r="N806" t="str">
            <v/>
          </cell>
          <cell r="O806" t="str">
            <v/>
          </cell>
          <cell r="P806" t="str">
            <v/>
          </cell>
        </row>
        <row r="807">
          <cell r="A807" t="str">
            <v>LO</v>
          </cell>
          <cell r="B807">
            <v>7</v>
          </cell>
          <cell r="C807">
            <v>3</v>
          </cell>
          <cell r="D807" t="str">
            <v>P</v>
          </cell>
          <cell r="E807">
            <v>7.5</v>
          </cell>
          <cell r="F807">
            <v>37789</v>
          </cell>
          <cell r="G807">
            <v>0</v>
          </cell>
          <cell r="H807">
            <v>0</v>
          </cell>
          <cell r="I807" t="str">
            <v>0          0</v>
          </cell>
          <cell r="J807">
            <v>0</v>
          </cell>
          <cell r="K807">
            <v>0</v>
          </cell>
          <cell r="L807">
            <v>2003</v>
          </cell>
          <cell r="M807" t="str">
            <v>No Trade</v>
          </cell>
          <cell r="N807" t="str">
            <v/>
          </cell>
          <cell r="O807" t="str">
            <v/>
          </cell>
          <cell r="P807" t="str">
            <v/>
          </cell>
        </row>
        <row r="808">
          <cell r="A808" t="str">
            <v>LO</v>
          </cell>
          <cell r="B808">
            <v>7</v>
          </cell>
          <cell r="C808">
            <v>3</v>
          </cell>
          <cell r="D808" t="str">
            <v>P</v>
          </cell>
          <cell r="E808">
            <v>14</v>
          </cell>
          <cell r="F808">
            <v>37789</v>
          </cell>
          <cell r="G808">
            <v>0.09</v>
          </cell>
          <cell r="H808">
            <v>0</v>
          </cell>
          <cell r="I808" t="str">
            <v>9          0</v>
          </cell>
          <cell r="J808">
            <v>0</v>
          </cell>
          <cell r="K808">
            <v>0</v>
          </cell>
          <cell r="L808">
            <v>2003</v>
          </cell>
          <cell r="M808" t="str">
            <v>No Trade</v>
          </cell>
          <cell r="N808" t="str">
            <v/>
          </cell>
          <cell r="O808" t="str">
            <v/>
          </cell>
          <cell r="P808" t="str">
            <v/>
          </cell>
        </row>
        <row r="809">
          <cell r="A809" t="str">
            <v>LO</v>
          </cell>
          <cell r="B809">
            <v>7</v>
          </cell>
          <cell r="C809">
            <v>3</v>
          </cell>
          <cell r="D809" t="str">
            <v>P</v>
          </cell>
          <cell r="E809">
            <v>17</v>
          </cell>
          <cell r="F809">
            <v>37789</v>
          </cell>
          <cell r="G809">
            <v>0.3</v>
          </cell>
          <cell r="H809">
            <v>0.3</v>
          </cell>
          <cell r="I809" t="str">
            <v>2          0</v>
          </cell>
          <cell r="J809">
            <v>0</v>
          </cell>
          <cell r="K809">
            <v>0</v>
          </cell>
          <cell r="L809">
            <v>2003</v>
          </cell>
          <cell r="M809" t="str">
            <v>No Trade</v>
          </cell>
          <cell r="N809" t="str">
            <v/>
          </cell>
          <cell r="O809" t="str">
            <v/>
          </cell>
          <cell r="P809" t="str">
            <v/>
          </cell>
        </row>
        <row r="810">
          <cell r="A810" t="str">
            <v>LO</v>
          </cell>
          <cell r="B810">
            <v>7</v>
          </cell>
          <cell r="C810">
            <v>3</v>
          </cell>
          <cell r="D810" t="str">
            <v>C</v>
          </cell>
          <cell r="E810">
            <v>17.5</v>
          </cell>
          <cell r="F810">
            <v>37789</v>
          </cell>
          <cell r="G810">
            <v>0</v>
          </cell>
          <cell r="H810">
            <v>0</v>
          </cell>
          <cell r="I810" t="str">
            <v>0          0</v>
          </cell>
          <cell r="J810">
            <v>0</v>
          </cell>
          <cell r="K810">
            <v>0</v>
          </cell>
          <cell r="L810">
            <v>2003</v>
          </cell>
          <cell r="M810" t="str">
            <v>No Trade</v>
          </cell>
          <cell r="N810" t="str">
            <v/>
          </cell>
          <cell r="O810" t="str">
            <v/>
          </cell>
          <cell r="P810" t="str">
            <v/>
          </cell>
        </row>
        <row r="811">
          <cell r="A811" t="str">
            <v>LO</v>
          </cell>
          <cell r="B811">
            <v>7</v>
          </cell>
          <cell r="C811">
            <v>3</v>
          </cell>
          <cell r="D811" t="str">
            <v>P</v>
          </cell>
          <cell r="E811">
            <v>17.5</v>
          </cell>
          <cell r="F811">
            <v>37789</v>
          </cell>
          <cell r="G811">
            <v>0.36</v>
          </cell>
          <cell r="H811">
            <v>0.3</v>
          </cell>
          <cell r="I811" t="str">
            <v>8          0</v>
          </cell>
          <cell r="J811">
            <v>0</v>
          </cell>
          <cell r="K811">
            <v>0</v>
          </cell>
          <cell r="L811">
            <v>2003</v>
          </cell>
          <cell r="M811" t="str">
            <v>No Trade</v>
          </cell>
          <cell r="N811" t="str">
            <v/>
          </cell>
          <cell r="O811" t="str">
            <v/>
          </cell>
          <cell r="P811" t="str">
            <v/>
          </cell>
        </row>
        <row r="812">
          <cell r="A812" t="str">
            <v>LO</v>
          </cell>
          <cell r="B812">
            <v>7</v>
          </cell>
          <cell r="C812">
            <v>3</v>
          </cell>
          <cell r="D812" t="str">
            <v>P</v>
          </cell>
          <cell r="E812">
            <v>18</v>
          </cell>
          <cell r="F812">
            <v>37789</v>
          </cell>
          <cell r="G812">
            <v>0.42</v>
          </cell>
          <cell r="H812">
            <v>0.4</v>
          </cell>
          <cell r="I812" t="str">
            <v>4          0</v>
          </cell>
          <cell r="J812">
            <v>0</v>
          </cell>
          <cell r="K812">
            <v>0</v>
          </cell>
          <cell r="L812">
            <v>2003</v>
          </cell>
          <cell r="M812" t="str">
            <v>No Trade</v>
          </cell>
          <cell r="N812" t="str">
            <v/>
          </cell>
          <cell r="O812" t="str">
            <v/>
          </cell>
          <cell r="P812" t="str">
            <v/>
          </cell>
        </row>
        <row r="813">
          <cell r="A813" t="str">
            <v>LO</v>
          </cell>
          <cell r="B813">
            <v>7</v>
          </cell>
          <cell r="C813">
            <v>3</v>
          </cell>
          <cell r="D813" t="str">
            <v>P</v>
          </cell>
          <cell r="E813">
            <v>18.5</v>
          </cell>
          <cell r="F813">
            <v>37789</v>
          </cell>
          <cell r="G813">
            <v>0.49</v>
          </cell>
          <cell r="H813">
            <v>0.5</v>
          </cell>
          <cell r="I813" t="str">
            <v>2          0</v>
          </cell>
          <cell r="J813">
            <v>0</v>
          </cell>
          <cell r="K813">
            <v>0</v>
          </cell>
          <cell r="L813">
            <v>2003</v>
          </cell>
          <cell r="M813" t="str">
            <v>No Trade</v>
          </cell>
          <cell r="N813" t="str">
            <v/>
          </cell>
          <cell r="O813" t="str">
            <v/>
          </cell>
          <cell r="P813" t="str">
            <v/>
          </cell>
        </row>
        <row r="814">
          <cell r="A814" t="str">
            <v>LO</v>
          </cell>
          <cell r="B814">
            <v>7</v>
          </cell>
          <cell r="C814">
            <v>3</v>
          </cell>
          <cell r="D814" t="str">
            <v>P</v>
          </cell>
          <cell r="E814">
            <v>19</v>
          </cell>
          <cell r="F814">
            <v>37789</v>
          </cell>
          <cell r="G814">
            <v>0.56999999999999995</v>
          </cell>
          <cell r="H814">
            <v>0.6</v>
          </cell>
          <cell r="I814" t="str">
            <v>0          0</v>
          </cell>
          <cell r="J814">
            <v>0</v>
          </cell>
          <cell r="K814">
            <v>0</v>
          </cell>
          <cell r="L814">
            <v>2003</v>
          </cell>
          <cell r="M814" t="str">
            <v>No Trade</v>
          </cell>
          <cell r="N814" t="str">
            <v/>
          </cell>
          <cell r="O814" t="str">
            <v/>
          </cell>
          <cell r="P814" t="str">
            <v/>
          </cell>
        </row>
        <row r="815">
          <cell r="A815" t="str">
            <v>LO</v>
          </cell>
          <cell r="B815">
            <v>7</v>
          </cell>
          <cell r="C815">
            <v>3</v>
          </cell>
          <cell r="D815" t="str">
            <v>P</v>
          </cell>
          <cell r="E815">
            <v>20</v>
          </cell>
          <cell r="F815">
            <v>37789</v>
          </cell>
          <cell r="G815">
            <v>0.76</v>
          </cell>
          <cell r="H815">
            <v>0.8</v>
          </cell>
          <cell r="I815" t="str">
            <v>0          0</v>
          </cell>
          <cell r="J815">
            <v>0</v>
          </cell>
          <cell r="K815">
            <v>0</v>
          </cell>
          <cell r="L815">
            <v>2003</v>
          </cell>
          <cell r="M815" t="str">
            <v>No Trade</v>
          </cell>
          <cell r="N815" t="str">
            <v/>
          </cell>
          <cell r="O815" t="str">
            <v/>
          </cell>
          <cell r="P815" t="str">
            <v/>
          </cell>
        </row>
        <row r="816">
          <cell r="A816" t="str">
            <v>LO</v>
          </cell>
          <cell r="B816">
            <v>7</v>
          </cell>
          <cell r="C816">
            <v>3</v>
          </cell>
          <cell r="D816" t="str">
            <v>P</v>
          </cell>
          <cell r="E816">
            <v>20.5</v>
          </cell>
          <cell r="F816">
            <v>37789</v>
          </cell>
          <cell r="G816">
            <v>0.86</v>
          </cell>
          <cell r="H816">
            <v>0.9</v>
          </cell>
          <cell r="I816" t="str">
            <v>1          0</v>
          </cell>
          <cell r="J816">
            <v>0</v>
          </cell>
          <cell r="K816">
            <v>0</v>
          </cell>
          <cell r="L816">
            <v>2003</v>
          </cell>
          <cell r="M816" t="str">
            <v>No Trade</v>
          </cell>
          <cell r="N816" t="str">
            <v/>
          </cell>
          <cell r="O816" t="str">
            <v/>
          </cell>
          <cell r="P816" t="str">
            <v/>
          </cell>
        </row>
        <row r="817">
          <cell r="A817" t="str">
            <v>LO</v>
          </cell>
          <cell r="B817">
            <v>7</v>
          </cell>
          <cell r="C817">
            <v>3</v>
          </cell>
          <cell r="D817" t="str">
            <v>P</v>
          </cell>
          <cell r="E817">
            <v>21</v>
          </cell>
          <cell r="F817">
            <v>37789</v>
          </cell>
          <cell r="G817">
            <v>0.98</v>
          </cell>
          <cell r="H817">
            <v>1</v>
          </cell>
          <cell r="I817" t="str">
            <v>4          0</v>
          </cell>
          <cell r="J817">
            <v>0</v>
          </cell>
          <cell r="K817">
            <v>0</v>
          </cell>
          <cell r="L817">
            <v>2003</v>
          </cell>
          <cell r="M817" t="str">
            <v>No Trade</v>
          </cell>
          <cell r="N817" t="str">
            <v/>
          </cell>
          <cell r="O817" t="str">
            <v/>
          </cell>
          <cell r="P817" t="str">
            <v/>
          </cell>
        </row>
        <row r="818">
          <cell r="A818" t="str">
            <v>LO</v>
          </cell>
          <cell r="B818">
            <v>7</v>
          </cell>
          <cell r="C818">
            <v>3</v>
          </cell>
          <cell r="D818" t="str">
            <v>P</v>
          </cell>
          <cell r="E818">
            <v>21.5</v>
          </cell>
          <cell r="F818">
            <v>37789</v>
          </cell>
          <cell r="G818">
            <v>1.1100000000000001</v>
          </cell>
          <cell r="H818">
            <v>1.1000000000000001</v>
          </cell>
          <cell r="I818" t="str">
            <v>8          0</v>
          </cell>
          <cell r="J818">
            <v>0</v>
          </cell>
          <cell r="K818">
            <v>0</v>
          </cell>
          <cell r="L818">
            <v>2003</v>
          </cell>
          <cell r="M818" t="str">
            <v>No Trade</v>
          </cell>
          <cell r="N818" t="str">
            <v/>
          </cell>
          <cell r="O818" t="str">
            <v/>
          </cell>
          <cell r="P818" t="str">
            <v/>
          </cell>
        </row>
        <row r="819">
          <cell r="A819" t="str">
            <v>LO</v>
          </cell>
          <cell r="B819">
            <v>7</v>
          </cell>
          <cell r="C819">
            <v>3</v>
          </cell>
          <cell r="D819" t="str">
            <v>P</v>
          </cell>
          <cell r="E819">
            <v>22</v>
          </cell>
          <cell r="F819">
            <v>37789</v>
          </cell>
          <cell r="G819">
            <v>1.25</v>
          </cell>
          <cell r="H819">
            <v>1.3</v>
          </cell>
          <cell r="I819" t="str">
            <v>3         25</v>
          </cell>
          <cell r="J819">
            <v>0</v>
          </cell>
          <cell r="K819">
            <v>0</v>
          </cell>
          <cell r="L819">
            <v>2003</v>
          </cell>
          <cell r="M819" t="str">
            <v>No Trade</v>
          </cell>
          <cell r="N819" t="str">
            <v/>
          </cell>
          <cell r="O819" t="str">
            <v/>
          </cell>
          <cell r="P819" t="str">
            <v/>
          </cell>
        </row>
        <row r="820">
          <cell r="A820" t="str">
            <v>LO</v>
          </cell>
          <cell r="B820">
            <v>7</v>
          </cell>
          <cell r="C820">
            <v>3</v>
          </cell>
          <cell r="D820" t="str">
            <v>P</v>
          </cell>
          <cell r="E820">
            <v>22.5</v>
          </cell>
          <cell r="F820">
            <v>37789</v>
          </cell>
          <cell r="G820">
            <v>1.41</v>
          </cell>
          <cell r="H820">
            <v>1.4</v>
          </cell>
          <cell r="I820" t="str">
            <v>9          0</v>
          </cell>
          <cell r="J820">
            <v>0</v>
          </cell>
          <cell r="K820">
            <v>0</v>
          </cell>
          <cell r="L820">
            <v>2003</v>
          </cell>
          <cell r="M820" t="str">
            <v>No Trade</v>
          </cell>
          <cell r="N820" t="str">
            <v/>
          </cell>
          <cell r="O820" t="str">
            <v/>
          </cell>
          <cell r="P820" t="str">
            <v/>
          </cell>
        </row>
        <row r="821">
          <cell r="A821" t="str">
            <v>LO</v>
          </cell>
          <cell r="B821">
            <v>7</v>
          </cell>
          <cell r="C821">
            <v>3</v>
          </cell>
          <cell r="D821" t="str">
            <v>P</v>
          </cell>
          <cell r="E821">
            <v>23</v>
          </cell>
          <cell r="F821">
            <v>37789</v>
          </cell>
          <cell r="G821">
            <v>1.57</v>
          </cell>
          <cell r="H821">
            <v>1.6</v>
          </cell>
          <cell r="I821" t="str">
            <v>6          0</v>
          </cell>
          <cell r="J821">
            <v>0</v>
          </cell>
          <cell r="K821">
            <v>0</v>
          </cell>
          <cell r="L821">
            <v>2003</v>
          </cell>
          <cell r="M821" t="str">
            <v>No Trade</v>
          </cell>
          <cell r="N821" t="str">
            <v/>
          </cell>
          <cell r="O821" t="str">
            <v/>
          </cell>
          <cell r="P821" t="str">
            <v/>
          </cell>
        </row>
        <row r="822">
          <cell r="A822" t="str">
            <v>LO</v>
          </cell>
          <cell r="B822">
            <v>7</v>
          </cell>
          <cell r="C822">
            <v>3</v>
          </cell>
          <cell r="D822" t="str">
            <v>C</v>
          </cell>
          <cell r="E822">
            <v>23.5</v>
          </cell>
          <cell r="F822">
            <v>37789</v>
          </cell>
          <cell r="G822">
            <v>3.7</v>
          </cell>
          <cell r="H822">
            <v>3.3</v>
          </cell>
          <cell r="I822" t="str">
            <v>3          0</v>
          </cell>
          <cell r="J822">
            <v>0</v>
          </cell>
          <cell r="K822">
            <v>0</v>
          </cell>
          <cell r="L822">
            <v>2003</v>
          </cell>
          <cell r="M822" t="str">
            <v>No Trade</v>
          </cell>
          <cell r="N822" t="str">
            <v/>
          </cell>
          <cell r="O822" t="str">
            <v/>
          </cell>
          <cell r="P822" t="str">
            <v/>
          </cell>
        </row>
        <row r="823">
          <cell r="A823" t="str">
            <v>LO</v>
          </cell>
          <cell r="B823">
            <v>7</v>
          </cell>
          <cell r="C823">
            <v>3</v>
          </cell>
          <cell r="D823" t="str">
            <v>P</v>
          </cell>
          <cell r="E823">
            <v>23.5</v>
          </cell>
          <cell r="F823">
            <v>37789</v>
          </cell>
          <cell r="G823">
            <v>1.75</v>
          </cell>
          <cell r="H823">
            <v>1.8</v>
          </cell>
          <cell r="I823" t="str">
            <v>5          0</v>
          </cell>
          <cell r="J823">
            <v>0</v>
          </cell>
          <cell r="K823">
            <v>0</v>
          </cell>
          <cell r="L823">
            <v>2003</v>
          </cell>
          <cell r="M823" t="str">
            <v>No Trade</v>
          </cell>
          <cell r="N823" t="str">
            <v/>
          </cell>
          <cell r="O823" t="str">
            <v/>
          </cell>
          <cell r="P823" t="str">
            <v/>
          </cell>
        </row>
        <row r="824">
          <cell r="A824" t="str">
            <v>LO</v>
          </cell>
          <cell r="B824">
            <v>7</v>
          </cell>
          <cell r="C824">
            <v>3</v>
          </cell>
          <cell r="D824" t="str">
            <v>C</v>
          </cell>
          <cell r="E824">
            <v>24</v>
          </cell>
          <cell r="F824">
            <v>37789</v>
          </cell>
          <cell r="G824">
            <v>3.4</v>
          </cell>
          <cell r="H824">
            <v>3</v>
          </cell>
          <cell r="I824" t="str">
            <v>6          0</v>
          </cell>
          <cell r="J824">
            <v>0</v>
          </cell>
          <cell r="K824">
            <v>0</v>
          </cell>
          <cell r="L824">
            <v>2003</v>
          </cell>
          <cell r="M824" t="str">
            <v>No Trade</v>
          </cell>
          <cell r="N824" t="str">
            <v/>
          </cell>
          <cell r="O824" t="str">
            <v/>
          </cell>
          <cell r="P824" t="str">
            <v/>
          </cell>
        </row>
        <row r="825">
          <cell r="A825" t="str">
            <v>LO</v>
          </cell>
          <cell r="B825">
            <v>7</v>
          </cell>
          <cell r="C825">
            <v>3</v>
          </cell>
          <cell r="D825" t="str">
            <v>P</v>
          </cell>
          <cell r="E825">
            <v>24</v>
          </cell>
          <cell r="F825">
            <v>37789</v>
          </cell>
          <cell r="G825">
            <v>1.94</v>
          </cell>
          <cell r="H825">
            <v>2</v>
          </cell>
          <cell r="I825" t="str">
            <v>6          0</v>
          </cell>
          <cell r="J825">
            <v>0</v>
          </cell>
          <cell r="K825">
            <v>0</v>
          </cell>
          <cell r="L825">
            <v>2003</v>
          </cell>
          <cell r="M825" t="str">
            <v>No Trade</v>
          </cell>
          <cell r="N825" t="str">
            <v/>
          </cell>
          <cell r="O825" t="str">
            <v/>
          </cell>
          <cell r="P825" t="str">
            <v/>
          </cell>
        </row>
        <row r="826">
          <cell r="A826" t="str">
            <v>LO</v>
          </cell>
          <cell r="B826">
            <v>7</v>
          </cell>
          <cell r="C826">
            <v>3</v>
          </cell>
          <cell r="D826" t="str">
            <v>C</v>
          </cell>
          <cell r="E826">
            <v>24.5</v>
          </cell>
          <cell r="F826">
            <v>37789</v>
          </cell>
          <cell r="G826">
            <v>3.12</v>
          </cell>
          <cell r="H826">
            <v>2.7</v>
          </cell>
          <cell r="I826" t="str">
            <v>7          0</v>
          </cell>
          <cell r="J826">
            <v>0</v>
          </cell>
          <cell r="K826">
            <v>0</v>
          </cell>
          <cell r="L826">
            <v>2003</v>
          </cell>
          <cell r="M826" t="str">
            <v>No Trade</v>
          </cell>
          <cell r="N826" t="str">
            <v/>
          </cell>
          <cell r="O826" t="str">
            <v/>
          </cell>
          <cell r="P826" t="str">
            <v/>
          </cell>
        </row>
        <row r="827">
          <cell r="A827" t="str">
            <v>LO</v>
          </cell>
          <cell r="B827">
            <v>7</v>
          </cell>
          <cell r="C827">
            <v>3</v>
          </cell>
          <cell r="D827" t="str">
            <v>P</v>
          </cell>
          <cell r="E827">
            <v>24.5</v>
          </cell>
          <cell r="F827">
            <v>37789</v>
          </cell>
          <cell r="G827">
            <v>2.14</v>
          </cell>
          <cell r="H827">
            <v>2.2000000000000002</v>
          </cell>
          <cell r="I827" t="str">
            <v>7         50</v>
          </cell>
          <cell r="J827">
            <v>2.2000000000000002</v>
          </cell>
          <cell r="K827">
            <v>2.2000000000000002</v>
          </cell>
          <cell r="L827">
            <v>2003</v>
          </cell>
          <cell r="M827" t="str">
            <v>No Trade</v>
          </cell>
          <cell r="N827" t="str">
            <v/>
          </cell>
          <cell r="O827" t="str">
            <v/>
          </cell>
          <cell r="P827" t="str">
            <v/>
          </cell>
        </row>
        <row r="828">
          <cell r="A828" t="str">
            <v>LO</v>
          </cell>
          <cell r="B828">
            <v>7</v>
          </cell>
          <cell r="C828">
            <v>3</v>
          </cell>
          <cell r="D828" t="str">
            <v>C</v>
          </cell>
          <cell r="E828">
            <v>25</v>
          </cell>
          <cell r="F828">
            <v>37789</v>
          </cell>
          <cell r="G828">
            <v>2.84</v>
          </cell>
          <cell r="H828">
            <v>2.5</v>
          </cell>
          <cell r="I828" t="str">
            <v>1          0</v>
          </cell>
          <cell r="J828">
            <v>0</v>
          </cell>
          <cell r="K828">
            <v>0</v>
          </cell>
          <cell r="L828">
            <v>2003</v>
          </cell>
          <cell r="M828" t="str">
            <v>No Trade</v>
          </cell>
          <cell r="N828" t="str">
            <v/>
          </cell>
          <cell r="O828" t="str">
            <v/>
          </cell>
          <cell r="P828" t="str">
            <v/>
          </cell>
        </row>
        <row r="829">
          <cell r="A829" t="str">
            <v>LO</v>
          </cell>
          <cell r="B829">
            <v>7</v>
          </cell>
          <cell r="C829">
            <v>3</v>
          </cell>
          <cell r="D829" t="str">
            <v>P</v>
          </cell>
          <cell r="E829">
            <v>25</v>
          </cell>
          <cell r="F829">
            <v>37789</v>
          </cell>
          <cell r="G829">
            <v>2.36</v>
          </cell>
          <cell r="H829">
            <v>2.5</v>
          </cell>
          <cell r="I829" t="str">
            <v>1          0</v>
          </cell>
          <cell r="J829">
            <v>0</v>
          </cell>
          <cell r="K829">
            <v>0</v>
          </cell>
          <cell r="L829">
            <v>2003</v>
          </cell>
          <cell r="M829" t="str">
            <v>No Trade</v>
          </cell>
          <cell r="N829" t="str">
            <v/>
          </cell>
          <cell r="O829" t="str">
            <v/>
          </cell>
          <cell r="P829" t="str">
            <v/>
          </cell>
        </row>
        <row r="830">
          <cell r="A830" t="str">
            <v>LO</v>
          </cell>
          <cell r="B830">
            <v>7</v>
          </cell>
          <cell r="C830">
            <v>3</v>
          </cell>
          <cell r="D830" t="str">
            <v>C</v>
          </cell>
          <cell r="E830">
            <v>25.5</v>
          </cell>
          <cell r="F830">
            <v>37789</v>
          </cell>
          <cell r="G830">
            <v>2.57</v>
          </cell>
          <cell r="H830">
            <v>2.2000000000000002</v>
          </cell>
          <cell r="I830" t="str">
            <v>7          0</v>
          </cell>
          <cell r="J830">
            <v>0</v>
          </cell>
          <cell r="K830">
            <v>0</v>
          </cell>
          <cell r="L830">
            <v>2003</v>
          </cell>
          <cell r="M830" t="str">
            <v>No Trade</v>
          </cell>
          <cell r="N830" t="str">
            <v/>
          </cell>
          <cell r="O830" t="str">
            <v/>
          </cell>
          <cell r="P830" t="str">
            <v/>
          </cell>
        </row>
        <row r="831">
          <cell r="A831" t="str">
            <v>LO</v>
          </cell>
          <cell r="B831">
            <v>7</v>
          </cell>
          <cell r="C831">
            <v>3</v>
          </cell>
          <cell r="D831" t="str">
            <v>P</v>
          </cell>
          <cell r="E831">
            <v>25.5</v>
          </cell>
          <cell r="F831">
            <v>37789</v>
          </cell>
          <cell r="G831">
            <v>2.59</v>
          </cell>
          <cell r="H831">
            <v>2.7</v>
          </cell>
          <cell r="I831" t="str">
            <v>7          0</v>
          </cell>
          <cell r="J831">
            <v>0</v>
          </cell>
          <cell r="K831">
            <v>0</v>
          </cell>
          <cell r="L831">
            <v>2003</v>
          </cell>
          <cell r="M831" t="str">
            <v>No Trade</v>
          </cell>
          <cell r="N831" t="str">
            <v/>
          </cell>
          <cell r="O831" t="str">
            <v/>
          </cell>
          <cell r="P831" t="str">
            <v/>
          </cell>
        </row>
        <row r="832">
          <cell r="A832" t="str">
            <v>LO</v>
          </cell>
          <cell r="B832">
            <v>7</v>
          </cell>
          <cell r="C832">
            <v>3</v>
          </cell>
          <cell r="D832" t="str">
            <v>C</v>
          </cell>
          <cell r="E832">
            <v>26</v>
          </cell>
          <cell r="F832">
            <v>37789</v>
          </cell>
          <cell r="G832">
            <v>2.34</v>
          </cell>
          <cell r="H832">
            <v>2</v>
          </cell>
          <cell r="I832" t="str">
            <v>5          0</v>
          </cell>
          <cell r="J832">
            <v>0</v>
          </cell>
          <cell r="K832">
            <v>0</v>
          </cell>
          <cell r="L832">
            <v>2003</v>
          </cell>
          <cell r="M832" t="str">
            <v>No Trade</v>
          </cell>
          <cell r="N832" t="str">
            <v/>
          </cell>
          <cell r="O832" t="str">
            <v/>
          </cell>
          <cell r="P832" t="str">
            <v/>
          </cell>
        </row>
        <row r="833">
          <cell r="A833" t="str">
            <v>LO</v>
          </cell>
          <cell r="B833">
            <v>7</v>
          </cell>
          <cell r="C833">
            <v>3</v>
          </cell>
          <cell r="D833" t="str">
            <v>P</v>
          </cell>
          <cell r="E833">
            <v>26</v>
          </cell>
          <cell r="F833">
            <v>37789</v>
          </cell>
          <cell r="G833">
            <v>2.86</v>
          </cell>
          <cell r="H833">
            <v>3</v>
          </cell>
          <cell r="I833" t="str">
            <v>5          0</v>
          </cell>
          <cell r="J833">
            <v>0</v>
          </cell>
          <cell r="K833">
            <v>0</v>
          </cell>
          <cell r="L833">
            <v>2003</v>
          </cell>
          <cell r="M833" t="str">
            <v>No Trade</v>
          </cell>
          <cell r="N833" t="str">
            <v/>
          </cell>
          <cell r="O833" t="str">
            <v/>
          </cell>
          <cell r="P833" t="str">
            <v/>
          </cell>
        </row>
        <row r="834">
          <cell r="A834" t="str">
            <v>LO</v>
          </cell>
          <cell r="B834">
            <v>7</v>
          </cell>
          <cell r="C834">
            <v>3</v>
          </cell>
          <cell r="D834" t="str">
            <v>C</v>
          </cell>
          <cell r="E834">
            <v>27</v>
          </cell>
          <cell r="F834">
            <v>37789</v>
          </cell>
          <cell r="G834">
            <v>1.91</v>
          </cell>
          <cell r="H834">
            <v>1.6</v>
          </cell>
          <cell r="I834" t="str">
            <v>5          0</v>
          </cell>
          <cell r="J834">
            <v>0</v>
          </cell>
          <cell r="K834">
            <v>0</v>
          </cell>
          <cell r="L834">
            <v>2003</v>
          </cell>
          <cell r="M834" t="str">
            <v>No Trade</v>
          </cell>
          <cell r="N834" t="str">
            <v/>
          </cell>
          <cell r="O834" t="str">
            <v/>
          </cell>
          <cell r="P834" t="str">
            <v/>
          </cell>
        </row>
        <row r="835">
          <cell r="A835" t="str">
            <v>LO</v>
          </cell>
          <cell r="B835">
            <v>7</v>
          </cell>
          <cell r="C835">
            <v>3</v>
          </cell>
          <cell r="D835" t="str">
            <v>C</v>
          </cell>
          <cell r="E835">
            <v>27.5</v>
          </cell>
          <cell r="F835">
            <v>37789</v>
          </cell>
          <cell r="G835">
            <v>1.72</v>
          </cell>
          <cell r="H835">
            <v>1.4</v>
          </cell>
          <cell r="I835" t="str">
            <v>8          0</v>
          </cell>
          <cell r="J835">
            <v>0</v>
          </cell>
          <cell r="K835">
            <v>0</v>
          </cell>
          <cell r="L835">
            <v>2003</v>
          </cell>
          <cell r="M835" t="str">
            <v>No Trade</v>
          </cell>
          <cell r="N835" t="str">
            <v/>
          </cell>
          <cell r="O835" t="str">
            <v/>
          </cell>
          <cell r="P835" t="str">
            <v/>
          </cell>
        </row>
        <row r="836">
          <cell r="A836" t="str">
            <v>LO</v>
          </cell>
          <cell r="B836">
            <v>7</v>
          </cell>
          <cell r="C836">
            <v>3</v>
          </cell>
          <cell r="D836" t="str">
            <v>C</v>
          </cell>
          <cell r="E836">
            <v>28</v>
          </cell>
          <cell r="F836">
            <v>37789</v>
          </cell>
          <cell r="G836">
            <v>1.54</v>
          </cell>
          <cell r="H836">
            <v>1.3</v>
          </cell>
          <cell r="I836" t="str">
            <v>1          0</v>
          </cell>
          <cell r="J836">
            <v>0</v>
          </cell>
          <cell r="K836">
            <v>0</v>
          </cell>
          <cell r="L836">
            <v>2003</v>
          </cell>
          <cell r="M836" t="str">
            <v>No Trade</v>
          </cell>
          <cell r="N836" t="str">
            <v/>
          </cell>
          <cell r="O836" t="str">
            <v/>
          </cell>
          <cell r="P836" t="str">
            <v/>
          </cell>
        </row>
        <row r="837">
          <cell r="A837" t="str">
            <v>LO</v>
          </cell>
          <cell r="B837">
            <v>7</v>
          </cell>
          <cell r="C837">
            <v>3</v>
          </cell>
          <cell r="D837" t="str">
            <v>C</v>
          </cell>
          <cell r="E837">
            <v>28.5</v>
          </cell>
          <cell r="F837">
            <v>37789</v>
          </cell>
          <cell r="G837">
            <v>1.38</v>
          </cell>
          <cell r="H837">
            <v>1.1000000000000001</v>
          </cell>
          <cell r="I837" t="str">
            <v>6          0</v>
          </cell>
          <cell r="J837">
            <v>0</v>
          </cell>
          <cell r="K837">
            <v>0</v>
          </cell>
          <cell r="L837">
            <v>2003</v>
          </cell>
          <cell r="M837" t="str">
            <v>No Trade</v>
          </cell>
          <cell r="N837" t="str">
            <v/>
          </cell>
          <cell r="O837" t="str">
            <v/>
          </cell>
          <cell r="P837" t="str">
            <v/>
          </cell>
        </row>
        <row r="838">
          <cell r="A838" t="str">
            <v>LO</v>
          </cell>
          <cell r="B838">
            <v>7</v>
          </cell>
          <cell r="C838">
            <v>3</v>
          </cell>
          <cell r="D838" t="str">
            <v>C</v>
          </cell>
          <cell r="E838">
            <v>29</v>
          </cell>
          <cell r="F838">
            <v>37789</v>
          </cell>
          <cell r="G838">
            <v>1.22</v>
          </cell>
          <cell r="H838">
            <v>1</v>
          </cell>
          <cell r="I838" t="str">
            <v>3          0</v>
          </cell>
          <cell r="J838">
            <v>0</v>
          </cell>
          <cell r="K838">
            <v>0</v>
          </cell>
          <cell r="L838">
            <v>2003</v>
          </cell>
          <cell r="M838" t="str">
            <v>No Trade</v>
          </cell>
          <cell r="N838" t="str">
            <v/>
          </cell>
          <cell r="O838" t="str">
            <v/>
          </cell>
          <cell r="P838" t="str">
            <v/>
          </cell>
        </row>
        <row r="839">
          <cell r="A839" t="str">
            <v>LO</v>
          </cell>
          <cell r="B839">
            <v>7</v>
          </cell>
          <cell r="C839">
            <v>3</v>
          </cell>
          <cell r="D839" t="str">
            <v>C</v>
          </cell>
          <cell r="E839">
            <v>30</v>
          </cell>
          <cell r="F839">
            <v>37789</v>
          </cell>
          <cell r="G839">
            <v>0.98</v>
          </cell>
          <cell r="H839">
            <v>0.8</v>
          </cell>
          <cell r="I839" t="str">
            <v>2         75</v>
          </cell>
          <cell r="J839">
            <v>0</v>
          </cell>
          <cell r="K839">
            <v>0</v>
          </cell>
          <cell r="L839">
            <v>2003</v>
          </cell>
          <cell r="M839" t="str">
            <v>No Trade</v>
          </cell>
          <cell r="N839" t="str">
            <v/>
          </cell>
          <cell r="O839" t="str">
            <v/>
          </cell>
          <cell r="P839" t="str">
            <v/>
          </cell>
        </row>
        <row r="840">
          <cell r="A840" t="str">
            <v>LO</v>
          </cell>
          <cell r="B840">
            <v>7</v>
          </cell>
          <cell r="C840">
            <v>3</v>
          </cell>
          <cell r="D840" t="str">
            <v>C</v>
          </cell>
          <cell r="E840">
            <v>31</v>
          </cell>
          <cell r="F840">
            <v>37789</v>
          </cell>
          <cell r="G840">
            <v>0.78</v>
          </cell>
          <cell r="H840">
            <v>0.6</v>
          </cell>
          <cell r="I840" t="str">
            <v>5          0</v>
          </cell>
          <cell r="J840">
            <v>0</v>
          </cell>
          <cell r="K840">
            <v>0</v>
          </cell>
          <cell r="L840">
            <v>2003</v>
          </cell>
          <cell r="M840" t="str">
            <v>No Trade</v>
          </cell>
          <cell r="N840" t="str">
            <v/>
          </cell>
          <cell r="O840" t="str">
            <v/>
          </cell>
          <cell r="P840" t="str">
            <v/>
          </cell>
        </row>
        <row r="841">
          <cell r="A841" t="str">
            <v>LO</v>
          </cell>
          <cell r="B841">
            <v>7</v>
          </cell>
          <cell r="C841">
            <v>3</v>
          </cell>
          <cell r="D841" t="str">
            <v>C</v>
          </cell>
          <cell r="E841">
            <v>32</v>
          </cell>
          <cell r="F841">
            <v>37789</v>
          </cell>
          <cell r="G841">
            <v>0.64</v>
          </cell>
          <cell r="H841">
            <v>0.5</v>
          </cell>
          <cell r="I841" t="str">
            <v>5          0</v>
          </cell>
          <cell r="J841">
            <v>0</v>
          </cell>
          <cell r="K841">
            <v>0</v>
          </cell>
          <cell r="L841">
            <v>2003</v>
          </cell>
          <cell r="M841" t="str">
            <v>No Trade</v>
          </cell>
          <cell r="N841" t="str">
            <v/>
          </cell>
          <cell r="O841" t="str">
            <v/>
          </cell>
          <cell r="P841" t="str">
            <v/>
          </cell>
        </row>
        <row r="842">
          <cell r="A842" t="str">
            <v>LO</v>
          </cell>
          <cell r="B842">
            <v>7</v>
          </cell>
          <cell r="C842">
            <v>3</v>
          </cell>
          <cell r="D842" t="str">
            <v>C</v>
          </cell>
          <cell r="E842">
            <v>33</v>
          </cell>
          <cell r="F842">
            <v>37789</v>
          </cell>
          <cell r="G842">
            <v>0.54</v>
          </cell>
          <cell r="H842">
            <v>0.4</v>
          </cell>
          <cell r="I842" t="str">
            <v>6          0</v>
          </cell>
          <cell r="J842">
            <v>0</v>
          </cell>
          <cell r="K842">
            <v>0</v>
          </cell>
          <cell r="L842">
            <v>2003</v>
          </cell>
          <cell r="M842" t="str">
            <v>No Trade</v>
          </cell>
          <cell r="N842" t="str">
            <v/>
          </cell>
          <cell r="O842" t="str">
            <v/>
          </cell>
          <cell r="P842" t="str">
            <v/>
          </cell>
        </row>
        <row r="843">
          <cell r="A843" t="str">
            <v>LO</v>
          </cell>
          <cell r="B843">
            <v>7</v>
          </cell>
          <cell r="C843">
            <v>3</v>
          </cell>
          <cell r="D843" t="str">
            <v>C</v>
          </cell>
          <cell r="E843">
            <v>34</v>
          </cell>
          <cell r="F843">
            <v>37789</v>
          </cell>
          <cell r="G843">
            <v>0.46</v>
          </cell>
          <cell r="H843">
            <v>0.3</v>
          </cell>
          <cell r="I843" t="str">
            <v>9          0</v>
          </cell>
          <cell r="J843">
            <v>0</v>
          </cell>
          <cell r="K843">
            <v>0</v>
          </cell>
          <cell r="L843">
            <v>2003</v>
          </cell>
          <cell r="M843" t="str">
            <v>No Trade</v>
          </cell>
          <cell r="N843" t="str">
            <v/>
          </cell>
          <cell r="O843" t="str">
            <v/>
          </cell>
          <cell r="P843" t="str">
            <v/>
          </cell>
        </row>
        <row r="844">
          <cell r="A844" t="str">
            <v>LO</v>
          </cell>
          <cell r="B844">
            <v>7</v>
          </cell>
          <cell r="C844">
            <v>3</v>
          </cell>
          <cell r="D844" t="str">
            <v>C</v>
          </cell>
          <cell r="E844">
            <v>35</v>
          </cell>
          <cell r="F844">
            <v>37789</v>
          </cell>
          <cell r="G844">
            <v>0.39</v>
          </cell>
          <cell r="H844">
            <v>0.3</v>
          </cell>
          <cell r="I844" t="str">
            <v>3          0</v>
          </cell>
          <cell r="J844">
            <v>0</v>
          </cell>
          <cell r="K844">
            <v>0</v>
          </cell>
          <cell r="L844">
            <v>2003</v>
          </cell>
          <cell r="M844" t="str">
            <v>No Trade</v>
          </cell>
          <cell r="N844" t="str">
            <v/>
          </cell>
          <cell r="O844" t="str">
            <v/>
          </cell>
          <cell r="P844" t="str">
            <v/>
          </cell>
        </row>
        <row r="845">
          <cell r="A845" t="str">
            <v>LO</v>
          </cell>
          <cell r="B845">
            <v>7</v>
          </cell>
          <cell r="C845">
            <v>3</v>
          </cell>
          <cell r="D845" t="str">
            <v>C</v>
          </cell>
          <cell r="E845">
            <v>36</v>
          </cell>
          <cell r="F845">
            <v>37789</v>
          </cell>
          <cell r="G845">
            <v>0.34</v>
          </cell>
          <cell r="H845">
            <v>0.2</v>
          </cell>
          <cell r="I845" t="str">
            <v>8          0</v>
          </cell>
          <cell r="J845">
            <v>0</v>
          </cell>
          <cell r="K845">
            <v>0</v>
          </cell>
          <cell r="L845">
            <v>2003</v>
          </cell>
          <cell r="M845" t="str">
            <v>No Trade</v>
          </cell>
          <cell r="N845" t="str">
            <v/>
          </cell>
          <cell r="O845" t="str">
            <v/>
          </cell>
          <cell r="P845" t="str">
            <v/>
          </cell>
        </row>
        <row r="846">
          <cell r="A846" t="str">
            <v>LO</v>
          </cell>
          <cell r="B846">
            <v>7</v>
          </cell>
          <cell r="C846">
            <v>3</v>
          </cell>
          <cell r="D846" t="str">
            <v>C</v>
          </cell>
          <cell r="E846">
            <v>40</v>
          </cell>
          <cell r="F846">
            <v>37789</v>
          </cell>
          <cell r="G846">
            <v>0.2</v>
          </cell>
          <cell r="H846">
            <v>0.1</v>
          </cell>
          <cell r="I846" t="str">
            <v>6         10</v>
          </cell>
          <cell r="J846">
            <v>0.18</v>
          </cell>
          <cell r="K846">
            <v>0.18</v>
          </cell>
          <cell r="L846">
            <v>2003</v>
          </cell>
          <cell r="M846" t="str">
            <v>No Trade</v>
          </cell>
          <cell r="N846" t="str">
            <v/>
          </cell>
          <cell r="O846" t="str">
            <v/>
          </cell>
          <cell r="P846" t="str">
            <v/>
          </cell>
        </row>
        <row r="847">
          <cell r="A847" t="str">
            <v>LO</v>
          </cell>
          <cell r="B847">
            <v>8</v>
          </cell>
          <cell r="C847">
            <v>3</v>
          </cell>
          <cell r="D847" t="str">
            <v>P</v>
          </cell>
          <cell r="E847">
            <v>14</v>
          </cell>
          <cell r="F847">
            <v>37819</v>
          </cell>
          <cell r="G847">
            <v>0.12</v>
          </cell>
          <cell r="H847">
            <v>0.1</v>
          </cell>
          <cell r="I847" t="str">
            <v>2          0</v>
          </cell>
          <cell r="J847">
            <v>0</v>
          </cell>
          <cell r="K847">
            <v>0</v>
          </cell>
          <cell r="L847">
            <v>2003</v>
          </cell>
          <cell r="M847" t="str">
            <v>No Trade</v>
          </cell>
          <cell r="N847" t="str">
            <v/>
          </cell>
          <cell r="O847" t="str">
            <v/>
          </cell>
          <cell r="P847" t="str">
            <v/>
          </cell>
        </row>
        <row r="848">
          <cell r="A848" t="str">
            <v>LO</v>
          </cell>
          <cell r="B848">
            <v>8</v>
          </cell>
          <cell r="C848">
            <v>3</v>
          </cell>
          <cell r="D848" t="str">
            <v>P</v>
          </cell>
          <cell r="E848">
            <v>17</v>
          </cell>
          <cell r="F848">
            <v>37819</v>
          </cell>
          <cell r="G848">
            <v>0.37</v>
          </cell>
          <cell r="H848">
            <v>0.3</v>
          </cell>
          <cell r="I848" t="str">
            <v>8          0</v>
          </cell>
          <cell r="J848">
            <v>0</v>
          </cell>
          <cell r="K848">
            <v>0</v>
          </cell>
          <cell r="L848">
            <v>2003</v>
          </cell>
          <cell r="M848" t="str">
            <v>No Trade</v>
          </cell>
          <cell r="N848" t="str">
            <v/>
          </cell>
          <cell r="O848" t="str">
            <v/>
          </cell>
          <cell r="P848" t="str">
            <v/>
          </cell>
        </row>
        <row r="849">
          <cell r="A849" t="str">
            <v>LO</v>
          </cell>
          <cell r="B849">
            <v>8</v>
          </cell>
          <cell r="C849">
            <v>3</v>
          </cell>
          <cell r="D849" t="str">
            <v>P</v>
          </cell>
          <cell r="E849">
            <v>18</v>
          </cell>
          <cell r="F849">
            <v>37819</v>
          </cell>
          <cell r="G849">
            <v>0.5</v>
          </cell>
          <cell r="H849">
            <v>0.5</v>
          </cell>
          <cell r="I849" t="str">
            <v>2          0</v>
          </cell>
          <cell r="J849">
            <v>0</v>
          </cell>
          <cell r="K849">
            <v>0</v>
          </cell>
          <cell r="L849">
            <v>2003</v>
          </cell>
          <cell r="M849" t="str">
            <v>No Trade</v>
          </cell>
          <cell r="N849" t="str">
            <v/>
          </cell>
          <cell r="O849" t="str">
            <v/>
          </cell>
          <cell r="P849" t="str">
            <v/>
          </cell>
        </row>
        <row r="850">
          <cell r="A850" t="str">
            <v>LO</v>
          </cell>
          <cell r="B850">
            <v>8</v>
          </cell>
          <cell r="C850">
            <v>3</v>
          </cell>
          <cell r="D850" t="str">
            <v>P</v>
          </cell>
          <cell r="E850">
            <v>18.5</v>
          </cell>
          <cell r="F850">
            <v>37819</v>
          </cell>
          <cell r="G850">
            <v>0.57999999999999996</v>
          </cell>
          <cell r="H850">
            <v>0.6</v>
          </cell>
          <cell r="I850" t="str">
            <v>1          0</v>
          </cell>
          <cell r="J850">
            <v>0</v>
          </cell>
          <cell r="K850">
            <v>0</v>
          </cell>
          <cell r="L850">
            <v>2003</v>
          </cell>
          <cell r="M850" t="str">
            <v>No Trade</v>
          </cell>
          <cell r="N850" t="str">
            <v/>
          </cell>
          <cell r="O850" t="str">
            <v/>
          </cell>
          <cell r="P850" t="str">
            <v/>
          </cell>
        </row>
        <row r="851">
          <cell r="A851" t="str">
            <v>LO</v>
          </cell>
          <cell r="B851">
            <v>8</v>
          </cell>
          <cell r="C851">
            <v>3</v>
          </cell>
          <cell r="D851" t="str">
            <v>P</v>
          </cell>
          <cell r="E851">
            <v>20</v>
          </cell>
          <cell r="F851">
            <v>37819</v>
          </cell>
          <cell r="G851">
            <v>0.87</v>
          </cell>
          <cell r="H851">
            <v>0.9</v>
          </cell>
          <cell r="I851" t="str">
            <v>1          0</v>
          </cell>
          <cell r="J851">
            <v>0</v>
          </cell>
          <cell r="K851">
            <v>0</v>
          </cell>
          <cell r="L851">
            <v>2003</v>
          </cell>
          <cell r="M851" t="str">
            <v>No Trade</v>
          </cell>
          <cell r="N851" t="str">
            <v/>
          </cell>
          <cell r="O851" t="str">
            <v/>
          </cell>
          <cell r="P851" t="str">
            <v/>
          </cell>
        </row>
        <row r="852">
          <cell r="A852" t="str">
            <v>LO</v>
          </cell>
          <cell r="B852">
            <v>8</v>
          </cell>
          <cell r="C852">
            <v>3</v>
          </cell>
          <cell r="D852" t="str">
            <v>P</v>
          </cell>
          <cell r="E852">
            <v>21</v>
          </cell>
          <cell r="F852">
            <v>37819</v>
          </cell>
          <cell r="G852">
            <v>1.1200000000000001</v>
          </cell>
          <cell r="H852">
            <v>1.1000000000000001</v>
          </cell>
          <cell r="I852" t="str">
            <v>7          0</v>
          </cell>
          <cell r="J852">
            <v>0</v>
          </cell>
          <cell r="K852">
            <v>0</v>
          </cell>
          <cell r="L852">
            <v>2003</v>
          </cell>
          <cell r="M852" t="str">
            <v>No Trade</v>
          </cell>
          <cell r="N852" t="str">
            <v/>
          </cell>
          <cell r="O852" t="str">
            <v/>
          </cell>
          <cell r="P852" t="str">
            <v/>
          </cell>
        </row>
        <row r="853">
          <cell r="A853" t="str">
            <v>LO</v>
          </cell>
          <cell r="B853">
            <v>8</v>
          </cell>
          <cell r="C853">
            <v>3</v>
          </cell>
          <cell r="D853" t="str">
            <v>P</v>
          </cell>
          <cell r="E853">
            <v>22</v>
          </cell>
          <cell r="F853">
            <v>37819</v>
          </cell>
          <cell r="G853">
            <v>1.4</v>
          </cell>
          <cell r="H853">
            <v>1.4</v>
          </cell>
          <cell r="I853" t="str">
            <v>7          0</v>
          </cell>
          <cell r="J853">
            <v>0</v>
          </cell>
          <cell r="K853">
            <v>0</v>
          </cell>
          <cell r="L853">
            <v>2003</v>
          </cell>
          <cell r="M853" t="str">
            <v>No Trade</v>
          </cell>
          <cell r="N853" t="str">
            <v/>
          </cell>
          <cell r="O853" t="str">
            <v/>
          </cell>
          <cell r="P853" t="str">
            <v/>
          </cell>
        </row>
        <row r="854">
          <cell r="A854" t="str">
            <v>LO</v>
          </cell>
          <cell r="B854">
            <v>8</v>
          </cell>
          <cell r="C854">
            <v>3</v>
          </cell>
          <cell r="D854" t="str">
            <v>P</v>
          </cell>
          <cell r="E854">
            <v>23</v>
          </cell>
          <cell r="F854">
            <v>37819</v>
          </cell>
          <cell r="G854">
            <v>1.74</v>
          </cell>
          <cell r="H854">
            <v>1.8</v>
          </cell>
          <cell r="I854" t="str">
            <v>3          0</v>
          </cell>
          <cell r="J854">
            <v>0</v>
          </cell>
          <cell r="K854">
            <v>0</v>
          </cell>
          <cell r="L854">
            <v>2003</v>
          </cell>
          <cell r="M854" t="str">
            <v>No Trade</v>
          </cell>
          <cell r="N854" t="str">
            <v/>
          </cell>
          <cell r="O854" t="str">
            <v/>
          </cell>
          <cell r="P854" t="str">
            <v/>
          </cell>
        </row>
        <row r="855">
          <cell r="A855" t="str">
            <v>LO</v>
          </cell>
          <cell r="B855">
            <v>8</v>
          </cell>
          <cell r="C855">
            <v>3</v>
          </cell>
          <cell r="D855" t="str">
            <v>C</v>
          </cell>
          <cell r="E855">
            <v>24</v>
          </cell>
          <cell r="F855">
            <v>37819</v>
          </cell>
          <cell r="G855">
            <v>3.29</v>
          </cell>
          <cell r="H855">
            <v>2.9</v>
          </cell>
          <cell r="I855" t="str">
            <v>5          0</v>
          </cell>
          <cell r="J855">
            <v>0</v>
          </cell>
          <cell r="K855">
            <v>0</v>
          </cell>
          <cell r="L855">
            <v>2003</v>
          </cell>
          <cell r="M855" t="str">
            <v>No Trade</v>
          </cell>
          <cell r="N855" t="str">
            <v/>
          </cell>
          <cell r="O855" t="str">
            <v/>
          </cell>
          <cell r="P855" t="str">
            <v/>
          </cell>
        </row>
        <row r="856">
          <cell r="A856" t="str">
            <v>LO</v>
          </cell>
          <cell r="B856">
            <v>8</v>
          </cell>
          <cell r="C856">
            <v>3</v>
          </cell>
          <cell r="D856" t="str">
            <v>P</v>
          </cell>
          <cell r="E856">
            <v>24</v>
          </cell>
          <cell r="F856">
            <v>37819</v>
          </cell>
          <cell r="G856">
            <v>2.12</v>
          </cell>
          <cell r="H856">
            <v>2.2000000000000002</v>
          </cell>
          <cell r="I856" t="str">
            <v>3          0</v>
          </cell>
          <cell r="J856">
            <v>0</v>
          </cell>
          <cell r="K856">
            <v>0</v>
          </cell>
          <cell r="L856">
            <v>2003</v>
          </cell>
          <cell r="M856" t="str">
            <v>No Trade</v>
          </cell>
          <cell r="N856" t="str">
            <v/>
          </cell>
          <cell r="O856" t="str">
            <v/>
          </cell>
          <cell r="P856" t="str">
            <v/>
          </cell>
        </row>
        <row r="857">
          <cell r="A857" t="str">
            <v>LO</v>
          </cell>
          <cell r="B857">
            <v>8</v>
          </cell>
          <cell r="C857">
            <v>3</v>
          </cell>
          <cell r="D857" t="str">
            <v>C</v>
          </cell>
          <cell r="E857">
            <v>24.5</v>
          </cell>
          <cell r="F857">
            <v>37819</v>
          </cell>
          <cell r="G857">
            <v>3</v>
          </cell>
          <cell r="H857">
            <v>2.6</v>
          </cell>
          <cell r="I857" t="str">
            <v>8          0</v>
          </cell>
          <cell r="J857">
            <v>0</v>
          </cell>
          <cell r="K857">
            <v>0</v>
          </cell>
          <cell r="L857">
            <v>2003</v>
          </cell>
          <cell r="M857" t="str">
            <v>No Trade</v>
          </cell>
          <cell r="N857" t="str">
            <v/>
          </cell>
          <cell r="O857" t="str">
            <v/>
          </cell>
          <cell r="P857" t="str">
            <v/>
          </cell>
        </row>
        <row r="858">
          <cell r="A858" t="str">
            <v>LO</v>
          </cell>
          <cell r="B858">
            <v>8</v>
          </cell>
          <cell r="C858">
            <v>3</v>
          </cell>
          <cell r="D858" t="str">
            <v>P</v>
          </cell>
          <cell r="E858">
            <v>24.5</v>
          </cell>
          <cell r="F858">
            <v>37819</v>
          </cell>
          <cell r="G858">
            <v>2.34</v>
          </cell>
          <cell r="H858">
            <v>2.4</v>
          </cell>
          <cell r="I858" t="str">
            <v>6          0</v>
          </cell>
          <cell r="J858">
            <v>0</v>
          </cell>
          <cell r="K858">
            <v>0</v>
          </cell>
          <cell r="L858">
            <v>2003</v>
          </cell>
          <cell r="M858" t="str">
            <v>No Trade</v>
          </cell>
          <cell r="N858" t="str">
            <v/>
          </cell>
          <cell r="O858" t="str">
            <v/>
          </cell>
          <cell r="P858" t="str">
            <v/>
          </cell>
        </row>
        <row r="859">
          <cell r="A859" t="str">
            <v>LO</v>
          </cell>
          <cell r="B859">
            <v>8</v>
          </cell>
          <cell r="C859">
            <v>3</v>
          </cell>
          <cell r="D859" t="str">
            <v>C</v>
          </cell>
          <cell r="E859">
            <v>25</v>
          </cell>
          <cell r="F859">
            <v>37819</v>
          </cell>
          <cell r="G859">
            <v>2.74</v>
          </cell>
          <cell r="H859">
            <v>2.4</v>
          </cell>
          <cell r="I859" t="str">
            <v>3        400</v>
          </cell>
          <cell r="J859">
            <v>0</v>
          </cell>
          <cell r="K859">
            <v>0</v>
          </cell>
          <cell r="L859">
            <v>2003</v>
          </cell>
          <cell r="M859" t="str">
            <v>No Trade</v>
          </cell>
          <cell r="N859" t="str">
            <v/>
          </cell>
          <cell r="O859" t="str">
            <v/>
          </cell>
          <cell r="P859" t="str">
            <v/>
          </cell>
        </row>
        <row r="860">
          <cell r="A860" t="str">
            <v>LO</v>
          </cell>
          <cell r="B860">
            <v>8</v>
          </cell>
          <cell r="C860">
            <v>3</v>
          </cell>
          <cell r="D860" t="str">
            <v>P</v>
          </cell>
          <cell r="E860">
            <v>25</v>
          </cell>
          <cell r="F860">
            <v>37819</v>
          </cell>
          <cell r="G860">
            <v>2.56</v>
          </cell>
          <cell r="H860">
            <v>2.7</v>
          </cell>
          <cell r="I860" t="str">
            <v>1          0</v>
          </cell>
          <cell r="J860">
            <v>0</v>
          </cell>
          <cell r="K860">
            <v>0</v>
          </cell>
          <cell r="L860">
            <v>2003</v>
          </cell>
          <cell r="M860" t="str">
            <v>No Trade</v>
          </cell>
          <cell r="N860" t="str">
            <v/>
          </cell>
          <cell r="O860" t="str">
            <v/>
          </cell>
          <cell r="P860" t="str">
            <v/>
          </cell>
        </row>
        <row r="861">
          <cell r="A861" t="str">
            <v>LO</v>
          </cell>
          <cell r="B861">
            <v>8</v>
          </cell>
          <cell r="C861">
            <v>3</v>
          </cell>
          <cell r="D861" t="str">
            <v>C</v>
          </cell>
          <cell r="E861">
            <v>25.5</v>
          </cell>
          <cell r="F861">
            <v>37819</v>
          </cell>
          <cell r="G861">
            <v>2.5</v>
          </cell>
          <cell r="H861">
            <v>2.2000000000000002</v>
          </cell>
          <cell r="I861" t="str">
            <v>1          0</v>
          </cell>
          <cell r="J861">
            <v>0</v>
          </cell>
          <cell r="K861">
            <v>0</v>
          </cell>
          <cell r="L861">
            <v>2003</v>
          </cell>
          <cell r="M861" t="str">
            <v>No Trade</v>
          </cell>
          <cell r="N861" t="str">
            <v/>
          </cell>
          <cell r="O861" t="str">
            <v/>
          </cell>
          <cell r="P861" t="str">
            <v/>
          </cell>
        </row>
        <row r="862">
          <cell r="A862" t="str">
            <v>LO</v>
          </cell>
          <cell r="B862">
            <v>8</v>
          </cell>
          <cell r="C862">
            <v>3</v>
          </cell>
          <cell r="D862" t="str">
            <v>P</v>
          </cell>
          <cell r="E862">
            <v>25.5</v>
          </cell>
          <cell r="F862">
            <v>37819</v>
          </cell>
          <cell r="G862">
            <v>2.81</v>
          </cell>
          <cell r="H862">
            <v>2.9</v>
          </cell>
          <cell r="I862" t="str">
            <v>9          0</v>
          </cell>
          <cell r="J862">
            <v>0</v>
          </cell>
          <cell r="K862">
            <v>0</v>
          </cell>
          <cell r="L862">
            <v>2003</v>
          </cell>
          <cell r="M862" t="str">
            <v>No Trade</v>
          </cell>
          <cell r="N862" t="str">
            <v/>
          </cell>
          <cell r="O862" t="str">
            <v/>
          </cell>
          <cell r="P862" t="str">
            <v/>
          </cell>
        </row>
        <row r="863">
          <cell r="A863" t="str">
            <v>LO</v>
          </cell>
          <cell r="B863">
            <v>8</v>
          </cell>
          <cell r="C863">
            <v>3</v>
          </cell>
          <cell r="D863" t="str">
            <v>C</v>
          </cell>
          <cell r="E863">
            <v>26</v>
          </cell>
          <cell r="F863">
            <v>37819</v>
          </cell>
          <cell r="G863">
            <v>2.27</v>
          </cell>
          <cell r="H863">
            <v>1.9</v>
          </cell>
          <cell r="I863" t="str">
            <v>9          0</v>
          </cell>
          <cell r="J863">
            <v>0</v>
          </cell>
          <cell r="K863">
            <v>0</v>
          </cell>
          <cell r="L863">
            <v>2003</v>
          </cell>
          <cell r="M863" t="str">
            <v>No Trade</v>
          </cell>
          <cell r="N863" t="str">
            <v/>
          </cell>
          <cell r="O863" t="str">
            <v/>
          </cell>
          <cell r="P863" t="str">
            <v/>
          </cell>
        </row>
        <row r="864">
          <cell r="A864" t="str">
            <v>LO</v>
          </cell>
          <cell r="B864">
            <v>8</v>
          </cell>
          <cell r="C864">
            <v>3</v>
          </cell>
          <cell r="D864" t="str">
            <v>P</v>
          </cell>
          <cell r="E864">
            <v>26</v>
          </cell>
          <cell r="F864">
            <v>37819</v>
          </cell>
          <cell r="G864">
            <v>3.09</v>
          </cell>
          <cell r="H864">
            <v>3.2</v>
          </cell>
          <cell r="I864" t="str">
            <v>6          0</v>
          </cell>
          <cell r="J864">
            <v>0</v>
          </cell>
          <cell r="K864">
            <v>0</v>
          </cell>
          <cell r="L864">
            <v>2003</v>
          </cell>
          <cell r="M864" t="str">
            <v>No Trade</v>
          </cell>
          <cell r="N864" t="str">
            <v/>
          </cell>
          <cell r="O864" t="str">
            <v/>
          </cell>
          <cell r="P864" t="str">
            <v/>
          </cell>
        </row>
        <row r="865">
          <cell r="A865" t="str">
            <v>LO</v>
          </cell>
          <cell r="B865">
            <v>8</v>
          </cell>
          <cell r="C865">
            <v>3</v>
          </cell>
          <cell r="D865" t="str">
            <v>C</v>
          </cell>
          <cell r="E865">
            <v>27</v>
          </cell>
          <cell r="F865">
            <v>37819</v>
          </cell>
          <cell r="G865">
            <v>1.86</v>
          </cell>
          <cell r="H865">
            <v>1.6</v>
          </cell>
          <cell r="I865" t="str">
            <v>1          0</v>
          </cell>
          <cell r="J865">
            <v>0</v>
          </cell>
          <cell r="K865">
            <v>0</v>
          </cell>
          <cell r="L865">
            <v>2003</v>
          </cell>
          <cell r="M865" t="str">
            <v>No Trade</v>
          </cell>
          <cell r="N865" t="str">
            <v/>
          </cell>
          <cell r="O865" t="str">
            <v/>
          </cell>
          <cell r="P865" t="str">
            <v/>
          </cell>
        </row>
        <row r="866">
          <cell r="A866" t="str">
            <v>LO</v>
          </cell>
          <cell r="B866">
            <v>8</v>
          </cell>
          <cell r="C866">
            <v>3</v>
          </cell>
          <cell r="D866" t="str">
            <v>C</v>
          </cell>
          <cell r="E866">
            <v>28</v>
          </cell>
          <cell r="F866">
            <v>37819</v>
          </cell>
          <cell r="G866">
            <v>1.5</v>
          </cell>
          <cell r="H866">
            <v>1.2</v>
          </cell>
          <cell r="I866" t="str">
            <v>8          0</v>
          </cell>
          <cell r="J866">
            <v>0</v>
          </cell>
          <cell r="K866">
            <v>0</v>
          </cell>
          <cell r="L866">
            <v>2003</v>
          </cell>
          <cell r="M866" t="str">
            <v>No Trade</v>
          </cell>
          <cell r="N866" t="str">
            <v/>
          </cell>
          <cell r="O866" t="str">
            <v/>
          </cell>
          <cell r="P866" t="str">
            <v/>
          </cell>
        </row>
        <row r="867">
          <cell r="A867" t="str">
            <v>LO</v>
          </cell>
          <cell r="B867">
            <v>8</v>
          </cell>
          <cell r="C867">
            <v>3</v>
          </cell>
          <cell r="D867" t="str">
            <v>C</v>
          </cell>
          <cell r="E867">
            <v>28.5</v>
          </cell>
          <cell r="F867">
            <v>37819</v>
          </cell>
          <cell r="G867">
            <v>1.34</v>
          </cell>
          <cell r="H867">
            <v>1.1000000000000001</v>
          </cell>
          <cell r="I867" t="str">
            <v>4          0</v>
          </cell>
          <cell r="J867">
            <v>0</v>
          </cell>
          <cell r="K867">
            <v>0</v>
          </cell>
          <cell r="L867">
            <v>2003</v>
          </cell>
          <cell r="M867" t="str">
            <v>No Trade</v>
          </cell>
          <cell r="N867" t="str">
            <v/>
          </cell>
          <cell r="O867" t="str">
            <v/>
          </cell>
          <cell r="P867" t="str">
            <v/>
          </cell>
        </row>
        <row r="868">
          <cell r="A868" t="str">
            <v>LO</v>
          </cell>
          <cell r="B868">
            <v>8</v>
          </cell>
          <cell r="C868">
            <v>3</v>
          </cell>
          <cell r="D868" t="str">
            <v>C</v>
          </cell>
          <cell r="E868">
            <v>30</v>
          </cell>
          <cell r="F868">
            <v>37819</v>
          </cell>
          <cell r="G868">
            <v>0.97</v>
          </cell>
          <cell r="H868">
            <v>0.8</v>
          </cell>
          <cell r="I868" t="str">
            <v>2          0</v>
          </cell>
          <cell r="J868">
            <v>0</v>
          </cell>
          <cell r="K868">
            <v>0</v>
          </cell>
          <cell r="L868">
            <v>2003</v>
          </cell>
          <cell r="M868" t="str">
            <v>No Trade</v>
          </cell>
          <cell r="N868" t="str">
            <v/>
          </cell>
          <cell r="O868" t="str">
            <v/>
          </cell>
          <cell r="P868" t="str">
            <v/>
          </cell>
        </row>
        <row r="869">
          <cell r="A869" t="str">
            <v>LO</v>
          </cell>
          <cell r="B869">
            <v>8</v>
          </cell>
          <cell r="C869">
            <v>3</v>
          </cell>
          <cell r="D869" t="str">
            <v>C</v>
          </cell>
          <cell r="E869">
            <v>31</v>
          </cell>
          <cell r="F869">
            <v>37819</v>
          </cell>
          <cell r="G869">
            <v>0.79</v>
          </cell>
          <cell r="H869">
            <v>0.6</v>
          </cell>
          <cell r="I869" t="str">
            <v>8        407</v>
          </cell>
          <cell r="J869">
            <v>0</v>
          </cell>
          <cell r="K869">
            <v>0</v>
          </cell>
          <cell r="L869">
            <v>2003</v>
          </cell>
          <cell r="M869" t="str">
            <v>No Trade</v>
          </cell>
          <cell r="N869" t="str">
            <v/>
          </cell>
          <cell r="O869" t="str">
            <v/>
          </cell>
          <cell r="P869" t="str">
            <v/>
          </cell>
        </row>
        <row r="870">
          <cell r="A870" t="str">
            <v>LO</v>
          </cell>
          <cell r="B870">
            <v>8</v>
          </cell>
          <cell r="C870">
            <v>3</v>
          </cell>
          <cell r="D870" t="str">
            <v>C</v>
          </cell>
          <cell r="E870">
            <v>32</v>
          </cell>
          <cell r="F870">
            <v>37819</v>
          </cell>
          <cell r="G870">
            <v>0.67</v>
          </cell>
          <cell r="H870">
            <v>0.5</v>
          </cell>
          <cell r="I870" t="str">
            <v>7          0</v>
          </cell>
          <cell r="J870">
            <v>0</v>
          </cell>
          <cell r="K870">
            <v>0</v>
          </cell>
          <cell r="L870">
            <v>2003</v>
          </cell>
          <cell r="M870" t="str">
            <v>No Trade</v>
          </cell>
          <cell r="N870" t="str">
            <v/>
          </cell>
          <cell r="O870" t="str">
            <v/>
          </cell>
          <cell r="P870" t="str">
            <v/>
          </cell>
        </row>
        <row r="871">
          <cell r="A871" t="str">
            <v>LO</v>
          </cell>
          <cell r="B871">
            <v>8</v>
          </cell>
          <cell r="C871">
            <v>3</v>
          </cell>
          <cell r="D871" t="str">
            <v>C</v>
          </cell>
          <cell r="E871">
            <v>33</v>
          </cell>
          <cell r="F871">
            <v>37819</v>
          </cell>
          <cell r="G871">
            <v>0.56999999999999995</v>
          </cell>
          <cell r="H871">
            <v>0.4</v>
          </cell>
          <cell r="I871" t="str">
            <v>9          7</v>
          </cell>
          <cell r="J871">
            <v>0</v>
          </cell>
          <cell r="K871">
            <v>0</v>
          </cell>
          <cell r="L871">
            <v>2003</v>
          </cell>
          <cell r="M871" t="str">
            <v>No Trade</v>
          </cell>
          <cell r="N871" t="str">
            <v/>
          </cell>
          <cell r="O871" t="str">
            <v/>
          </cell>
          <cell r="P871" t="str">
            <v/>
          </cell>
        </row>
        <row r="872">
          <cell r="A872" t="str">
            <v>LO</v>
          </cell>
          <cell r="B872">
            <v>8</v>
          </cell>
          <cell r="C872">
            <v>3</v>
          </cell>
          <cell r="D872" t="str">
            <v>C</v>
          </cell>
          <cell r="E872">
            <v>34</v>
          </cell>
          <cell r="F872">
            <v>37819</v>
          </cell>
          <cell r="G872">
            <v>0.49</v>
          </cell>
          <cell r="H872">
            <v>0.4</v>
          </cell>
          <cell r="I872" t="str">
            <v>2          0</v>
          </cell>
          <cell r="J872">
            <v>0</v>
          </cell>
          <cell r="K872">
            <v>0</v>
          </cell>
          <cell r="L872">
            <v>2003</v>
          </cell>
          <cell r="M872" t="str">
            <v>No Trade</v>
          </cell>
          <cell r="N872" t="str">
            <v/>
          </cell>
          <cell r="O872" t="str">
            <v/>
          </cell>
          <cell r="P872" t="str">
            <v/>
          </cell>
        </row>
        <row r="873">
          <cell r="A873" t="str">
            <v>LO</v>
          </cell>
          <cell r="B873">
            <v>8</v>
          </cell>
          <cell r="C873">
            <v>3</v>
          </cell>
          <cell r="D873" t="str">
            <v>C</v>
          </cell>
          <cell r="E873">
            <v>35</v>
          </cell>
          <cell r="F873">
            <v>37819</v>
          </cell>
          <cell r="G873">
            <v>0.43</v>
          </cell>
          <cell r="H873">
            <v>0.3</v>
          </cell>
          <cell r="I873" t="str">
            <v>6          0</v>
          </cell>
          <cell r="J873">
            <v>0</v>
          </cell>
          <cell r="K873">
            <v>0</v>
          </cell>
          <cell r="L873">
            <v>2003</v>
          </cell>
          <cell r="M873" t="str">
            <v>No Trade</v>
          </cell>
          <cell r="N873" t="str">
            <v/>
          </cell>
          <cell r="O873" t="str">
            <v/>
          </cell>
          <cell r="P873" t="str">
            <v/>
          </cell>
        </row>
        <row r="874">
          <cell r="A874" t="str">
            <v>LO</v>
          </cell>
          <cell r="B874">
            <v>8</v>
          </cell>
          <cell r="C874">
            <v>3</v>
          </cell>
          <cell r="D874" t="str">
            <v>C</v>
          </cell>
          <cell r="E874">
            <v>36</v>
          </cell>
          <cell r="F874">
            <v>37819</v>
          </cell>
          <cell r="G874">
            <v>0.37</v>
          </cell>
          <cell r="H874">
            <v>0.3</v>
          </cell>
          <cell r="I874" t="str">
            <v>1          0</v>
          </cell>
          <cell r="J874">
            <v>0</v>
          </cell>
          <cell r="K874">
            <v>0</v>
          </cell>
          <cell r="L874">
            <v>2003</v>
          </cell>
          <cell r="M874" t="str">
            <v>No Trade</v>
          </cell>
          <cell r="N874" t="str">
            <v/>
          </cell>
          <cell r="O874" t="str">
            <v/>
          </cell>
          <cell r="P874" t="str">
            <v/>
          </cell>
        </row>
        <row r="875">
          <cell r="A875" t="str">
            <v>LO</v>
          </cell>
          <cell r="B875">
            <v>9</v>
          </cell>
          <cell r="C875">
            <v>3</v>
          </cell>
          <cell r="D875" t="str">
            <v>P</v>
          </cell>
          <cell r="E875">
            <v>14</v>
          </cell>
          <cell r="F875">
            <v>37848</v>
          </cell>
          <cell r="G875">
            <v>0.16</v>
          </cell>
          <cell r="H875">
            <v>0.1</v>
          </cell>
          <cell r="I875" t="str">
            <v>6          0</v>
          </cell>
          <cell r="J875">
            <v>0</v>
          </cell>
          <cell r="K875">
            <v>0</v>
          </cell>
          <cell r="L875">
            <v>2003</v>
          </cell>
          <cell r="M875" t="str">
            <v>No Trade</v>
          </cell>
          <cell r="N875" t="str">
            <v/>
          </cell>
          <cell r="O875" t="str">
            <v/>
          </cell>
          <cell r="P875" t="str">
            <v/>
          </cell>
        </row>
        <row r="876">
          <cell r="A876" t="str">
            <v>LO</v>
          </cell>
          <cell r="B876">
            <v>9</v>
          </cell>
          <cell r="C876">
            <v>3</v>
          </cell>
          <cell r="D876" t="str">
            <v>P</v>
          </cell>
          <cell r="E876">
            <v>17</v>
          </cell>
          <cell r="F876">
            <v>37848</v>
          </cell>
          <cell r="G876">
            <v>0.44</v>
          </cell>
          <cell r="H876">
            <v>0.4</v>
          </cell>
          <cell r="I876" t="str">
            <v>5          0</v>
          </cell>
          <cell r="J876">
            <v>0</v>
          </cell>
          <cell r="K876">
            <v>0</v>
          </cell>
          <cell r="L876">
            <v>2003</v>
          </cell>
          <cell r="M876" t="str">
            <v>No Trade</v>
          </cell>
          <cell r="N876" t="str">
            <v/>
          </cell>
          <cell r="O876" t="str">
            <v/>
          </cell>
          <cell r="P876" t="str">
            <v/>
          </cell>
        </row>
        <row r="877">
          <cell r="A877" t="str">
            <v>LO</v>
          </cell>
          <cell r="B877">
            <v>9</v>
          </cell>
          <cell r="C877">
            <v>3</v>
          </cell>
          <cell r="D877" t="str">
            <v>P</v>
          </cell>
          <cell r="E877">
            <v>19.5</v>
          </cell>
          <cell r="F877">
            <v>37848</v>
          </cell>
          <cell r="G877">
            <v>0.88</v>
          </cell>
          <cell r="H877">
            <v>0.9</v>
          </cell>
          <cell r="I877" t="str">
            <v>1          0</v>
          </cell>
          <cell r="J877">
            <v>0</v>
          </cell>
          <cell r="K877">
            <v>0</v>
          </cell>
          <cell r="L877">
            <v>2003</v>
          </cell>
          <cell r="M877" t="str">
            <v>No Trade</v>
          </cell>
          <cell r="N877" t="str">
            <v/>
          </cell>
          <cell r="O877" t="str">
            <v/>
          </cell>
          <cell r="P877" t="str">
            <v/>
          </cell>
        </row>
        <row r="878">
          <cell r="A878" t="str">
            <v>LO</v>
          </cell>
          <cell r="B878">
            <v>9</v>
          </cell>
          <cell r="C878">
            <v>3</v>
          </cell>
          <cell r="D878" t="str">
            <v>P</v>
          </cell>
          <cell r="E878">
            <v>20</v>
          </cell>
          <cell r="F878">
            <v>37848</v>
          </cell>
          <cell r="G878">
            <v>0.99</v>
          </cell>
          <cell r="H878">
            <v>1</v>
          </cell>
          <cell r="I878" t="str">
            <v>3          0</v>
          </cell>
          <cell r="J878">
            <v>0</v>
          </cell>
          <cell r="K878">
            <v>0</v>
          </cell>
          <cell r="L878">
            <v>2003</v>
          </cell>
          <cell r="M878" t="str">
            <v>No Trade</v>
          </cell>
          <cell r="N878" t="str">
            <v/>
          </cell>
          <cell r="O878" t="str">
            <v/>
          </cell>
          <cell r="P878" t="str">
            <v/>
          </cell>
        </row>
        <row r="879">
          <cell r="A879" t="str">
            <v>LO</v>
          </cell>
          <cell r="B879">
            <v>9</v>
          </cell>
          <cell r="C879">
            <v>3</v>
          </cell>
          <cell r="D879" t="str">
            <v>P</v>
          </cell>
          <cell r="E879">
            <v>21</v>
          </cell>
          <cell r="F879">
            <v>37848</v>
          </cell>
          <cell r="G879">
            <v>1.25</v>
          </cell>
          <cell r="H879">
            <v>1.3</v>
          </cell>
          <cell r="I879" t="str">
            <v>0          0</v>
          </cell>
          <cell r="J879">
            <v>0</v>
          </cell>
          <cell r="K879">
            <v>0</v>
          </cell>
          <cell r="L879">
            <v>2003</v>
          </cell>
          <cell r="M879" t="str">
            <v>No Trade</v>
          </cell>
          <cell r="N879" t="str">
            <v/>
          </cell>
          <cell r="O879" t="str">
            <v/>
          </cell>
          <cell r="P879" t="str">
            <v/>
          </cell>
        </row>
        <row r="880">
          <cell r="A880" t="str">
            <v>LO</v>
          </cell>
          <cell r="B880">
            <v>9</v>
          </cell>
          <cell r="C880">
            <v>3</v>
          </cell>
          <cell r="D880" t="str">
            <v>P</v>
          </cell>
          <cell r="E880">
            <v>22</v>
          </cell>
          <cell r="F880">
            <v>37848</v>
          </cell>
          <cell r="G880">
            <v>1.55</v>
          </cell>
          <cell r="H880">
            <v>1.6</v>
          </cell>
          <cell r="I880" t="str">
            <v>2          0</v>
          </cell>
          <cell r="J880">
            <v>0</v>
          </cell>
          <cell r="K880">
            <v>0</v>
          </cell>
          <cell r="L880">
            <v>2003</v>
          </cell>
          <cell r="M880" t="str">
            <v>No Trade</v>
          </cell>
          <cell r="N880" t="str">
            <v/>
          </cell>
          <cell r="O880" t="str">
            <v/>
          </cell>
          <cell r="P880" t="str">
            <v/>
          </cell>
        </row>
        <row r="881">
          <cell r="A881" t="str">
            <v>LO</v>
          </cell>
          <cell r="B881">
            <v>9</v>
          </cell>
          <cell r="C881">
            <v>3</v>
          </cell>
          <cell r="D881" t="str">
            <v>P</v>
          </cell>
          <cell r="E881">
            <v>23</v>
          </cell>
          <cell r="F881">
            <v>37848</v>
          </cell>
          <cell r="G881">
            <v>1.9</v>
          </cell>
          <cell r="H881">
            <v>1.9</v>
          </cell>
          <cell r="I881" t="str">
            <v>9          0</v>
          </cell>
          <cell r="J881">
            <v>0</v>
          </cell>
          <cell r="K881">
            <v>0</v>
          </cell>
          <cell r="L881">
            <v>2003</v>
          </cell>
          <cell r="M881" t="str">
            <v>No Trade</v>
          </cell>
          <cell r="N881" t="str">
            <v/>
          </cell>
          <cell r="O881" t="str">
            <v/>
          </cell>
          <cell r="P881" t="str">
            <v/>
          </cell>
        </row>
        <row r="882">
          <cell r="A882" t="str">
            <v>LO</v>
          </cell>
          <cell r="B882">
            <v>9</v>
          </cell>
          <cell r="C882">
            <v>3</v>
          </cell>
          <cell r="D882" t="str">
            <v>C</v>
          </cell>
          <cell r="E882">
            <v>24</v>
          </cell>
          <cell r="F882">
            <v>37848</v>
          </cell>
          <cell r="G882">
            <v>3.2</v>
          </cell>
          <cell r="H882">
            <v>2.8</v>
          </cell>
          <cell r="I882" t="str">
            <v>9          0</v>
          </cell>
          <cell r="J882">
            <v>0</v>
          </cell>
          <cell r="K882">
            <v>0</v>
          </cell>
          <cell r="L882">
            <v>2003</v>
          </cell>
          <cell r="M882" t="str">
            <v>No Trade</v>
          </cell>
          <cell r="N882" t="str">
            <v/>
          </cell>
          <cell r="O882" t="str">
            <v/>
          </cell>
          <cell r="P882" t="str">
            <v/>
          </cell>
        </row>
        <row r="883">
          <cell r="A883" t="str">
            <v>LO</v>
          </cell>
          <cell r="B883">
            <v>9</v>
          </cell>
          <cell r="C883">
            <v>3</v>
          </cell>
          <cell r="D883" t="str">
            <v>P</v>
          </cell>
          <cell r="E883">
            <v>24</v>
          </cell>
          <cell r="F883">
            <v>37848</v>
          </cell>
          <cell r="G883">
            <v>2.2999999999999998</v>
          </cell>
          <cell r="H883">
            <v>2.4</v>
          </cell>
          <cell r="I883" t="str">
            <v>1          0</v>
          </cell>
          <cell r="J883">
            <v>0</v>
          </cell>
          <cell r="K883">
            <v>0</v>
          </cell>
          <cell r="L883">
            <v>2003</v>
          </cell>
          <cell r="M883" t="str">
            <v>No Trade</v>
          </cell>
          <cell r="N883" t="str">
            <v/>
          </cell>
          <cell r="O883" t="str">
            <v/>
          </cell>
          <cell r="P883" t="str">
            <v/>
          </cell>
        </row>
        <row r="884">
          <cell r="A884" t="str">
            <v>LO</v>
          </cell>
          <cell r="B884">
            <v>9</v>
          </cell>
          <cell r="C884">
            <v>3</v>
          </cell>
          <cell r="D884" t="str">
            <v>C</v>
          </cell>
          <cell r="E884">
            <v>24.5</v>
          </cell>
          <cell r="F884">
            <v>37848</v>
          </cell>
          <cell r="G884">
            <v>2.93</v>
          </cell>
          <cell r="H884">
            <v>2.6</v>
          </cell>
          <cell r="I884" t="str">
            <v>2          0</v>
          </cell>
          <cell r="J884">
            <v>0</v>
          </cell>
          <cell r="K884">
            <v>0</v>
          </cell>
          <cell r="L884">
            <v>2003</v>
          </cell>
          <cell r="M884" t="str">
            <v>No Trade</v>
          </cell>
          <cell r="N884" t="str">
            <v/>
          </cell>
          <cell r="O884" t="str">
            <v/>
          </cell>
          <cell r="P884" t="str">
            <v/>
          </cell>
        </row>
        <row r="885">
          <cell r="A885" t="str">
            <v>LO</v>
          </cell>
          <cell r="B885">
            <v>9</v>
          </cell>
          <cell r="C885">
            <v>3</v>
          </cell>
          <cell r="D885" t="str">
            <v>P</v>
          </cell>
          <cell r="E885">
            <v>24.5</v>
          </cell>
          <cell r="F885">
            <v>37848</v>
          </cell>
          <cell r="G885">
            <v>2.52</v>
          </cell>
          <cell r="H885">
            <v>2.6</v>
          </cell>
          <cell r="I885" t="str">
            <v>4          0</v>
          </cell>
          <cell r="J885">
            <v>0</v>
          </cell>
          <cell r="K885">
            <v>0</v>
          </cell>
          <cell r="L885">
            <v>2003</v>
          </cell>
          <cell r="M885" t="str">
            <v>No Trade</v>
          </cell>
          <cell r="N885" t="str">
            <v/>
          </cell>
          <cell r="O885" t="str">
            <v/>
          </cell>
          <cell r="P885" t="str">
            <v/>
          </cell>
        </row>
        <row r="886">
          <cell r="A886" t="str">
            <v>LO</v>
          </cell>
          <cell r="B886">
            <v>9</v>
          </cell>
          <cell r="C886">
            <v>3</v>
          </cell>
          <cell r="D886" t="str">
            <v>C</v>
          </cell>
          <cell r="E886">
            <v>25</v>
          </cell>
          <cell r="F886">
            <v>37848</v>
          </cell>
          <cell r="G886">
            <v>2.67</v>
          </cell>
          <cell r="H886">
            <v>2.2999999999999998</v>
          </cell>
          <cell r="I886" t="str">
            <v>8          0</v>
          </cell>
          <cell r="J886">
            <v>0</v>
          </cell>
          <cell r="K886">
            <v>0</v>
          </cell>
          <cell r="L886">
            <v>2003</v>
          </cell>
          <cell r="M886" t="str">
            <v>No Trade</v>
          </cell>
          <cell r="N886" t="str">
            <v/>
          </cell>
          <cell r="O886" t="str">
            <v/>
          </cell>
          <cell r="P886" t="str">
            <v/>
          </cell>
        </row>
        <row r="887">
          <cell r="A887" t="str">
            <v>LO</v>
          </cell>
          <cell r="B887">
            <v>9</v>
          </cell>
          <cell r="C887">
            <v>3</v>
          </cell>
          <cell r="D887" t="str">
            <v>P</v>
          </cell>
          <cell r="E887">
            <v>25</v>
          </cell>
          <cell r="F887">
            <v>37848</v>
          </cell>
          <cell r="G887">
            <v>2.75</v>
          </cell>
          <cell r="H887">
            <v>2.9</v>
          </cell>
          <cell r="I887" t="str">
            <v>0          0</v>
          </cell>
          <cell r="J887">
            <v>0</v>
          </cell>
          <cell r="K887">
            <v>0</v>
          </cell>
          <cell r="L887">
            <v>2003</v>
          </cell>
          <cell r="M887" t="str">
            <v>No Trade</v>
          </cell>
          <cell r="N887" t="str">
            <v/>
          </cell>
          <cell r="O887" t="str">
            <v/>
          </cell>
          <cell r="P887" t="str">
            <v/>
          </cell>
        </row>
        <row r="888">
          <cell r="A888" t="str">
            <v>LO</v>
          </cell>
          <cell r="B888">
            <v>9</v>
          </cell>
          <cell r="C888">
            <v>3</v>
          </cell>
          <cell r="D888" t="str">
            <v>C</v>
          </cell>
          <cell r="E888">
            <v>25.5</v>
          </cell>
          <cell r="F888">
            <v>37848</v>
          </cell>
          <cell r="G888">
            <v>2.44</v>
          </cell>
          <cell r="H888">
            <v>2.1</v>
          </cell>
          <cell r="I888" t="str">
            <v>6          0</v>
          </cell>
          <cell r="J888">
            <v>0</v>
          </cell>
          <cell r="K888">
            <v>0</v>
          </cell>
          <cell r="L888">
            <v>2003</v>
          </cell>
          <cell r="M888" t="str">
            <v>No Trade</v>
          </cell>
          <cell r="N888" t="str">
            <v/>
          </cell>
          <cell r="O888" t="str">
            <v/>
          </cell>
          <cell r="P888" t="str">
            <v/>
          </cell>
        </row>
        <row r="889">
          <cell r="A889" t="str">
            <v>LO</v>
          </cell>
          <cell r="B889">
            <v>9</v>
          </cell>
          <cell r="C889">
            <v>3</v>
          </cell>
          <cell r="D889" t="str">
            <v>P</v>
          </cell>
          <cell r="E889">
            <v>25.5</v>
          </cell>
          <cell r="F889">
            <v>37848</v>
          </cell>
          <cell r="G889">
            <v>3.02</v>
          </cell>
          <cell r="H889">
            <v>3.1</v>
          </cell>
          <cell r="I889" t="str">
            <v>8          0</v>
          </cell>
          <cell r="J889">
            <v>0</v>
          </cell>
          <cell r="K889">
            <v>0</v>
          </cell>
          <cell r="L889">
            <v>2003</v>
          </cell>
          <cell r="M889" t="str">
            <v>No Trade</v>
          </cell>
          <cell r="N889" t="str">
            <v/>
          </cell>
          <cell r="O889" t="str">
            <v/>
          </cell>
          <cell r="P889" t="str">
            <v/>
          </cell>
        </row>
        <row r="890">
          <cell r="A890" t="str">
            <v>LO</v>
          </cell>
          <cell r="B890">
            <v>9</v>
          </cell>
          <cell r="C890">
            <v>3</v>
          </cell>
          <cell r="D890" t="str">
            <v>C</v>
          </cell>
          <cell r="E890">
            <v>26</v>
          </cell>
          <cell r="F890">
            <v>37848</v>
          </cell>
          <cell r="G890">
            <v>2.2200000000000002</v>
          </cell>
          <cell r="H890">
            <v>1.9</v>
          </cell>
          <cell r="I890" t="str">
            <v>5          0</v>
          </cell>
          <cell r="J890">
            <v>0</v>
          </cell>
          <cell r="K890">
            <v>0</v>
          </cell>
          <cell r="L890">
            <v>2003</v>
          </cell>
          <cell r="M890" t="str">
            <v>No Trade</v>
          </cell>
          <cell r="N890" t="str">
            <v/>
          </cell>
          <cell r="O890" t="str">
            <v/>
          </cell>
          <cell r="P890" t="str">
            <v/>
          </cell>
        </row>
        <row r="891">
          <cell r="A891" t="str">
            <v>LO</v>
          </cell>
          <cell r="B891">
            <v>9</v>
          </cell>
          <cell r="C891">
            <v>3</v>
          </cell>
          <cell r="D891" t="str">
            <v>P</v>
          </cell>
          <cell r="E891">
            <v>26</v>
          </cell>
          <cell r="F891">
            <v>37848</v>
          </cell>
          <cell r="G891">
            <v>3.28</v>
          </cell>
          <cell r="H891">
            <v>3.4</v>
          </cell>
          <cell r="I891" t="str">
            <v>5          0</v>
          </cell>
          <cell r="J891">
            <v>0</v>
          </cell>
          <cell r="K891">
            <v>0</v>
          </cell>
          <cell r="L891">
            <v>2003</v>
          </cell>
          <cell r="M891" t="str">
            <v>No Trade</v>
          </cell>
          <cell r="N891" t="str">
            <v/>
          </cell>
          <cell r="O891" t="str">
            <v/>
          </cell>
          <cell r="P891" t="str">
            <v/>
          </cell>
        </row>
        <row r="892">
          <cell r="A892" t="str">
            <v>LO</v>
          </cell>
          <cell r="B892">
            <v>9</v>
          </cell>
          <cell r="C892">
            <v>3</v>
          </cell>
          <cell r="D892" t="str">
            <v>C</v>
          </cell>
          <cell r="E892">
            <v>26.5</v>
          </cell>
          <cell r="F892">
            <v>37848</v>
          </cell>
          <cell r="G892">
            <v>2.0099999999999998</v>
          </cell>
          <cell r="H892">
            <v>1.7</v>
          </cell>
          <cell r="I892" t="str">
            <v>6          0</v>
          </cell>
          <cell r="J892">
            <v>0</v>
          </cell>
          <cell r="K892">
            <v>0</v>
          </cell>
          <cell r="L892">
            <v>2003</v>
          </cell>
          <cell r="M892" t="str">
            <v>No Trade</v>
          </cell>
          <cell r="N892" t="str">
            <v/>
          </cell>
          <cell r="O892" t="str">
            <v/>
          </cell>
          <cell r="P892" t="str">
            <v/>
          </cell>
        </row>
        <row r="893">
          <cell r="A893" t="str">
            <v>LO</v>
          </cell>
          <cell r="B893">
            <v>9</v>
          </cell>
          <cell r="C893">
            <v>3</v>
          </cell>
          <cell r="D893" t="str">
            <v>C</v>
          </cell>
          <cell r="E893">
            <v>27</v>
          </cell>
          <cell r="F893">
            <v>37848</v>
          </cell>
          <cell r="G893">
            <v>1.82</v>
          </cell>
          <cell r="H893">
            <v>1.5</v>
          </cell>
          <cell r="I893" t="str">
            <v>8          0</v>
          </cell>
          <cell r="J893">
            <v>0</v>
          </cell>
          <cell r="K893">
            <v>0</v>
          </cell>
          <cell r="L893">
            <v>2003</v>
          </cell>
          <cell r="M893" t="str">
            <v>No Trade</v>
          </cell>
          <cell r="N893" t="str">
            <v/>
          </cell>
          <cell r="O893" t="str">
            <v/>
          </cell>
          <cell r="P893" t="str">
            <v/>
          </cell>
        </row>
        <row r="894">
          <cell r="A894" t="str">
            <v>LO</v>
          </cell>
          <cell r="B894">
            <v>9</v>
          </cell>
          <cell r="C894">
            <v>3</v>
          </cell>
          <cell r="D894" t="str">
            <v>C</v>
          </cell>
          <cell r="E894">
            <v>27.5</v>
          </cell>
          <cell r="F894">
            <v>37848</v>
          </cell>
          <cell r="G894">
            <v>1.64</v>
          </cell>
          <cell r="H894">
            <v>1.4</v>
          </cell>
          <cell r="I894" t="str">
            <v>2          0</v>
          </cell>
          <cell r="J894">
            <v>0</v>
          </cell>
          <cell r="K894">
            <v>0</v>
          </cell>
          <cell r="L894">
            <v>2003</v>
          </cell>
          <cell r="M894" t="str">
            <v>No Trade</v>
          </cell>
          <cell r="N894" t="str">
            <v/>
          </cell>
          <cell r="O894" t="str">
            <v/>
          </cell>
          <cell r="P894" t="str">
            <v/>
          </cell>
        </row>
        <row r="895">
          <cell r="A895" t="str">
            <v>LO</v>
          </cell>
          <cell r="B895">
            <v>9</v>
          </cell>
          <cell r="C895">
            <v>3</v>
          </cell>
          <cell r="D895" t="str">
            <v>C</v>
          </cell>
          <cell r="E895">
            <v>28</v>
          </cell>
          <cell r="F895">
            <v>37848</v>
          </cell>
          <cell r="G895">
            <v>1.47</v>
          </cell>
          <cell r="H895">
            <v>1.2</v>
          </cell>
          <cell r="I895" t="str">
            <v>6          0</v>
          </cell>
          <cell r="J895">
            <v>0</v>
          </cell>
          <cell r="K895">
            <v>0</v>
          </cell>
          <cell r="L895">
            <v>2003</v>
          </cell>
          <cell r="M895" t="str">
            <v>No Trade</v>
          </cell>
          <cell r="N895" t="str">
            <v/>
          </cell>
          <cell r="O895" t="str">
            <v/>
          </cell>
          <cell r="P895" t="str">
            <v/>
          </cell>
        </row>
        <row r="896">
          <cell r="A896" t="str">
            <v>LO</v>
          </cell>
          <cell r="B896">
            <v>9</v>
          </cell>
          <cell r="C896">
            <v>3</v>
          </cell>
          <cell r="D896" t="str">
            <v>C</v>
          </cell>
          <cell r="E896">
            <v>28.5</v>
          </cell>
          <cell r="F896">
            <v>37848</v>
          </cell>
          <cell r="G896">
            <v>1.32</v>
          </cell>
          <cell r="H896">
            <v>1.1000000000000001</v>
          </cell>
          <cell r="I896" t="str">
            <v>2          0</v>
          </cell>
          <cell r="J896">
            <v>0</v>
          </cell>
          <cell r="K896">
            <v>0</v>
          </cell>
          <cell r="L896">
            <v>2003</v>
          </cell>
          <cell r="M896" t="str">
            <v>No Trade</v>
          </cell>
          <cell r="N896" t="str">
            <v/>
          </cell>
          <cell r="O896" t="str">
            <v/>
          </cell>
          <cell r="P896" t="str">
            <v/>
          </cell>
        </row>
        <row r="897">
          <cell r="A897" t="str">
            <v>LO</v>
          </cell>
          <cell r="B897">
            <v>9</v>
          </cell>
          <cell r="C897">
            <v>3</v>
          </cell>
          <cell r="D897" t="str">
            <v>C</v>
          </cell>
          <cell r="E897">
            <v>29</v>
          </cell>
          <cell r="F897">
            <v>37848</v>
          </cell>
          <cell r="G897">
            <v>1.17</v>
          </cell>
          <cell r="H897">
            <v>1</v>
          </cell>
          <cell r="I897" t="str">
            <v>1          0</v>
          </cell>
          <cell r="J897">
            <v>0</v>
          </cell>
          <cell r="K897">
            <v>0</v>
          </cell>
          <cell r="L897">
            <v>2003</v>
          </cell>
          <cell r="M897" t="str">
            <v>No Trade</v>
          </cell>
          <cell r="N897" t="str">
            <v/>
          </cell>
          <cell r="O897" t="str">
            <v/>
          </cell>
          <cell r="P897" t="str">
            <v/>
          </cell>
        </row>
        <row r="898">
          <cell r="A898" t="str">
            <v>LO</v>
          </cell>
          <cell r="B898">
            <v>9</v>
          </cell>
          <cell r="C898">
            <v>3</v>
          </cell>
          <cell r="D898" t="str">
            <v>C</v>
          </cell>
          <cell r="E898">
            <v>30</v>
          </cell>
          <cell r="F898">
            <v>37848</v>
          </cell>
          <cell r="G898">
            <v>0.96</v>
          </cell>
          <cell r="H898">
            <v>0.8</v>
          </cell>
          <cell r="I898" t="str">
            <v>2          0</v>
          </cell>
          <cell r="J898">
            <v>0</v>
          </cell>
          <cell r="K898">
            <v>0</v>
          </cell>
          <cell r="L898">
            <v>2003</v>
          </cell>
          <cell r="M898" t="str">
            <v>No Trade</v>
          </cell>
          <cell r="N898" t="str">
            <v/>
          </cell>
          <cell r="O898" t="str">
            <v/>
          </cell>
          <cell r="P898" t="str">
            <v/>
          </cell>
        </row>
        <row r="899">
          <cell r="A899" t="str">
            <v>LO</v>
          </cell>
          <cell r="B899">
            <v>9</v>
          </cell>
          <cell r="C899">
            <v>3</v>
          </cell>
          <cell r="D899" t="str">
            <v>C</v>
          </cell>
          <cell r="E899">
            <v>31</v>
          </cell>
          <cell r="F899">
            <v>37848</v>
          </cell>
          <cell r="G899">
            <v>0.78</v>
          </cell>
          <cell r="H899">
            <v>0.6</v>
          </cell>
          <cell r="I899" t="str">
            <v>8          0</v>
          </cell>
          <cell r="J899">
            <v>0</v>
          </cell>
          <cell r="K899">
            <v>0</v>
          </cell>
          <cell r="L899">
            <v>2003</v>
          </cell>
          <cell r="M899" t="str">
            <v>No Trade</v>
          </cell>
          <cell r="N899" t="str">
            <v/>
          </cell>
          <cell r="O899" t="str">
            <v/>
          </cell>
          <cell r="P899" t="str">
            <v/>
          </cell>
        </row>
        <row r="900">
          <cell r="A900" t="str">
            <v>LO</v>
          </cell>
          <cell r="B900">
            <v>9</v>
          </cell>
          <cell r="C900">
            <v>3</v>
          </cell>
          <cell r="D900" t="str">
            <v>C</v>
          </cell>
          <cell r="E900">
            <v>32</v>
          </cell>
          <cell r="F900">
            <v>37848</v>
          </cell>
          <cell r="G900">
            <v>0.67</v>
          </cell>
          <cell r="H900">
            <v>0.5</v>
          </cell>
          <cell r="I900" t="str">
            <v>8          0</v>
          </cell>
          <cell r="J900">
            <v>0</v>
          </cell>
          <cell r="K900">
            <v>0</v>
          </cell>
          <cell r="L900">
            <v>2003</v>
          </cell>
          <cell r="M900" t="str">
            <v>No Trade</v>
          </cell>
          <cell r="N900" t="str">
            <v/>
          </cell>
          <cell r="O900" t="str">
            <v/>
          </cell>
          <cell r="P900" t="str">
            <v/>
          </cell>
        </row>
        <row r="901">
          <cell r="A901" t="str">
            <v>LO</v>
          </cell>
          <cell r="B901">
            <v>9</v>
          </cell>
          <cell r="C901">
            <v>3</v>
          </cell>
          <cell r="D901" t="str">
            <v>C</v>
          </cell>
          <cell r="E901">
            <v>33</v>
          </cell>
          <cell r="F901">
            <v>37848</v>
          </cell>
          <cell r="G901">
            <v>0.57999999999999996</v>
          </cell>
          <cell r="H901">
            <v>0.5</v>
          </cell>
          <cell r="I901" t="str">
            <v>0          0</v>
          </cell>
          <cell r="J901">
            <v>0</v>
          </cell>
          <cell r="K901">
            <v>0</v>
          </cell>
          <cell r="L901">
            <v>2003</v>
          </cell>
          <cell r="M901" t="str">
            <v>No Trade</v>
          </cell>
          <cell r="N901" t="str">
            <v/>
          </cell>
          <cell r="O901" t="str">
            <v/>
          </cell>
          <cell r="P901" t="str">
            <v/>
          </cell>
        </row>
        <row r="902">
          <cell r="A902" t="str">
            <v>LO</v>
          </cell>
          <cell r="B902">
            <v>9</v>
          </cell>
          <cell r="C902">
            <v>3</v>
          </cell>
          <cell r="D902" t="str">
            <v>C</v>
          </cell>
          <cell r="E902">
            <v>34</v>
          </cell>
          <cell r="F902">
            <v>37848</v>
          </cell>
          <cell r="G902">
            <v>0.5</v>
          </cell>
          <cell r="H902">
            <v>0.4</v>
          </cell>
          <cell r="I902" t="str">
            <v>3          0</v>
          </cell>
          <cell r="J902">
            <v>0</v>
          </cell>
          <cell r="K902">
            <v>0</v>
          </cell>
          <cell r="L902">
            <v>2003</v>
          </cell>
          <cell r="M902" t="str">
            <v>No Trade</v>
          </cell>
          <cell r="N902" t="str">
            <v/>
          </cell>
          <cell r="O902" t="str">
            <v/>
          </cell>
          <cell r="P902" t="str">
            <v/>
          </cell>
        </row>
        <row r="903">
          <cell r="A903" t="str">
            <v>LO</v>
          </cell>
          <cell r="B903">
            <v>9</v>
          </cell>
          <cell r="C903">
            <v>3</v>
          </cell>
          <cell r="D903" t="str">
            <v>C</v>
          </cell>
          <cell r="E903">
            <v>35</v>
          </cell>
          <cell r="F903">
            <v>37848</v>
          </cell>
          <cell r="G903">
            <v>0.44</v>
          </cell>
          <cell r="H903">
            <v>0.3</v>
          </cell>
          <cell r="I903" t="str">
            <v>7          0</v>
          </cell>
          <cell r="J903">
            <v>0</v>
          </cell>
          <cell r="K903">
            <v>0</v>
          </cell>
          <cell r="L903">
            <v>2003</v>
          </cell>
          <cell r="M903" t="str">
            <v>No Trade</v>
          </cell>
          <cell r="N903" t="str">
            <v/>
          </cell>
          <cell r="O903" t="str">
            <v/>
          </cell>
          <cell r="P903" t="str">
            <v/>
          </cell>
        </row>
        <row r="904">
          <cell r="A904" t="str">
            <v>LO</v>
          </cell>
          <cell r="B904">
            <v>9</v>
          </cell>
          <cell r="C904">
            <v>3</v>
          </cell>
          <cell r="D904" t="str">
            <v>P</v>
          </cell>
          <cell r="E904">
            <v>35</v>
          </cell>
          <cell r="F904">
            <v>37848</v>
          </cell>
          <cell r="G904">
            <v>10.01</v>
          </cell>
          <cell r="H904">
            <v>10</v>
          </cell>
          <cell r="I904" t="str">
            <v>1          0</v>
          </cell>
          <cell r="J904">
            <v>0</v>
          </cell>
          <cell r="K904">
            <v>0</v>
          </cell>
          <cell r="L904">
            <v>2003</v>
          </cell>
          <cell r="M904" t="str">
            <v>No Trade</v>
          </cell>
          <cell r="N904" t="str">
            <v/>
          </cell>
          <cell r="O904" t="str">
            <v/>
          </cell>
          <cell r="P904" t="str">
            <v/>
          </cell>
        </row>
        <row r="905">
          <cell r="A905" t="str">
            <v>LO</v>
          </cell>
          <cell r="B905">
            <v>9</v>
          </cell>
          <cell r="C905">
            <v>3</v>
          </cell>
          <cell r="D905" t="str">
            <v>C</v>
          </cell>
          <cell r="E905">
            <v>36</v>
          </cell>
          <cell r="F905">
            <v>37848</v>
          </cell>
          <cell r="G905">
            <v>0.38</v>
          </cell>
          <cell r="H905">
            <v>0.3</v>
          </cell>
          <cell r="I905" t="str">
            <v>3          0</v>
          </cell>
          <cell r="J905">
            <v>0</v>
          </cell>
          <cell r="K905">
            <v>0</v>
          </cell>
          <cell r="L905">
            <v>2003</v>
          </cell>
          <cell r="M905" t="str">
            <v>No Trade</v>
          </cell>
          <cell r="N905" t="str">
            <v/>
          </cell>
          <cell r="O905" t="str">
            <v/>
          </cell>
          <cell r="P905" t="str">
            <v/>
          </cell>
        </row>
        <row r="906">
          <cell r="A906" t="str">
            <v>LO</v>
          </cell>
          <cell r="B906">
            <v>10</v>
          </cell>
          <cell r="C906">
            <v>3</v>
          </cell>
          <cell r="D906" t="str">
            <v>P</v>
          </cell>
          <cell r="E906">
            <v>14</v>
          </cell>
          <cell r="F906">
            <v>37881</v>
          </cell>
          <cell r="G906">
            <v>0.19</v>
          </cell>
          <cell r="H906">
            <v>0.1</v>
          </cell>
          <cell r="I906" t="str">
            <v>9          0</v>
          </cell>
          <cell r="J906">
            <v>0</v>
          </cell>
          <cell r="K906">
            <v>0</v>
          </cell>
          <cell r="L906">
            <v>2003</v>
          </cell>
          <cell r="M906" t="str">
            <v>No Trade</v>
          </cell>
          <cell r="N906" t="str">
            <v/>
          </cell>
          <cell r="O906" t="str">
            <v/>
          </cell>
          <cell r="P906" t="str">
            <v/>
          </cell>
        </row>
        <row r="907">
          <cell r="A907" t="str">
            <v>LO</v>
          </cell>
          <cell r="B907">
            <v>10</v>
          </cell>
          <cell r="C907">
            <v>3</v>
          </cell>
          <cell r="D907" t="str">
            <v>P</v>
          </cell>
          <cell r="E907">
            <v>15</v>
          </cell>
          <cell r="F907">
            <v>37881</v>
          </cell>
          <cell r="G907">
            <v>0.27</v>
          </cell>
          <cell r="H907">
            <v>0.2</v>
          </cell>
          <cell r="I907" t="str">
            <v>7          0</v>
          </cell>
          <cell r="J907">
            <v>0</v>
          </cell>
          <cell r="K907">
            <v>0</v>
          </cell>
          <cell r="L907">
            <v>2003</v>
          </cell>
          <cell r="M907" t="str">
            <v>No Trade</v>
          </cell>
          <cell r="N907" t="str">
            <v/>
          </cell>
          <cell r="O907" t="str">
            <v/>
          </cell>
          <cell r="P907" t="str">
            <v/>
          </cell>
        </row>
        <row r="908">
          <cell r="A908" t="str">
            <v>LO</v>
          </cell>
          <cell r="B908">
            <v>10</v>
          </cell>
          <cell r="C908">
            <v>3</v>
          </cell>
          <cell r="D908" t="str">
            <v>P</v>
          </cell>
          <cell r="E908">
            <v>17</v>
          </cell>
          <cell r="F908">
            <v>37881</v>
          </cell>
          <cell r="G908">
            <v>0.5</v>
          </cell>
          <cell r="H908">
            <v>0.5</v>
          </cell>
          <cell r="I908" t="str">
            <v>1          0</v>
          </cell>
          <cell r="J908">
            <v>0</v>
          </cell>
          <cell r="K908">
            <v>0</v>
          </cell>
          <cell r="L908">
            <v>2003</v>
          </cell>
          <cell r="M908" t="str">
            <v>No Trade</v>
          </cell>
          <cell r="N908" t="str">
            <v/>
          </cell>
          <cell r="O908" t="str">
            <v/>
          </cell>
          <cell r="P908" t="str">
            <v/>
          </cell>
        </row>
        <row r="909">
          <cell r="A909" t="str">
            <v>LO</v>
          </cell>
          <cell r="B909">
            <v>10</v>
          </cell>
          <cell r="C909">
            <v>3</v>
          </cell>
          <cell r="D909" t="str">
            <v>P</v>
          </cell>
          <cell r="E909">
            <v>21</v>
          </cell>
          <cell r="F909">
            <v>37881</v>
          </cell>
          <cell r="G909">
            <v>1.36</v>
          </cell>
          <cell r="H909">
            <v>1.4</v>
          </cell>
          <cell r="I909" t="str">
            <v>0          0</v>
          </cell>
          <cell r="J909">
            <v>0</v>
          </cell>
          <cell r="K909">
            <v>0</v>
          </cell>
          <cell r="L909">
            <v>2003</v>
          </cell>
          <cell r="M909" t="str">
            <v>No Trade</v>
          </cell>
          <cell r="N909" t="str">
            <v/>
          </cell>
          <cell r="O909" t="str">
            <v/>
          </cell>
          <cell r="P909" t="str">
            <v/>
          </cell>
        </row>
        <row r="910">
          <cell r="A910" t="str">
            <v>LO</v>
          </cell>
          <cell r="B910">
            <v>10</v>
          </cell>
          <cell r="C910">
            <v>3</v>
          </cell>
          <cell r="D910" t="str">
            <v>P</v>
          </cell>
          <cell r="E910">
            <v>22</v>
          </cell>
          <cell r="F910">
            <v>37881</v>
          </cell>
          <cell r="G910">
            <v>1.67</v>
          </cell>
          <cell r="H910">
            <v>1.7</v>
          </cell>
          <cell r="I910" t="str">
            <v>3          0</v>
          </cell>
          <cell r="J910">
            <v>0</v>
          </cell>
          <cell r="K910">
            <v>0</v>
          </cell>
          <cell r="L910">
            <v>2003</v>
          </cell>
          <cell r="M910" t="str">
            <v>No Trade</v>
          </cell>
          <cell r="N910" t="str">
            <v/>
          </cell>
          <cell r="O910" t="str">
            <v/>
          </cell>
          <cell r="P910" t="str">
            <v/>
          </cell>
        </row>
        <row r="911">
          <cell r="A911" t="str">
            <v>LO</v>
          </cell>
          <cell r="B911">
            <v>10</v>
          </cell>
          <cell r="C911">
            <v>3</v>
          </cell>
          <cell r="D911" t="str">
            <v>C</v>
          </cell>
          <cell r="E911">
            <v>23.5</v>
          </cell>
          <cell r="F911">
            <v>37881</v>
          </cell>
          <cell r="G911">
            <v>3.38</v>
          </cell>
          <cell r="H911">
            <v>3</v>
          </cell>
          <cell r="I911" t="str">
            <v>5          0</v>
          </cell>
          <cell r="J911">
            <v>0</v>
          </cell>
          <cell r="K911">
            <v>0</v>
          </cell>
          <cell r="L911">
            <v>2003</v>
          </cell>
          <cell r="M911" t="str">
            <v>No Trade</v>
          </cell>
          <cell r="N911" t="str">
            <v/>
          </cell>
          <cell r="O911" t="str">
            <v/>
          </cell>
          <cell r="P911" t="str">
            <v/>
          </cell>
        </row>
        <row r="912">
          <cell r="A912" t="str">
            <v>LO</v>
          </cell>
          <cell r="B912">
            <v>10</v>
          </cell>
          <cell r="C912">
            <v>3</v>
          </cell>
          <cell r="D912" t="str">
            <v>P</v>
          </cell>
          <cell r="E912">
            <v>23.5</v>
          </cell>
          <cell r="F912">
            <v>37881</v>
          </cell>
          <cell r="G912">
            <v>2.23</v>
          </cell>
          <cell r="H912">
            <v>2.2999999999999998</v>
          </cell>
          <cell r="I912" t="str">
            <v>2          0</v>
          </cell>
          <cell r="J912">
            <v>0</v>
          </cell>
          <cell r="K912">
            <v>0</v>
          </cell>
          <cell r="L912">
            <v>2003</v>
          </cell>
          <cell r="M912" t="str">
            <v>No Trade</v>
          </cell>
          <cell r="N912" t="str">
            <v/>
          </cell>
          <cell r="O912" t="str">
            <v/>
          </cell>
          <cell r="P912" t="str">
            <v/>
          </cell>
        </row>
        <row r="913">
          <cell r="A913" t="str">
            <v>LO</v>
          </cell>
          <cell r="B913">
            <v>10</v>
          </cell>
          <cell r="C913">
            <v>3</v>
          </cell>
          <cell r="D913" t="str">
            <v>C</v>
          </cell>
          <cell r="E913">
            <v>24</v>
          </cell>
          <cell r="F913">
            <v>37881</v>
          </cell>
          <cell r="G913">
            <v>3.1</v>
          </cell>
          <cell r="H913">
            <v>2.7</v>
          </cell>
          <cell r="I913" t="str">
            <v>8          0</v>
          </cell>
          <cell r="J913">
            <v>0</v>
          </cell>
          <cell r="K913">
            <v>0</v>
          </cell>
          <cell r="L913">
            <v>2003</v>
          </cell>
          <cell r="M913" t="str">
            <v>No Trade</v>
          </cell>
          <cell r="N913" t="str">
            <v/>
          </cell>
          <cell r="O913" t="str">
            <v/>
          </cell>
          <cell r="P913" t="str">
            <v/>
          </cell>
        </row>
        <row r="914">
          <cell r="A914" t="str">
            <v>LO</v>
          </cell>
          <cell r="B914">
            <v>10</v>
          </cell>
          <cell r="C914">
            <v>3</v>
          </cell>
          <cell r="D914" t="str">
            <v>P</v>
          </cell>
          <cell r="E914">
            <v>24</v>
          </cell>
          <cell r="F914">
            <v>37881</v>
          </cell>
          <cell r="G914">
            <v>2.44</v>
          </cell>
          <cell r="H914">
            <v>2.5</v>
          </cell>
          <cell r="I914" t="str">
            <v>4          0</v>
          </cell>
          <cell r="J914">
            <v>0</v>
          </cell>
          <cell r="K914">
            <v>0</v>
          </cell>
          <cell r="L914">
            <v>2003</v>
          </cell>
          <cell r="M914" t="str">
            <v>No Trade</v>
          </cell>
          <cell r="N914" t="str">
            <v/>
          </cell>
          <cell r="O914" t="str">
            <v/>
          </cell>
          <cell r="P914" t="str">
            <v/>
          </cell>
        </row>
        <row r="915">
          <cell r="A915" t="str">
            <v>LO</v>
          </cell>
          <cell r="B915">
            <v>10</v>
          </cell>
          <cell r="C915">
            <v>3</v>
          </cell>
          <cell r="D915" t="str">
            <v>C</v>
          </cell>
          <cell r="E915">
            <v>24.5</v>
          </cell>
          <cell r="F915">
            <v>37881</v>
          </cell>
          <cell r="G915">
            <v>2.83</v>
          </cell>
          <cell r="H915">
            <v>2.5</v>
          </cell>
          <cell r="I915" t="str">
            <v>4          0</v>
          </cell>
          <cell r="J915">
            <v>0</v>
          </cell>
          <cell r="K915">
            <v>0</v>
          </cell>
          <cell r="L915">
            <v>2003</v>
          </cell>
          <cell r="M915" t="str">
            <v>No Trade</v>
          </cell>
          <cell r="N915" t="str">
            <v/>
          </cell>
          <cell r="O915" t="str">
            <v/>
          </cell>
          <cell r="P915" t="str">
            <v/>
          </cell>
        </row>
        <row r="916">
          <cell r="A916" t="str">
            <v>LO</v>
          </cell>
          <cell r="B916">
            <v>10</v>
          </cell>
          <cell r="C916">
            <v>3</v>
          </cell>
          <cell r="D916" t="str">
            <v>C</v>
          </cell>
          <cell r="E916">
            <v>25</v>
          </cell>
          <cell r="F916">
            <v>37881</v>
          </cell>
          <cell r="G916">
            <v>2.6</v>
          </cell>
          <cell r="H916">
            <v>2.2999999999999998</v>
          </cell>
          <cell r="I916" t="str">
            <v>1          0</v>
          </cell>
          <cell r="J916">
            <v>0</v>
          </cell>
          <cell r="K916">
            <v>0</v>
          </cell>
          <cell r="L916">
            <v>2003</v>
          </cell>
          <cell r="M916" t="str">
            <v>No Trade</v>
          </cell>
          <cell r="N916" t="str">
            <v/>
          </cell>
          <cell r="O916" t="str">
            <v/>
          </cell>
          <cell r="P916" t="str">
            <v/>
          </cell>
        </row>
        <row r="917">
          <cell r="A917" t="str">
            <v>LO</v>
          </cell>
          <cell r="B917">
            <v>10</v>
          </cell>
          <cell r="C917">
            <v>3</v>
          </cell>
          <cell r="D917" t="str">
            <v>P</v>
          </cell>
          <cell r="E917">
            <v>25</v>
          </cell>
          <cell r="F917">
            <v>37881</v>
          </cell>
          <cell r="G917">
            <v>2.92</v>
          </cell>
          <cell r="H917">
            <v>3</v>
          </cell>
          <cell r="I917" t="str">
            <v>4          0</v>
          </cell>
          <cell r="J917">
            <v>0</v>
          </cell>
          <cell r="K917">
            <v>0</v>
          </cell>
          <cell r="L917">
            <v>2003</v>
          </cell>
          <cell r="M917" t="str">
            <v>No Trade</v>
          </cell>
          <cell r="N917" t="str">
            <v/>
          </cell>
          <cell r="O917" t="str">
            <v/>
          </cell>
          <cell r="P917" t="str">
            <v/>
          </cell>
        </row>
        <row r="918">
          <cell r="A918" t="str">
            <v>LO</v>
          </cell>
          <cell r="B918">
            <v>10</v>
          </cell>
          <cell r="C918">
            <v>3</v>
          </cell>
          <cell r="D918" t="str">
            <v>C</v>
          </cell>
          <cell r="E918">
            <v>26</v>
          </cell>
          <cell r="F918">
            <v>37881</v>
          </cell>
          <cell r="G918">
            <v>2.16</v>
          </cell>
          <cell r="H918">
            <v>1.9</v>
          </cell>
          <cell r="I918" t="str">
            <v>0          0</v>
          </cell>
          <cell r="J918">
            <v>0</v>
          </cell>
          <cell r="K918">
            <v>0</v>
          </cell>
          <cell r="L918">
            <v>2003</v>
          </cell>
          <cell r="M918" t="str">
            <v>No Trade</v>
          </cell>
          <cell r="N918" t="str">
            <v/>
          </cell>
          <cell r="O918" t="str">
            <v/>
          </cell>
          <cell r="P918" t="str">
            <v/>
          </cell>
        </row>
        <row r="919">
          <cell r="A919" t="str">
            <v>LO</v>
          </cell>
          <cell r="B919">
            <v>10</v>
          </cell>
          <cell r="C919">
            <v>3</v>
          </cell>
          <cell r="D919" t="str">
            <v>C</v>
          </cell>
          <cell r="E919">
            <v>28</v>
          </cell>
          <cell r="F919">
            <v>37881</v>
          </cell>
          <cell r="G919">
            <v>1.43</v>
          </cell>
          <cell r="H919">
            <v>1.2</v>
          </cell>
          <cell r="I919" t="str">
            <v>2          0</v>
          </cell>
          <cell r="J919">
            <v>0</v>
          </cell>
          <cell r="K919">
            <v>0</v>
          </cell>
          <cell r="L919">
            <v>2003</v>
          </cell>
          <cell r="M919" t="str">
            <v>No Trade</v>
          </cell>
          <cell r="N919" t="str">
            <v/>
          </cell>
          <cell r="O919" t="str">
            <v/>
          </cell>
          <cell r="P919" t="str">
            <v/>
          </cell>
        </row>
        <row r="920">
          <cell r="A920" t="str">
            <v>LO</v>
          </cell>
          <cell r="B920">
            <v>10</v>
          </cell>
          <cell r="C920">
            <v>3</v>
          </cell>
          <cell r="D920" t="str">
            <v>C</v>
          </cell>
          <cell r="E920">
            <v>28.5</v>
          </cell>
          <cell r="F920">
            <v>37881</v>
          </cell>
          <cell r="G920">
            <v>1.28</v>
          </cell>
          <cell r="H920">
            <v>1.1000000000000001</v>
          </cell>
          <cell r="I920" t="str">
            <v>1          0</v>
          </cell>
          <cell r="J920">
            <v>0</v>
          </cell>
          <cell r="K920">
            <v>0</v>
          </cell>
          <cell r="L920">
            <v>2003</v>
          </cell>
          <cell r="M920" t="str">
            <v>No Trade</v>
          </cell>
          <cell r="N920" t="str">
            <v/>
          </cell>
          <cell r="O920" t="str">
            <v/>
          </cell>
          <cell r="P920" t="str">
            <v/>
          </cell>
        </row>
        <row r="921">
          <cell r="A921" t="str">
            <v>LO</v>
          </cell>
          <cell r="B921">
            <v>10</v>
          </cell>
          <cell r="C921">
            <v>3</v>
          </cell>
          <cell r="D921" t="str">
            <v>P</v>
          </cell>
          <cell r="E921">
            <v>29</v>
          </cell>
          <cell r="F921">
            <v>37881</v>
          </cell>
          <cell r="G921">
            <v>2.89</v>
          </cell>
          <cell r="H921">
            <v>2.8</v>
          </cell>
          <cell r="I921" t="str">
            <v>9          0</v>
          </cell>
          <cell r="J921">
            <v>0</v>
          </cell>
          <cell r="K921">
            <v>0</v>
          </cell>
          <cell r="L921">
            <v>2003</v>
          </cell>
          <cell r="M921" t="str">
            <v>No Trade</v>
          </cell>
          <cell r="N921" t="str">
            <v/>
          </cell>
          <cell r="O921" t="str">
            <v/>
          </cell>
          <cell r="P921" t="str">
            <v/>
          </cell>
        </row>
        <row r="922">
          <cell r="A922" t="str">
            <v>LO</v>
          </cell>
          <cell r="B922">
            <v>10</v>
          </cell>
          <cell r="C922">
            <v>3</v>
          </cell>
          <cell r="D922" t="str">
            <v>C</v>
          </cell>
          <cell r="E922">
            <v>31</v>
          </cell>
          <cell r="F922">
            <v>37881</v>
          </cell>
          <cell r="G922">
            <v>0.8</v>
          </cell>
          <cell r="H922">
            <v>0.7</v>
          </cell>
          <cell r="I922" t="str">
            <v>0          0</v>
          </cell>
          <cell r="J922">
            <v>0</v>
          </cell>
          <cell r="K922">
            <v>0</v>
          </cell>
          <cell r="L922">
            <v>2003</v>
          </cell>
          <cell r="M922" t="str">
            <v>No Trade</v>
          </cell>
          <cell r="N922" t="str">
            <v/>
          </cell>
          <cell r="O922" t="str">
            <v/>
          </cell>
          <cell r="P922" t="str">
            <v/>
          </cell>
        </row>
        <row r="923">
          <cell r="A923" t="str">
            <v>LO</v>
          </cell>
          <cell r="B923">
            <v>10</v>
          </cell>
          <cell r="C923">
            <v>3</v>
          </cell>
          <cell r="D923" t="str">
            <v>C</v>
          </cell>
          <cell r="E923">
            <v>32</v>
          </cell>
          <cell r="F923">
            <v>37881</v>
          </cell>
          <cell r="G923">
            <v>0.69</v>
          </cell>
          <cell r="H923">
            <v>0.6</v>
          </cell>
          <cell r="I923" t="str">
            <v>0          0</v>
          </cell>
          <cell r="J923">
            <v>0</v>
          </cell>
          <cell r="K923">
            <v>0</v>
          </cell>
          <cell r="L923">
            <v>2003</v>
          </cell>
          <cell r="M923" t="str">
            <v>No Trade</v>
          </cell>
          <cell r="N923" t="str">
            <v/>
          </cell>
          <cell r="O923" t="str">
            <v/>
          </cell>
          <cell r="P923" t="str">
            <v/>
          </cell>
        </row>
        <row r="924">
          <cell r="A924" t="str">
            <v>LO</v>
          </cell>
          <cell r="B924">
            <v>10</v>
          </cell>
          <cell r="C924">
            <v>3</v>
          </cell>
          <cell r="D924" t="str">
            <v>C</v>
          </cell>
          <cell r="E924">
            <v>33</v>
          </cell>
          <cell r="F924">
            <v>37881</v>
          </cell>
          <cell r="G924">
            <v>0.6</v>
          </cell>
          <cell r="H924">
            <v>0.5</v>
          </cell>
          <cell r="I924" t="str">
            <v>2          0</v>
          </cell>
          <cell r="J924">
            <v>0</v>
          </cell>
          <cell r="K924">
            <v>0</v>
          </cell>
          <cell r="L924">
            <v>2003</v>
          </cell>
          <cell r="M924" t="str">
            <v>No Trade</v>
          </cell>
          <cell r="N924" t="str">
            <v/>
          </cell>
          <cell r="O924" t="str">
            <v/>
          </cell>
          <cell r="P924" t="str">
            <v/>
          </cell>
        </row>
        <row r="925">
          <cell r="A925" t="str">
            <v>LO</v>
          </cell>
          <cell r="B925">
            <v>10</v>
          </cell>
          <cell r="C925">
            <v>3</v>
          </cell>
          <cell r="D925" t="str">
            <v>C</v>
          </cell>
          <cell r="E925">
            <v>34</v>
          </cell>
          <cell r="F925">
            <v>37881</v>
          </cell>
          <cell r="G925">
            <v>0.53</v>
          </cell>
          <cell r="H925">
            <v>0.4</v>
          </cell>
          <cell r="I925" t="str">
            <v>5          0</v>
          </cell>
          <cell r="J925">
            <v>0</v>
          </cell>
          <cell r="K925">
            <v>0</v>
          </cell>
          <cell r="L925">
            <v>2003</v>
          </cell>
          <cell r="M925" t="str">
            <v>No Trade</v>
          </cell>
          <cell r="N925" t="str">
            <v/>
          </cell>
          <cell r="O925" t="str">
            <v/>
          </cell>
          <cell r="P925" t="str">
            <v/>
          </cell>
        </row>
        <row r="926">
          <cell r="A926" t="str">
            <v>LO</v>
          </cell>
          <cell r="B926">
            <v>10</v>
          </cell>
          <cell r="C926">
            <v>3</v>
          </cell>
          <cell r="D926" t="str">
            <v>C</v>
          </cell>
          <cell r="E926">
            <v>35</v>
          </cell>
          <cell r="F926">
            <v>37881</v>
          </cell>
          <cell r="G926">
            <v>0.46</v>
          </cell>
          <cell r="H926">
            <v>0.4</v>
          </cell>
          <cell r="I926" t="str">
            <v>0          0</v>
          </cell>
          <cell r="J926">
            <v>0</v>
          </cell>
          <cell r="K926">
            <v>0</v>
          </cell>
          <cell r="L926">
            <v>2003</v>
          </cell>
          <cell r="M926" t="str">
            <v>No Trade</v>
          </cell>
          <cell r="N926" t="str">
            <v/>
          </cell>
          <cell r="O926" t="str">
            <v/>
          </cell>
          <cell r="P926" t="str">
            <v/>
          </cell>
        </row>
        <row r="927">
          <cell r="A927" t="str">
            <v>LO</v>
          </cell>
          <cell r="B927">
            <v>11</v>
          </cell>
          <cell r="C927">
            <v>3</v>
          </cell>
          <cell r="D927" t="str">
            <v>P</v>
          </cell>
          <cell r="E927">
            <v>17</v>
          </cell>
          <cell r="F927">
            <v>37910</v>
          </cell>
          <cell r="G927">
            <v>0.55000000000000004</v>
          </cell>
          <cell r="H927">
            <v>0.5</v>
          </cell>
          <cell r="I927" t="str">
            <v>6          0</v>
          </cell>
          <cell r="J927">
            <v>0</v>
          </cell>
          <cell r="K927">
            <v>0</v>
          </cell>
          <cell r="L927">
            <v>2003</v>
          </cell>
          <cell r="M927" t="str">
            <v>No Trade</v>
          </cell>
          <cell r="N927" t="str">
            <v/>
          </cell>
          <cell r="O927" t="str">
            <v/>
          </cell>
          <cell r="P927" t="str">
            <v/>
          </cell>
        </row>
        <row r="928">
          <cell r="A928" t="str">
            <v>LO</v>
          </cell>
          <cell r="B928">
            <v>11</v>
          </cell>
          <cell r="C928">
            <v>3</v>
          </cell>
          <cell r="D928" t="str">
            <v>P</v>
          </cell>
          <cell r="E928">
            <v>20</v>
          </cell>
          <cell r="F928">
            <v>37910</v>
          </cell>
          <cell r="G928">
            <v>1.17</v>
          </cell>
          <cell r="H928">
            <v>1.2</v>
          </cell>
          <cell r="I928" t="str">
            <v>0          0</v>
          </cell>
          <cell r="J928">
            <v>0</v>
          </cell>
          <cell r="K928">
            <v>0</v>
          </cell>
          <cell r="L928">
            <v>2003</v>
          </cell>
          <cell r="M928" t="str">
            <v>No Trade</v>
          </cell>
          <cell r="N928" t="str">
            <v/>
          </cell>
          <cell r="O928" t="str">
            <v/>
          </cell>
          <cell r="P928" t="str">
            <v/>
          </cell>
        </row>
        <row r="929">
          <cell r="A929" t="str">
            <v>LO</v>
          </cell>
          <cell r="B929">
            <v>11</v>
          </cell>
          <cell r="C929">
            <v>3</v>
          </cell>
          <cell r="D929" t="str">
            <v>P</v>
          </cell>
          <cell r="E929">
            <v>21</v>
          </cell>
          <cell r="F929">
            <v>37910</v>
          </cell>
          <cell r="G929">
            <v>1.45</v>
          </cell>
          <cell r="H929">
            <v>1.4</v>
          </cell>
          <cell r="I929" t="str">
            <v>9          0</v>
          </cell>
          <cell r="J929">
            <v>0</v>
          </cell>
          <cell r="K929">
            <v>0</v>
          </cell>
          <cell r="L929">
            <v>2003</v>
          </cell>
          <cell r="M929" t="str">
            <v>No Trade</v>
          </cell>
          <cell r="N929" t="str">
            <v/>
          </cell>
          <cell r="O929" t="str">
            <v/>
          </cell>
          <cell r="P929" t="str">
            <v/>
          </cell>
        </row>
        <row r="930">
          <cell r="A930" t="str">
            <v>LO</v>
          </cell>
          <cell r="B930">
            <v>11</v>
          </cell>
          <cell r="C930">
            <v>3</v>
          </cell>
          <cell r="D930" t="str">
            <v>P</v>
          </cell>
          <cell r="E930">
            <v>22</v>
          </cell>
          <cell r="F930">
            <v>37910</v>
          </cell>
          <cell r="G930">
            <v>1.77</v>
          </cell>
          <cell r="H930">
            <v>1.8</v>
          </cell>
          <cell r="I930" t="str">
            <v>3          0</v>
          </cell>
          <cell r="J930">
            <v>0</v>
          </cell>
          <cell r="K930">
            <v>0</v>
          </cell>
          <cell r="L930">
            <v>2003</v>
          </cell>
          <cell r="M930" t="str">
            <v>No Trade</v>
          </cell>
          <cell r="N930" t="str">
            <v/>
          </cell>
          <cell r="O930" t="str">
            <v/>
          </cell>
          <cell r="P930" t="str">
            <v/>
          </cell>
        </row>
        <row r="931">
          <cell r="A931" t="str">
            <v>LO</v>
          </cell>
          <cell r="B931">
            <v>11</v>
          </cell>
          <cell r="C931">
            <v>3</v>
          </cell>
          <cell r="D931" t="str">
            <v>P</v>
          </cell>
          <cell r="E931">
            <v>23</v>
          </cell>
          <cell r="F931">
            <v>37910</v>
          </cell>
          <cell r="G931">
            <v>2.13</v>
          </cell>
          <cell r="H931">
            <v>2.2000000000000002</v>
          </cell>
          <cell r="I931" t="str">
            <v>1          0</v>
          </cell>
          <cell r="J931">
            <v>0</v>
          </cell>
          <cell r="K931">
            <v>0</v>
          </cell>
          <cell r="L931">
            <v>2003</v>
          </cell>
          <cell r="M931" t="str">
            <v>No Trade</v>
          </cell>
          <cell r="N931" t="str">
            <v/>
          </cell>
          <cell r="O931" t="str">
            <v/>
          </cell>
          <cell r="P931" t="str">
            <v/>
          </cell>
        </row>
        <row r="932">
          <cell r="A932" t="str">
            <v>LO</v>
          </cell>
          <cell r="B932">
            <v>11</v>
          </cell>
          <cell r="C932">
            <v>3</v>
          </cell>
          <cell r="D932" t="str">
            <v>C</v>
          </cell>
          <cell r="E932">
            <v>23.5</v>
          </cell>
          <cell r="F932">
            <v>37910</v>
          </cell>
          <cell r="G932">
            <v>3.31</v>
          </cell>
          <cell r="H932">
            <v>3</v>
          </cell>
          <cell r="I932" t="str">
            <v>0          0</v>
          </cell>
          <cell r="J932">
            <v>0</v>
          </cell>
          <cell r="K932">
            <v>0</v>
          </cell>
          <cell r="L932">
            <v>2003</v>
          </cell>
          <cell r="M932" t="str">
            <v>No Trade</v>
          </cell>
          <cell r="N932" t="str">
            <v/>
          </cell>
          <cell r="O932" t="str">
            <v/>
          </cell>
          <cell r="P932" t="str">
            <v/>
          </cell>
        </row>
        <row r="933">
          <cell r="A933" t="str">
            <v>LO</v>
          </cell>
          <cell r="B933">
            <v>11</v>
          </cell>
          <cell r="C933">
            <v>3</v>
          </cell>
          <cell r="D933" t="str">
            <v>P</v>
          </cell>
          <cell r="E933">
            <v>23.5</v>
          </cell>
          <cell r="F933">
            <v>37910</v>
          </cell>
          <cell r="G933">
            <v>2.34</v>
          </cell>
          <cell r="H933">
            <v>2.4</v>
          </cell>
          <cell r="I933" t="str">
            <v>3          0</v>
          </cell>
          <cell r="J933">
            <v>0</v>
          </cell>
          <cell r="K933">
            <v>0</v>
          </cell>
          <cell r="L933">
            <v>2003</v>
          </cell>
          <cell r="M933" t="str">
            <v>No Trade</v>
          </cell>
          <cell r="N933" t="str">
            <v/>
          </cell>
          <cell r="O933" t="str">
            <v/>
          </cell>
          <cell r="P933" t="str">
            <v/>
          </cell>
        </row>
        <row r="934">
          <cell r="A934" t="str">
            <v>LO</v>
          </cell>
          <cell r="B934">
            <v>11</v>
          </cell>
          <cell r="C934">
            <v>3</v>
          </cell>
          <cell r="D934" t="str">
            <v>C</v>
          </cell>
          <cell r="E934">
            <v>24</v>
          </cell>
          <cell r="F934">
            <v>37910</v>
          </cell>
          <cell r="G934">
            <v>3.04</v>
          </cell>
          <cell r="H934">
            <v>2.7</v>
          </cell>
          <cell r="I934" t="str">
            <v>2          0</v>
          </cell>
          <cell r="J934">
            <v>0</v>
          </cell>
          <cell r="K934">
            <v>0</v>
          </cell>
          <cell r="L934">
            <v>2003</v>
          </cell>
          <cell r="M934" t="str">
            <v>No Trade</v>
          </cell>
          <cell r="N934" t="str">
            <v/>
          </cell>
          <cell r="O934" t="str">
            <v/>
          </cell>
          <cell r="P934" t="str">
            <v/>
          </cell>
        </row>
        <row r="935">
          <cell r="A935" t="str">
            <v>LO</v>
          </cell>
          <cell r="B935">
            <v>11</v>
          </cell>
          <cell r="C935">
            <v>3</v>
          </cell>
          <cell r="D935" t="str">
            <v>P</v>
          </cell>
          <cell r="E935">
            <v>24</v>
          </cell>
          <cell r="F935">
            <v>37910</v>
          </cell>
          <cell r="G935">
            <v>2.5499999999999998</v>
          </cell>
          <cell r="H935">
            <v>2.6</v>
          </cell>
          <cell r="I935" t="str">
            <v>5          0</v>
          </cell>
          <cell r="J935">
            <v>0</v>
          </cell>
          <cell r="K935">
            <v>0</v>
          </cell>
          <cell r="L935">
            <v>2003</v>
          </cell>
          <cell r="M935" t="str">
            <v>No Trade</v>
          </cell>
          <cell r="N935" t="str">
            <v/>
          </cell>
          <cell r="O935" t="str">
            <v/>
          </cell>
          <cell r="P935" t="str">
            <v/>
          </cell>
        </row>
        <row r="936">
          <cell r="A936" t="str">
            <v>LO</v>
          </cell>
          <cell r="B936">
            <v>11</v>
          </cell>
          <cell r="C936">
            <v>3</v>
          </cell>
          <cell r="D936" t="str">
            <v>C</v>
          </cell>
          <cell r="E936">
            <v>26</v>
          </cell>
          <cell r="F936">
            <v>37910</v>
          </cell>
          <cell r="G936">
            <v>2.11</v>
          </cell>
          <cell r="H936">
            <v>1.8</v>
          </cell>
          <cell r="I936" t="str">
            <v>5          0</v>
          </cell>
          <cell r="J936">
            <v>0</v>
          </cell>
          <cell r="K936">
            <v>0</v>
          </cell>
          <cell r="L936">
            <v>2003</v>
          </cell>
          <cell r="M936" t="str">
            <v>No Trade</v>
          </cell>
          <cell r="N936" t="str">
            <v/>
          </cell>
          <cell r="O936" t="str">
            <v/>
          </cell>
          <cell r="P936" t="str">
            <v/>
          </cell>
        </row>
        <row r="937">
          <cell r="A937" t="str">
            <v>LO</v>
          </cell>
          <cell r="B937">
            <v>11</v>
          </cell>
          <cell r="C937">
            <v>3</v>
          </cell>
          <cell r="D937" t="str">
            <v>C</v>
          </cell>
          <cell r="E937">
            <v>28.5</v>
          </cell>
          <cell r="F937">
            <v>37910</v>
          </cell>
          <cell r="G937">
            <v>1.25</v>
          </cell>
          <cell r="H937">
            <v>1</v>
          </cell>
          <cell r="I937" t="str">
            <v>8          0</v>
          </cell>
          <cell r="J937">
            <v>0</v>
          </cell>
          <cell r="K937">
            <v>0</v>
          </cell>
          <cell r="L937">
            <v>2003</v>
          </cell>
          <cell r="M937" t="str">
            <v>No Trade</v>
          </cell>
          <cell r="N937" t="str">
            <v/>
          </cell>
          <cell r="O937" t="str">
            <v/>
          </cell>
          <cell r="P937" t="str">
            <v/>
          </cell>
        </row>
        <row r="938">
          <cell r="A938" t="str">
            <v>LO</v>
          </cell>
          <cell r="B938">
            <v>11</v>
          </cell>
          <cell r="C938">
            <v>3</v>
          </cell>
          <cell r="D938" t="str">
            <v>C</v>
          </cell>
          <cell r="E938">
            <v>30</v>
          </cell>
          <cell r="F938">
            <v>37910</v>
          </cell>
          <cell r="G938">
            <v>0.94</v>
          </cell>
          <cell r="H938">
            <v>0.8</v>
          </cell>
          <cell r="I938" t="str">
            <v>0          0</v>
          </cell>
          <cell r="J938">
            <v>0</v>
          </cell>
          <cell r="K938">
            <v>0</v>
          </cell>
          <cell r="L938">
            <v>2003</v>
          </cell>
          <cell r="M938" t="str">
            <v>No Trade</v>
          </cell>
          <cell r="N938" t="str">
            <v/>
          </cell>
          <cell r="O938" t="str">
            <v/>
          </cell>
          <cell r="P938" t="str">
            <v/>
          </cell>
        </row>
        <row r="939">
          <cell r="A939" t="str">
            <v>LO</v>
          </cell>
          <cell r="B939">
            <v>11</v>
          </cell>
          <cell r="C939">
            <v>3</v>
          </cell>
          <cell r="D939" t="str">
            <v>C</v>
          </cell>
          <cell r="E939">
            <v>31</v>
          </cell>
          <cell r="F939">
            <v>37910</v>
          </cell>
          <cell r="G939">
            <v>0.79</v>
          </cell>
          <cell r="H939">
            <v>0.6</v>
          </cell>
          <cell r="I939" t="str">
            <v>8          0</v>
          </cell>
          <cell r="J939">
            <v>0</v>
          </cell>
          <cell r="K939">
            <v>0</v>
          </cell>
          <cell r="L939">
            <v>2003</v>
          </cell>
          <cell r="M939" t="str">
            <v>No Trade</v>
          </cell>
          <cell r="N939" t="str">
            <v/>
          </cell>
          <cell r="O939" t="str">
            <v/>
          </cell>
          <cell r="P939" t="str">
            <v/>
          </cell>
        </row>
        <row r="940">
          <cell r="A940" t="str">
            <v>LO</v>
          </cell>
          <cell r="B940">
            <v>11</v>
          </cell>
          <cell r="C940">
            <v>3</v>
          </cell>
          <cell r="D940" t="str">
            <v>C</v>
          </cell>
          <cell r="E940">
            <v>32</v>
          </cell>
          <cell r="F940">
            <v>37910</v>
          </cell>
          <cell r="G940">
            <v>0.68</v>
          </cell>
          <cell r="H940">
            <v>0.5</v>
          </cell>
          <cell r="I940" t="str">
            <v>9          5</v>
          </cell>
          <cell r="J940">
            <v>0</v>
          </cell>
          <cell r="K940">
            <v>0</v>
          </cell>
          <cell r="L940">
            <v>2003</v>
          </cell>
          <cell r="M940" t="str">
            <v>No Trade</v>
          </cell>
          <cell r="N940" t="str">
            <v/>
          </cell>
          <cell r="O940" t="str">
            <v/>
          </cell>
          <cell r="P940" t="str">
            <v/>
          </cell>
        </row>
        <row r="941">
          <cell r="A941" t="str">
            <v>LO</v>
          </cell>
          <cell r="B941">
            <v>11</v>
          </cell>
          <cell r="C941">
            <v>3</v>
          </cell>
          <cell r="D941" t="str">
            <v>C</v>
          </cell>
          <cell r="E941">
            <v>33</v>
          </cell>
          <cell r="F941">
            <v>37910</v>
          </cell>
          <cell r="G941">
            <v>0.6</v>
          </cell>
          <cell r="H941">
            <v>0.5</v>
          </cell>
          <cell r="I941" t="str">
            <v>2          0</v>
          </cell>
          <cell r="J941">
            <v>0</v>
          </cell>
          <cell r="K941">
            <v>0</v>
          </cell>
          <cell r="L941">
            <v>2003</v>
          </cell>
          <cell r="M941" t="str">
            <v>No Trade</v>
          </cell>
          <cell r="N941" t="str">
            <v/>
          </cell>
          <cell r="O941" t="str">
            <v/>
          </cell>
          <cell r="P941" t="str">
            <v/>
          </cell>
        </row>
        <row r="942">
          <cell r="A942" t="str">
            <v>LO</v>
          </cell>
          <cell r="B942">
            <v>11</v>
          </cell>
          <cell r="C942">
            <v>3</v>
          </cell>
          <cell r="D942" t="str">
            <v>C</v>
          </cell>
          <cell r="E942">
            <v>34</v>
          </cell>
          <cell r="F942">
            <v>37910</v>
          </cell>
          <cell r="G942">
            <v>0.53</v>
          </cell>
          <cell r="H942">
            <v>0.4</v>
          </cell>
          <cell r="I942" t="str">
            <v>5          0</v>
          </cell>
          <cell r="J942">
            <v>0</v>
          </cell>
          <cell r="K942">
            <v>0</v>
          </cell>
          <cell r="L942">
            <v>2003</v>
          </cell>
          <cell r="M942" t="str">
            <v>No Trade</v>
          </cell>
          <cell r="N942" t="str">
            <v/>
          </cell>
          <cell r="O942" t="str">
            <v/>
          </cell>
          <cell r="P942" t="str">
            <v/>
          </cell>
        </row>
        <row r="943">
          <cell r="A943" t="str">
            <v>LO</v>
          </cell>
          <cell r="B943">
            <v>11</v>
          </cell>
          <cell r="C943">
            <v>3</v>
          </cell>
          <cell r="D943" t="str">
            <v>C</v>
          </cell>
          <cell r="E943">
            <v>35</v>
          </cell>
          <cell r="F943">
            <v>37910</v>
          </cell>
          <cell r="G943">
            <v>0.47</v>
          </cell>
          <cell r="H943">
            <v>0.4</v>
          </cell>
          <cell r="I943" t="str">
            <v>0          5</v>
          </cell>
          <cell r="J943">
            <v>0</v>
          </cell>
          <cell r="K943">
            <v>0</v>
          </cell>
          <cell r="L943">
            <v>2003</v>
          </cell>
          <cell r="M943" t="str">
            <v>No Trade</v>
          </cell>
          <cell r="N943" t="str">
            <v/>
          </cell>
          <cell r="O943" t="str">
            <v/>
          </cell>
          <cell r="P943" t="str">
            <v/>
          </cell>
        </row>
        <row r="944">
          <cell r="A944" t="str">
            <v>LO</v>
          </cell>
          <cell r="B944">
            <v>12</v>
          </cell>
          <cell r="C944">
            <v>3</v>
          </cell>
          <cell r="D944" t="str">
            <v>C</v>
          </cell>
          <cell r="E944">
            <v>2.5</v>
          </cell>
          <cell r="F944">
            <v>37942</v>
          </cell>
          <cell r="G944">
            <v>0</v>
          </cell>
          <cell r="H944">
            <v>0</v>
          </cell>
          <cell r="I944" t="str">
            <v>0          0</v>
          </cell>
          <cell r="J944">
            <v>0</v>
          </cell>
          <cell r="K944">
            <v>0</v>
          </cell>
          <cell r="L944">
            <v>2003</v>
          </cell>
          <cell r="M944" t="str">
            <v>No Trade</v>
          </cell>
          <cell r="N944" t="str">
            <v/>
          </cell>
          <cell r="O944" t="str">
            <v/>
          </cell>
          <cell r="P944" t="str">
            <v/>
          </cell>
        </row>
        <row r="945">
          <cell r="A945" t="str">
            <v>LO</v>
          </cell>
          <cell r="B945">
            <v>12</v>
          </cell>
          <cell r="C945">
            <v>3</v>
          </cell>
          <cell r="D945" t="str">
            <v>P</v>
          </cell>
          <cell r="E945">
            <v>2.5</v>
          </cell>
          <cell r="F945">
            <v>37942</v>
          </cell>
          <cell r="G945">
            <v>0</v>
          </cell>
          <cell r="H945">
            <v>0</v>
          </cell>
          <cell r="I945" t="str">
            <v>0          0</v>
          </cell>
          <cell r="J945">
            <v>0</v>
          </cell>
          <cell r="K945">
            <v>0</v>
          </cell>
          <cell r="L945">
            <v>2003</v>
          </cell>
          <cell r="M945" t="str">
            <v>No Trade</v>
          </cell>
          <cell r="N945" t="str">
            <v/>
          </cell>
          <cell r="O945" t="str">
            <v/>
          </cell>
          <cell r="P945" t="str">
            <v/>
          </cell>
        </row>
        <row r="946">
          <cell r="A946" t="str">
            <v>LO</v>
          </cell>
          <cell r="B946">
            <v>12</v>
          </cell>
          <cell r="C946">
            <v>3</v>
          </cell>
          <cell r="D946" t="str">
            <v>C</v>
          </cell>
          <cell r="E946">
            <v>5</v>
          </cell>
          <cell r="F946">
            <v>37942</v>
          </cell>
          <cell r="G946">
            <v>0</v>
          </cell>
          <cell r="H946">
            <v>0</v>
          </cell>
          <cell r="I946" t="str">
            <v>0          0</v>
          </cell>
          <cell r="J946">
            <v>0</v>
          </cell>
          <cell r="K946">
            <v>0</v>
          </cell>
          <cell r="L946">
            <v>2003</v>
          </cell>
          <cell r="M946" t="str">
            <v>No Trade</v>
          </cell>
          <cell r="N946" t="str">
            <v/>
          </cell>
          <cell r="O946" t="str">
            <v/>
          </cell>
          <cell r="P946" t="str">
            <v/>
          </cell>
        </row>
        <row r="947">
          <cell r="A947" t="str">
            <v>LO</v>
          </cell>
          <cell r="B947">
            <v>12</v>
          </cell>
          <cell r="C947">
            <v>3</v>
          </cell>
          <cell r="D947" t="str">
            <v>P</v>
          </cell>
          <cell r="E947">
            <v>13</v>
          </cell>
          <cell r="F947">
            <v>37942</v>
          </cell>
          <cell r="G947">
            <v>0.17</v>
          </cell>
          <cell r="H947">
            <v>0.1</v>
          </cell>
          <cell r="I947" t="str">
            <v>7          0</v>
          </cell>
          <cell r="J947">
            <v>0</v>
          </cell>
          <cell r="K947">
            <v>0</v>
          </cell>
          <cell r="L947">
            <v>2003</v>
          </cell>
          <cell r="M947" t="str">
            <v>No Trade</v>
          </cell>
          <cell r="N947" t="str">
            <v/>
          </cell>
          <cell r="O947" t="str">
            <v/>
          </cell>
          <cell r="P947" t="str">
            <v/>
          </cell>
        </row>
        <row r="948">
          <cell r="A948" t="str">
            <v>LO</v>
          </cell>
          <cell r="B948">
            <v>12</v>
          </cell>
          <cell r="C948">
            <v>3</v>
          </cell>
          <cell r="D948" t="str">
            <v>P</v>
          </cell>
          <cell r="E948">
            <v>14</v>
          </cell>
          <cell r="F948">
            <v>37942</v>
          </cell>
          <cell r="G948">
            <v>0.24</v>
          </cell>
          <cell r="H948">
            <v>0.2</v>
          </cell>
          <cell r="I948" t="str">
            <v>4          0</v>
          </cell>
          <cell r="J948">
            <v>0</v>
          </cell>
          <cell r="K948">
            <v>0</v>
          </cell>
          <cell r="L948">
            <v>2003</v>
          </cell>
          <cell r="M948" t="str">
            <v>No Trade</v>
          </cell>
          <cell r="N948" t="str">
            <v/>
          </cell>
          <cell r="O948" t="str">
            <v/>
          </cell>
          <cell r="P948" t="str">
            <v/>
          </cell>
        </row>
        <row r="949">
          <cell r="A949" t="str">
            <v>LO</v>
          </cell>
          <cell r="B949">
            <v>12</v>
          </cell>
          <cell r="C949">
            <v>3</v>
          </cell>
          <cell r="D949" t="str">
            <v>P</v>
          </cell>
          <cell r="E949">
            <v>15</v>
          </cell>
          <cell r="F949">
            <v>37942</v>
          </cell>
          <cell r="G949">
            <v>0</v>
          </cell>
          <cell r="H949">
            <v>0</v>
          </cell>
          <cell r="I949" t="str">
            <v>0          0</v>
          </cell>
          <cell r="J949">
            <v>0</v>
          </cell>
          <cell r="K949">
            <v>0</v>
          </cell>
          <cell r="L949">
            <v>2003</v>
          </cell>
          <cell r="M949" t="str">
            <v>No Trade</v>
          </cell>
          <cell r="N949" t="str">
            <v/>
          </cell>
          <cell r="O949" t="str">
            <v/>
          </cell>
          <cell r="P949" t="str">
            <v/>
          </cell>
        </row>
        <row r="950">
          <cell r="A950" t="str">
            <v>LO</v>
          </cell>
          <cell r="B950">
            <v>12</v>
          </cell>
          <cell r="C950">
            <v>3</v>
          </cell>
          <cell r="D950" t="str">
            <v>P</v>
          </cell>
          <cell r="E950">
            <v>15.5</v>
          </cell>
          <cell r="F950">
            <v>37942</v>
          </cell>
          <cell r="G950">
            <v>0</v>
          </cell>
          <cell r="H950">
            <v>0</v>
          </cell>
          <cell r="I950" t="str">
            <v>0          0</v>
          </cell>
          <cell r="J950">
            <v>0</v>
          </cell>
          <cell r="K950">
            <v>0</v>
          </cell>
          <cell r="L950">
            <v>2003</v>
          </cell>
          <cell r="M950" t="str">
            <v>No Trade</v>
          </cell>
          <cell r="N950" t="str">
            <v/>
          </cell>
          <cell r="O950" t="str">
            <v/>
          </cell>
          <cell r="P950" t="str">
            <v/>
          </cell>
        </row>
        <row r="951">
          <cell r="A951" t="str">
            <v>LO</v>
          </cell>
          <cell r="B951">
            <v>12</v>
          </cell>
          <cell r="C951">
            <v>3</v>
          </cell>
          <cell r="D951" t="str">
            <v>P</v>
          </cell>
          <cell r="E951">
            <v>16</v>
          </cell>
          <cell r="F951">
            <v>37942</v>
          </cell>
          <cell r="G951">
            <v>0.46</v>
          </cell>
          <cell r="H951">
            <v>0.4</v>
          </cell>
          <cell r="I951" t="str">
            <v>6          0</v>
          </cell>
          <cell r="J951">
            <v>0</v>
          </cell>
          <cell r="K951">
            <v>0</v>
          </cell>
          <cell r="L951">
            <v>2003</v>
          </cell>
          <cell r="M951" t="str">
            <v>No Trade</v>
          </cell>
          <cell r="N951" t="str">
            <v/>
          </cell>
          <cell r="O951" t="str">
            <v/>
          </cell>
          <cell r="P951" t="str">
            <v/>
          </cell>
        </row>
        <row r="952">
          <cell r="A952" t="str">
            <v>LO</v>
          </cell>
          <cell r="B952">
            <v>12</v>
          </cell>
          <cell r="C952">
            <v>3</v>
          </cell>
          <cell r="D952" t="str">
            <v>P</v>
          </cell>
          <cell r="E952">
            <v>17</v>
          </cell>
          <cell r="F952">
            <v>37942</v>
          </cell>
          <cell r="G952">
            <v>0.61</v>
          </cell>
          <cell r="H952">
            <v>0.6</v>
          </cell>
          <cell r="I952" t="str">
            <v>2          0</v>
          </cell>
          <cell r="J952">
            <v>0</v>
          </cell>
          <cell r="K952">
            <v>0</v>
          </cell>
          <cell r="L952">
            <v>2003</v>
          </cell>
          <cell r="M952" t="str">
            <v>No Trade</v>
          </cell>
          <cell r="N952" t="str">
            <v/>
          </cell>
          <cell r="O952" t="str">
            <v/>
          </cell>
          <cell r="P952" t="str">
            <v/>
          </cell>
        </row>
        <row r="953">
          <cell r="A953" t="str">
            <v>LO</v>
          </cell>
          <cell r="B953">
            <v>12</v>
          </cell>
          <cell r="C953">
            <v>3</v>
          </cell>
          <cell r="D953" t="str">
            <v>P</v>
          </cell>
          <cell r="E953">
            <v>18</v>
          </cell>
          <cell r="F953">
            <v>37942</v>
          </cell>
          <cell r="G953">
            <v>0.79</v>
          </cell>
          <cell r="H953">
            <v>0.8</v>
          </cell>
          <cell r="I953" t="str">
            <v>0          0</v>
          </cell>
          <cell r="J953">
            <v>0</v>
          </cell>
          <cell r="K953">
            <v>0</v>
          </cell>
          <cell r="L953">
            <v>2003</v>
          </cell>
          <cell r="M953" t="str">
            <v>No Trade</v>
          </cell>
          <cell r="N953" t="str">
            <v/>
          </cell>
          <cell r="O953" t="str">
            <v/>
          </cell>
          <cell r="P953" t="str">
            <v/>
          </cell>
        </row>
        <row r="954">
          <cell r="A954" t="str">
            <v>LO</v>
          </cell>
          <cell r="B954">
            <v>12</v>
          </cell>
          <cell r="C954">
            <v>3</v>
          </cell>
          <cell r="D954" t="str">
            <v>P</v>
          </cell>
          <cell r="E954">
            <v>19</v>
          </cell>
          <cell r="F954">
            <v>37942</v>
          </cell>
          <cell r="G954">
            <v>1</v>
          </cell>
          <cell r="H954">
            <v>1</v>
          </cell>
          <cell r="I954" t="str">
            <v>2          0</v>
          </cell>
          <cell r="J954">
            <v>0</v>
          </cell>
          <cell r="K954">
            <v>0</v>
          </cell>
          <cell r="L954">
            <v>2003</v>
          </cell>
          <cell r="M954" t="str">
            <v>No Trade</v>
          </cell>
          <cell r="N954" t="str">
            <v/>
          </cell>
          <cell r="O954" t="str">
            <v/>
          </cell>
          <cell r="P954" t="str">
            <v/>
          </cell>
        </row>
        <row r="955">
          <cell r="A955" t="str">
            <v>LO</v>
          </cell>
          <cell r="B955">
            <v>12</v>
          </cell>
          <cell r="C955">
            <v>3</v>
          </cell>
          <cell r="D955" t="str">
            <v>C</v>
          </cell>
          <cell r="E955">
            <v>20</v>
          </cell>
          <cell r="F955">
            <v>37942</v>
          </cell>
          <cell r="G955">
            <v>5.46</v>
          </cell>
          <cell r="H955">
            <v>5</v>
          </cell>
          <cell r="I955" t="str">
            <v>9          0</v>
          </cell>
          <cell r="J955">
            <v>0</v>
          </cell>
          <cell r="K955">
            <v>0</v>
          </cell>
          <cell r="L955">
            <v>2003</v>
          </cell>
          <cell r="M955" t="str">
            <v>No Trade</v>
          </cell>
          <cell r="N955" t="str">
            <v/>
          </cell>
          <cell r="O955" t="str">
            <v/>
          </cell>
          <cell r="P955" t="str">
            <v/>
          </cell>
        </row>
        <row r="956">
          <cell r="A956" t="str">
            <v>LO</v>
          </cell>
          <cell r="B956">
            <v>12</v>
          </cell>
          <cell r="C956">
            <v>3</v>
          </cell>
          <cell r="D956" t="str">
            <v>P</v>
          </cell>
          <cell r="E956">
            <v>20</v>
          </cell>
          <cell r="F956">
            <v>37942</v>
          </cell>
          <cell r="G956">
            <v>1.24</v>
          </cell>
          <cell r="H956">
            <v>1.2</v>
          </cell>
          <cell r="I956" t="str">
            <v>8          0</v>
          </cell>
          <cell r="J956">
            <v>0</v>
          </cell>
          <cell r="K956">
            <v>0</v>
          </cell>
          <cell r="L956">
            <v>2003</v>
          </cell>
          <cell r="M956" t="str">
            <v>No Trade</v>
          </cell>
          <cell r="N956" t="str">
            <v/>
          </cell>
          <cell r="O956" t="str">
            <v/>
          </cell>
          <cell r="P956" t="str">
            <v/>
          </cell>
        </row>
        <row r="957">
          <cell r="A957" t="str">
            <v>LO</v>
          </cell>
          <cell r="B957">
            <v>12</v>
          </cell>
          <cell r="C957">
            <v>3</v>
          </cell>
          <cell r="D957" t="str">
            <v>C</v>
          </cell>
          <cell r="E957">
            <v>20.5</v>
          </cell>
          <cell r="F957">
            <v>37942</v>
          </cell>
          <cell r="G957">
            <v>5.1100000000000003</v>
          </cell>
          <cell r="H957">
            <v>4.7</v>
          </cell>
          <cell r="I957" t="str">
            <v>5          0</v>
          </cell>
          <cell r="J957">
            <v>0</v>
          </cell>
          <cell r="K957">
            <v>0</v>
          </cell>
          <cell r="L957">
            <v>2003</v>
          </cell>
          <cell r="M957" t="str">
            <v>No Trade</v>
          </cell>
          <cell r="N957" t="str">
            <v/>
          </cell>
          <cell r="O957" t="str">
            <v/>
          </cell>
          <cell r="P957" t="str">
            <v/>
          </cell>
        </row>
        <row r="958">
          <cell r="A958" t="str">
            <v>LO</v>
          </cell>
          <cell r="B958">
            <v>12</v>
          </cell>
          <cell r="C958">
            <v>3</v>
          </cell>
          <cell r="D958" t="str">
            <v>P</v>
          </cell>
          <cell r="E958">
            <v>20.5</v>
          </cell>
          <cell r="F958">
            <v>37942</v>
          </cell>
          <cell r="G958">
            <v>1.38</v>
          </cell>
          <cell r="H958">
            <v>1.4</v>
          </cell>
          <cell r="I958" t="str">
            <v>2          0</v>
          </cell>
          <cell r="J958">
            <v>0</v>
          </cell>
          <cell r="K958">
            <v>0</v>
          </cell>
          <cell r="L958">
            <v>2003</v>
          </cell>
          <cell r="M958" t="str">
            <v>No Trade</v>
          </cell>
          <cell r="N958" t="str">
            <v/>
          </cell>
          <cell r="O958" t="str">
            <v/>
          </cell>
          <cell r="P958" t="str">
            <v/>
          </cell>
        </row>
        <row r="959">
          <cell r="A959" t="str">
            <v>LO</v>
          </cell>
          <cell r="B959">
            <v>12</v>
          </cell>
          <cell r="C959">
            <v>3</v>
          </cell>
          <cell r="D959" t="str">
            <v>C</v>
          </cell>
          <cell r="E959">
            <v>21</v>
          </cell>
          <cell r="F959">
            <v>37942</v>
          </cell>
          <cell r="G959">
            <v>4.78</v>
          </cell>
          <cell r="H959">
            <v>4.4000000000000004</v>
          </cell>
          <cell r="I959" t="str">
            <v>2          0</v>
          </cell>
          <cell r="J959">
            <v>0</v>
          </cell>
          <cell r="K959">
            <v>0</v>
          </cell>
          <cell r="L959">
            <v>2003</v>
          </cell>
          <cell r="M959" t="str">
            <v>No Trade</v>
          </cell>
          <cell r="N959" t="str">
            <v/>
          </cell>
          <cell r="O959" t="str">
            <v/>
          </cell>
          <cell r="P959" t="str">
            <v/>
          </cell>
        </row>
        <row r="960">
          <cell r="A960" t="str">
            <v>LO</v>
          </cell>
          <cell r="B960">
            <v>12</v>
          </cell>
          <cell r="C960">
            <v>3</v>
          </cell>
          <cell r="D960" t="str">
            <v>P</v>
          </cell>
          <cell r="E960">
            <v>21</v>
          </cell>
          <cell r="F960">
            <v>37942</v>
          </cell>
          <cell r="G960">
            <v>1.53</v>
          </cell>
          <cell r="H960">
            <v>1.5</v>
          </cell>
          <cell r="I960" t="str">
            <v>7          0</v>
          </cell>
          <cell r="J960">
            <v>0</v>
          </cell>
          <cell r="K960">
            <v>0</v>
          </cell>
          <cell r="L960">
            <v>2003</v>
          </cell>
          <cell r="M960" t="str">
            <v>No Trade</v>
          </cell>
          <cell r="N960" t="str">
            <v/>
          </cell>
          <cell r="O960" t="str">
            <v/>
          </cell>
          <cell r="P960" t="str">
            <v/>
          </cell>
        </row>
        <row r="961">
          <cell r="A961" t="str">
            <v>LO</v>
          </cell>
          <cell r="B961">
            <v>12</v>
          </cell>
          <cell r="C961">
            <v>3</v>
          </cell>
          <cell r="D961" t="str">
            <v>C</v>
          </cell>
          <cell r="E961">
            <v>21.5</v>
          </cell>
          <cell r="F961">
            <v>37942</v>
          </cell>
          <cell r="G961">
            <v>4.46</v>
          </cell>
          <cell r="H961">
            <v>4.0999999999999996</v>
          </cell>
          <cell r="I961" t="str">
            <v>1          0</v>
          </cell>
          <cell r="J961">
            <v>0</v>
          </cell>
          <cell r="K961">
            <v>0</v>
          </cell>
          <cell r="L961">
            <v>2003</v>
          </cell>
          <cell r="M961" t="str">
            <v>No Trade</v>
          </cell>
          <cell r="N961" t="str">
            <v/>
          </cell>
          <cell r="O961" t="str">
            <v/>
          </cell>
          <cell r="P961" t="str">
            <v/>
          </cell>
        </row>
        <row r="962">
          <cell r="A962" t="str">
            <v>LO</v>
          </cell>
          <cell r="B962">
            <v>12</v>
          </cell>
          <cell r="C962">
            <v>3</v>
          </cell>
          <cell r="D962" t="str">
            <v>P</v>
          </cell>
          <cell r="E962">
            <v>21.5</v>
          </cell>
          <cell r="F962">
            <v>37942</v>
          </cell>
          <cell r="G962">
            <v>1.69</v>
          </cell>
          <cell r="H962">
            <v>1.7</v>
          </cell>
          <cell r="I962" t="str">
            <v>4          0</v>
          </cell>
          <cell r="J962">
            <v>0</v>
          </cell>
          <cell r="K962">
            <v>0</v>
          </cell>
          <cell r="L962">
            <v>2003</v>
          </cell>
          <cell r="M962" t="str">
            <v>No Trade</v>
          </cell>
          <cell r="N962" t="str">
            <v/>
          </cell>
          <cell r="O962" t="str">
            <v/>
          </cell>
          <cell r="P962" t="str">
            <v/>
          </cell>
        </row>
        <row r="963">
          <cell r="A963" t="str">
            <v>LO</v>
          </cell>
          <cell r="B963">
            <v>12</v>
          </cell>
          <cell r="C963">
            <v>3</v>
          </cell>
          <cell r="D963" t="str">
            <v>C</v>
          </cell>
          <cell r="E963">
            <v>22</v>
          </cell>
          <cell r="F963">
            <v>37942</v>
          </cell>
          <cell r="G963">
            <v>4.13</v>
          </cell>
          <cell r="H963">
            <v>3.8</v>
          </cell>
          <cell r="I963" t="str">
            <v>1          0</v>
          </cell>
          <cell r="J963">
            <v>0</v>
          </cell>
          <cell r="K963">
            <v>0</v>
          </cell>
          <cell r="L963">
            <v>2003</v>
          </cell>
          <cell r="M963" t="str">
            <v>No Trade</v>
          </cell>
          <cell r="N963" t="str">
            <v/>
          </cell>
          <cell r="O963" t="str">
            <v/>
          </cell>
          <cell r="P963" t="str">
            <v/>
          </cell>
        </row>
        <row r="964">
          <cell r="A964" t="str">
            <v>LO</v>
          </cell>
          <cell r="B964">
            <v>12</v>
          </cell>
          <cell r="C964">
            <v>3</v>
          </cell>
          <cell r="D964" t="str">
            <v>P</v>
          </cell>
          <cell r="E964">
            <v>22</v>
          </cell>
          <cell r="F964">
            <v>37942</v>
          </cell>
          <cell r="G964">
            <v>1.86</v>
          </cell>
          <cell r="H964">
            <v>1.9</v>
          </cell>
          <cell r="I964" t="str">
            <v>2          8</v>
          </cell>
          <cell r="J964">
            <v>0</v>
          </cell>
          <cell r="K964">
            <v>0</v>
          </cell>
          <cell r="L964">
            <v>2003</v>
          </cell>
          <cell r="M964" t="str">
            <v>No Trade</v>
          </cell>
          <cell r="N964" t="str">
            <v/>
          </cell>
          <cell r="O964" t="str">
            <v/>
          </cell>
          <cell r="P964" t="str">
            <v/>
          </cell>
        </row>
        <row r="965">
          <cell r="A965" t="str">
            <v>LO</v>
          </cell>
          <cell r="B965">
            <v>12</v>
          </cell>
          <cell r="C965">
            <v>3</v>
          </cell>
          <cell r="D965" t="str">
            <v>C</v>
          </cell>
          <cell r="E965">
            <v>22.5</v>
          </cell>
          <cell r="F965">
            <v>37942</v>
          </cell>
          <cell r="G965">
            <v>3.83</v>
          </cell>
          <cell r="H965">
            <v>3.5</v>
          </cell>
          <cell r="I965" t="str">
            <v>2          0</v>
          </cell>
          <cell r="J965">
            <v>0</v>
          </cell>
          <cell r="K965">
            <v>0</v>
          </cell>
          <cell r="L965">
            <v>2003</v>
          </cell>
          <cell r="M965" t="str">
            <v>No Trade</v>
          </cell>
          <cell r="N965" t="str">
            <v/>
          </cell>
          <cell r="O965" t="str">
            <v/>
          </cell>
          <cell r="P965" t="str">
            <v/>
          </cell>
        </row>
        <row r="966">
          <cell r="A966" t="str">
            <v>LO</v>
          </cell>
          <cell r="B966">
            <v>12</v>
          </cell>
          <cell r="C966">
            <v>3</v>
          </cell>
          <cell r="D966" t="str">
            <v>P</v>
          </cell>
          <cell r="E966">
            <v>22.5</v>
          </cell>
          <cell r="F966">
            <v>37942</v>
          </cell>
          <cell r="G966">
            <v>2.04</v>
          </cell>
          <cell r="H966">
            <v>2.1</v>
          </cell>
          <cell r="I966" t="str">
            <v>1          0</v>
          </cell>
          <cell r="J966">
            <v>0</v>
          </cell>
          <cell r="K966">
            <v>0</v>
          </cell>
          <cell r="L966">
            <v>2003</v>
          </cell>
          <cell r="M966" t="str">
            <v>No Trade</v>
          </cell>
          <cell r="N966" t="str">
            <v/>
          </cell>
          <cell r="O966" t="str">
            <v/>
          </cell>
          <cell r="P966" t="str">
            <v/>
          </cell>
        </row>
        <row r="967">
          <cell r="A967" t="str">
            <v>LO</v>
          </cell>
          <cell r="B967">
            <v>12</v>
          </cell>
          <cell r="C967">
            <v>3</v>
          </cell>
          <cell r="D967" t="str">
            <v>C</v>
          </cell>
          <cell r="E967">
            <v>23</v>
          </cell>
          <cell r="F967">
            <v>37942</v>
          </cell>
          <cell r="G967">
            <v>3.54</v>
          </cell>
          <cell r="H967">
            <v>3.2</v>
          </cell>
          <cell r="I967" t="str">
            <v>3          0</v>
          </cell>
          <cell r="J967">
            <v>0</v>
          </cell>
          <cell r="K967">
            <v>0</v>
          </cell>
          <cell r="L967">
            <v>2003</v>
          </cell>
          <cell r="M967" t="str">
            <v>No Trade</v>
          </cell>
          <cell r="N967" t="str">
            <v/>
          </cell>
          <cell r="O967" t="str">
            <v/>
          </cell>
          <cell r="P967" t="str">
            <v/>
          </cell>
        </row>
        <row r="968">
          <cell r="A968" t="str">
            <v>LO</v>
          </cell>
          <cell r="B968">
            <v>12</v>
          </cell>
          <cell r="C968">
            <v>3</v>
          </cell>
          <cell r="D968" t="str">
            <v>P</v>
          </cell>
          <cell r="E968">
            <v>23</v>
          </cell>
          <cell r="F968">
            <v>37942</v>
          </cell>
          <cell r="G968">
            <v>2.23</v>
          </cell>
          <cell r="H968">
            <v>2.2999999999999998</v>
          </cell>
          <cell r="I968" t="str">
            <v>1          0</v>
          </cell>
          <cell r="J968">
            <v>0</v>
          </cell>
          <cell r="K968">
            <v>0</v>
          </cell>
          <cell r="L968">
            <v>2003</v>
          </cell>
          <cell r="M968" t="str">
            <v>No Trade</v>
          </cell>
          <cell r="N968" t="str">
            <v/>
          </cell>
          <cell r="O968" t="str">
            <v/>
          </cell>
          <cell r="P968" t="str">
            <v/>
          </cell>
        </row>
        <row r="969">
          <cell r="A969" t="str">
            <v>LO</v>
          </cell>
          <cell r="B969">
            <v>12</v>
          </cell>
          <cell r="C969">
            <v>3</v>
          </cell>
          <cell r="D969" t="str">
            <v>C</v>
          </cell>
          <cell r="E969">
            <v>23.5</v>
          </cell>
          <cell r="F969">
            <v>37942</v>
          </cell>
          <cell r="G969">
            <v>3.25</v>
          </cell>
          <cell r="H969">
            <v>2.9</v>
          </cell>
          <cell r="I969" t="str">
            <v>4          0</v>
          </cell>
          <cell r="J969">
            <v>0</v>
          </cell>
          <cell r="K969">
            <v>0</v>
          </cell>
          <cell r="L969">
            <v>2003</v>
          </cell>
          <cell r="M969" t="str">
            <v>No Trade</v>
          </cell>
          <cell r="N969" t="str">
            <v/>
          </cell>
          <cell r="O969" t="str">
            <v/>
          </cell>
          <cell r="P969" t="str">
            <v/>
          </cell>
        </row>
        <row r="970">
          <cell r="A970" t="str">
            <v>LO</v>
          </cell>
          <cell r="B970">
            <v>12</v>
          </cell>
          <cell r="C970">
            <v>3</v>
          </cell>
          <cell r="D970" t="str">
            <v>P</v>
          </cell>
          <cell r="E970">
            <v>23.5</v>
          </cell>
          <cell r="F970">
            <v>37942</v>
          </cell>
          <cell r="G970">
            <v>2.44</v>
          </cell>
          <cell r="H970">
            <v>2.5</v>
          </cell>
          <cell r="I970" t="str">
            <v>2          0</v>
          </cell>
          <cell r="J970">
            <v>0</v>
          </cell>
          <cell r="K970">
            <v>0</v>
          </cell>
          <cell r="L970">
            <v>2003</v>
          </cell>
          <cell r="M970" t="str">
            <v>No Trade</v>
          </cell>
          <cell r="N970" t="str">
            <v/>
          </cell>
          <cell r="O970" t="str">
            <v/>
          </cell>
          <cell r="P970" t="str">
            <v/>
          </cell>
        </row>
        <row r="971">
          <cell r="A971" t="str">
            <v>LO</v>
          </cell>
          <cell r="B971">
            <v>12</v>
          </cell>
          <cell r="C971">
            <v>3</v>
          </cell>
          <cell r="D971" t="str">
            <v>C</v>
          </cell>
          <cell r="E971">
            <v>24</v>
          </cell>
          <cell r="F971">
            <v>37942</v>
          </cell>
          <cell r="G971">
            <v>2.98</v>
          </cell>
          <cell r="H971">
            <v>2.6</v>
          </cell>
          <cell r="I971" t="str">
            <v>7          0</v>
          </cell>
          <cell r="J971">
            <v>0</v>
          </cell>
          <cell r="K971">
            <v>0</v>
          </cell>
          <cell r="L971">
            <v>2003</v>
          </cell>
          <cell r="M971" t="str">
            <v>No Trade</v>
          </cell>
          <cell r="N971" t="str">
            <v/>
          </cell>
          <cell r="O971" t="str">
            <v/>
          </cell>
          <cell r="P971" t="str">
            <v/>
          </cell>
        </row>
        <row r="972">
          <cell r="A972" t="str">
            <v>LO</v>
          </cell>
          <cell r="B972">
            <v>12</v>
          </cell>
          <cell r="C972">
            <v>3</v>
          </cell>
          <cell r="D972" t="str">
            <v>P</v>
          </cell>
          <cell r="E972">
            <v>24</v>
          </cell>
          <cell r="F972">
            <v>37942</v>
          </cell>
          <cell r="G972">
            <v>2.65</v>
          </cell>
          <cell r="H972">
            <v>2.7</v>
          </cell>
          <cell r="I972" t="str">
            <v>5          4</v>
          </cell>
          <cell r="J972">
            <v>0</v>
          </cell>
          <cell r="K972">
            <v>0</v>
          </cell>
          <cell r="L972">
            <v>2003</v>
          </cell>
          <cell r="M972" t="str">
            <v>No Trade</v>
          </cell>
          <cell r="N972" t="str">
            <v/>
          </cell>
          <cell r="O972" t="str">
            <v/>
          </cell>
          <cell r="P972" t="str">
            <v/>
          </cell>
        </row>
        <row r="973">
          <cell r="A973" t="str">
            <v>LO</v>
          </cell>
          <cell r="B973">
            <v>12</v>
          </cell>
          <cell r="C973">
            <v>3</v>
          </cell>
          <cell r="D973" t="str">
            <v>C</v>
          </cell>
          <cell r="E973">
            <v>24.5</v>
          </cell>
          <cell r="F973">
            <v>37942</v>
          </cell>
          <cell r="G973">
            <v>2.73</v>
          </cell>
          <cell r="H973">
            <v>2.4</v>
          </cell>
          <cell r="I973" t="str">
            <v>4          0</v>
          </cell>
          <cell r="J973">
            <v>0</v>
          </cell>
          <cell r="K973">
            <v>0</v>
          </cell>
          <cell r="L973">
            <v>2003</v>
          </cell>
          <cell r="M973" t="str">
            <v>No Trade</v>
          </cell>
          <cell r="N973" t="str">
            <v/>
          </cell>
          <cell r="O973" t="str">
            <v/>
          </cell>
          <cell r="P973" t="str">
            <v/>
          </cell>
        </row>
        <row r="974">
          <cell r="A974" t="str">
            <v>LO</v>
          </cell>
          <cell r="B974">
            <v>12</v>
          </cell>
          <cell r="C974">
            <v>3</v>
          </cell>
          <cell r="D974" t="str">
            <v>P</v>
          </cell>
          <cell r="E974">
            <v>24.5</v>
          </cell>
          <cell r="F974">
            <v>37942</v>
          </cell>
          <cell r="G974">
            <v>2.89</v>
          </cell>
          <cell r="H974">
            <v>3</v>
          </cell>
          <cell r="I974" t="str">
            <v>2          0</v>
          </cell>
          <cell r="J974">
            <v>0</v>
          </cell>
          <cell r="K974">
            <v>0</v>
          </cell>
          <cell r="L974">
            <v>2003</v>
          </cell>
          <cell r="M974" t="str">
            <v>No Trade</v>
          </cell>
          <cell r="N974" t="str">
            <v/>
          </cell>
          <cell r="O974" t="str">
            <v/>
          </cell>
          <cell r="P974" t="str">
            <v/>
          </cell>
        </row>
        <row r="975">
          <cell r="A975" t="str">
            <v>LO</v>
          </cell>
          <cell r="B975">
            <v>12</v>
          </cell>
          <cell r="C975">
            <v>3</v>
          </cell>
          <cell r="D975" t="str">
            <v>C</v>
          </cell>
          <cell r="E975">
            <v>25</v>
          </cell>
          <cell r="F975">
            <v>37942</v>
          </cell>
          <cell r="G975">
            <v>2.5</v>
          </cell>
          <cell r="H975">
            <v>2.2000000000000002</v>
          </cell>
          <cell r="I975" t="str">
            <v>2          0</v>
          </cell>
          <cell r="J975">
            <v>0</v>
          </cell>
          <cell r="K975">
            <v>0</v>
          </cell>
          <cell r="L975">
            <v>2003</v>
          </cell>
          <cell r="M975" t="str">
            <v>No Trade</v>
          </cell>
          <cell r="N975" t="str">
            <v/>
          </cell>
          <cell r="O975" t="str">
            <v/>
          </cell>
          <cell r="P975" t="str">
            <v/>
          </cell>
        </row>
        <row r="976">
          <cell r="A976" t="str">
            <v>LO</v>
          </cell>
          <cell r="B976">
            <v>12</v>
          </cell>
          <cell r="C976">
            <v>3</v>
          </cell>
          <cell r="D976" t="str">
            <v>P</v>
          </cell>
          <cell r="E976">
            <v>25</v>
          </cell>
          <cell r="F976">
            <v>37942</v>
          </cell>
          <cell r="G976">
            <v>3.14</v>
          </cell>
          <cell r="H976">
            <v>3.3</v>
          </cell>
          <cell r="I976" t="str">
            <v>0          0</v>
          </cell>
          <cell r="J976">
            <v>0</v>
          </cell>
          <cell r="K976">
            <v>0</v>
          </cell>
          <cell r="L976">
            <v>2003</v>
          </cell>
          <cell r="M976" t="str">
            <v>No Trade</v>
          </cell>
          <cell r="N976" t="str">
            <v/>
          </cell>
          <cell r="O976" t="str">
            <v/>
          </cell>
          <cell r="P976" t="str">
            <v/>
          </cell>
        </row>
        <row r="977">
          <cell r="A977" t="str">
            <v>LO</v>
          </cell>
          <cell r="B977">
            <v>12</v>
          </cell>
          <cell r="C977">
            <v>3</v>
          </cell>
          <cell r="D977" t="str">
            <v>C</v>
          </cell>
          <cell r="E977">
            <v>25.5</v>
          </cell>
          <cell r="F977">
            <v>37942</v>
          </cell>
          <cell r="G977">
            <v>2.2799999999999998</v>
          </cell>
          <cell r="H977">
            <v>2</v>
          </cell>
          <cell r="I977" t="str">
            <v>1          0</v>
          </cell>
          <cell r="J977">
            <v>0</v>
          </cell>
          <cell r="K977">
            <v>0</v>
          </cell>
          <cell r="L977">
            <v>2003</v>
          </cell>
          <cell r="M977" t="str">
            <v>No Trade</v>
          </cell>
          <cell r="N977" t="str">
            <v/>
          </cell>
          <cell r="O977" t="str">
            <v/>
          </cell>
          <cell r="P977" t="str">
            <v/>
          </cell>
        </row>
        <row r="978">
          <cell r="A978" t="str">
            <v>LO</v>
          </cell>
          <cell r="B978">
            <v>12</v>
          </cell>
          <cell r="C978">
            <v>3</v>
          </cell>
          <cell r="D978" t="str">
            <v>C</v>
          </cell>
          <cell r="E978">
            <v>26</v>
          </cell>
          <cell r="F978">
            <v>37942</v>
          </cell>
          <cell r="G978">
            <v>2.0699999999999998</v>
          </cell>
          <cell r="H978">
            <v>1.8</v>
          </cell>
          <cell r="I978" t="str">
            <v>2          0</v>
          </cell>
          <cell r="J978">
            <v>0</v>
          </cell>
          <cell r="K978">
            <v>0</v>
          </cell>
          <cell r="L978">
            <v>2003</v>
          </cell>
          <cell r="M978" t="str">
            <v>No Trade</v>
          </cell>
          <cell r="N978" t="str">
            <v/>
          </cell>
          <cell r="O978" t="str">
            <v/>
          </cell>
          <cell r="P978" t="str">
            <v/>
          </cell>
        </row>
        <row r="979">
          <cell r="A979" t="str">
            <v>LO</v>
          </cell>
          <cell r="B979">
            <v>12</v>
          </cell>
          <cell r="C979">
            <v>3</v>
          </cell>
          <cell r="D979" t="str">
            <v>P</v>
          </cell>
          <cell r="E979">
            <v>26</v>
          </cell>
          <cell r="F979">
            <v>37942</v>
          </cell>
          <cell r="G979">
            <v>4.45</v>
          </cell>
          <cell r="H979">
            <v>4.4000000000000004</v>
          </cell>
          <cell r="I979" t="str">
            <v>5          0</v>
          </cell>
          <cell r="J979">
            <v>0</v>
          </cell>
          <cell r="K979">
            <v>0</v>
          </cell>
          <cell r="L979">
            <v>2003</v>
          </cell>
          <cell r="M979" t="str">
            <v>No Trade</v>
          </cell>
          <cell r="N979" t="str">
            <v/>
          </cell>
          <cell r="O979" t="str">
            <v/>
          </cell>
          <cell r="P979" t="str">
            <v/>
          </cell>
        </row>
        <row r="980">
          <cell r="A980" t="str">
            <v>LO</v>
          </cell>
          <cell r="B980">
            <v>12</v>
          </cell>
          <cell r="C980">
            <v>3</v>
          </cell>
          <cell r="D980" t="str">
            <v>C</v>
          </cell>
          <cell r="E980">
            <v>26.5</v>
          </cell>
          <cell r="F980">
            <v>37942</v>
          </cell>
          <cell r="G980">
            <v>1.88</v>
          </cell>
          <cell r="H980">
            <v>1.6</v>
          </cell>
          <cell r="I980" t="str">
            <v>4          0</v>
          </cell>
          <cell r="J980">
            <v>0</v>
          </cell>
          <cell r="K980">
            <v>0</v>
          </cell>
          <cell r="L980">
            <v>2003</v>
          </cell>
          <cell r="M980" t="str">
            <v>No Trade</v>
          </cell>
          <cell r="N980" t="str">
            <v/>
          </cell>
          <cell r="O980" t="str">
            <v/>
          </cell>
          <cell r="P980" t="str">
            <v/>
          </cell>
        </row>
        <row r="981">
          <cell r="A981" t="str">
            <v>LO</v>
          </cell>
          <cell r="B981">
            <v>12</v>
          </cell>
          <cell r="C981">
            <v>3</v>
          </cell>
          <cell r="D981" t="str">
            <v>P</v>
          </cell>
          <cell r="E981">
            <v>26.5</v>
          </cell>
          <cell r="F981">
            <v>37942</v>
          </cell>
          <cell r="G981">
            <v>0</v>
          </cell>
          <cell r="H981">
            <v>0</v>
          </cell>
          <cell r="I981" t="str">
            <v>0          0</v>
          </cell>
          <cell r="J981">
            <v>0</v>
          </cell>
          <cell r="K981">
            <v>0</v>
          </cell>
          <cell r="L981">
            <v>2003</v>
          </cell>
          <cell r="M981" t="str">
            <v>No Trade</v>
          </cell>
          <cell r="N981" t="str">
            <v/>
          </cell>
          <cell r="O981" t="str">
            <v/>
          </cell>
          <cell r="P981" t="str">
            <v/>
          </cell>
        </row>
        <row r="982">
          <cell r="A982" t="str">
            <v>LO</v>
          </cell>
          <cell r="B982">
            <v>12</v>
          </cell>
          <cell r="C982">
            <v>3</v>
          </cell>
          <cell r="D982" t="str">
            <v>C</v>
          </cell>
          <cell r="E982">
            <v>27</v>
          </cell>
          <cell r="F982">
            <v>37942</v>
          </cell>
          <cell r="G982">
            <v>1.7</v>
          </cell>
          <cell r="H982">
            <v>1.4</v>
          </cell>
          <cell r="I982" t="str">
            <v>7          0</v>
          </cell>
          <cell r="J982">
            <v>0</v>
          </cell>
          <cell r="K982">
            <v>0</v>
          </cell>
          <cell r="L982">
            <v>2003</v>
          </cell>
          <cell r="M982" t="str">
            <v>No Trade</v>
          </cell>
          <cell r="N982" t="str">
            <v/>
          </cell>
          <cell r="O982" t="str">
            <v/>
          </cell>
          <cell r="P982" t="str">
            <v/>
          </cell>
        </row>
        <row r="983">
          <cell r="A983" t="str">
            <v>LO</v>
          </cell>
          <cell r="B983">
            <v>12</v>
          </cell>
          <cell r="C983">
            <v>3</v>
          </cell>
          <cell r="D983" t="str">
            <v>P</v>
          </cell>
          <cell r="E983">
            <v>27</v>
          </cell>
          <cell r="F983">
            <v>37942</v>
          </cell>
          <cell r="G983">
            <v>4.5199999999999996</v>
          </cell>
          <cell r="H983">
            <v>4.5</v>
          </cell>
          <cell r="I983" t="str">
            <v>2          0</v>
          </cell>
          <cell r="J983">
            <v>0</v>
          </cell>
          <cell r="K983">
            <v>0</v>
          </cell>
          <cell r="L983">
            <v>2003</v>
          </cell>
          <cell r="M983" t="str">
            <v>No Trade</v>
          </cell>
          <cell r="N983" t="str">
            <v/>
          </cell>
          <cell r="O983" t="str">
            <v/>
          </cell>
          <cell r="P983" t="str">
            <v/>
          </cell>
        </row>
        <row r="984">
          <cell r="A984" t="str">
            <v>LO</v>
          </cell>
          <cell r="B984">
            <v>12</v>
          </cell>
          <cell r="C984">
            <v>3</v>
          </cell>
          <cell r="D984" t="str">
            <v>C</v>
          </cell>
          <cell r="E984">
            <v>27.5</v>
          </cell>
          <cell r="F984">
            <v>37942</v>
          </cell>
          <cell r="G984">
            <v>1.53</v>
          </cell>
          <cell r="H984">
            <v>1.3</v>
          </cell>
          <cell r="I984" t="str">
            <v>1          0</v>
          </cell>
          <cell r="J984">
            <v>0</v>
          </cell>
          <cell r="K984">
            <v>0</v>
          </cell>
          <cell r="L984">
            <v>2003</v>
          </cell>
          <cell r="M984" t="str">
            <v>No Trade</v>
          </cell>
          <cell r="N984" t="str">
            <v/>
          </cell>
          <cell r="O984" t="str">
            <v/>
          </cell>
          <cell r="P984" t="str">
            <v/>
          </cell>
        </row>
        <row r="985">
          <cell r="A985" t="str">
            <v>LO</v>
          </cell>
          <cell r="B985">
            <v>12</v>
          </cell>
          <cell r="C985">
            <v>3</v>
          </cell>
          <cell r="D985" t="str">
            <v>P</v>
          </cell>
          <cell r="E985">
            <v>27.5</v>
          </cell>
          <cell r="F985">
            <v>37942</v>
          </cell>
          <cell r="G985">
            <v>4.7</v>
          </cell>
          <cell r="H985">
            <v>4.7</v>
          </cell>
          <cell r="I985" t="str">
            <v>0          0</v>
          </cell>
          <cell r="J985">
            <v>0</v>
          </cell>
          <cell r="K985">
            <v>0</v>
          </cell>
          <cell r="L985">
            <v>2003</v>
          </cell>
          <cell r="M985" t="str">
            <v>No Trade</v>
          </cell>
          <cell r="N985" t="str">
            <v/>
          </cell>
          <cell r="O985" t="str">
            <v/>
          </cell>
          <cell r="P985" t="str">
            <v/>
          </cell>
        </row>
        <row r="986">
          <cell r="A986" t="str">
            <v>LO</v>
          </cell>
          <cell r="B986">
            <v>12</v>
          </cell>
          <cell r="C986">
            <v>3</v>
          </cell>
          <cell r="D986" t="str">
            <v>C</v>
          </cell>
          <cell r="E986">
            <v>28</v>
          </cell>
          <cell r="F986">
            <v>37942</v>
          </cell>
          <cell r="G986">
            <v>1.37</v>
          </cell>
          <cell r="H986">
            <v>1.1000000000000001</v>
          </cell>
          <cell r="I986" t="str">
            <v>7          0</v>
          </cell>
          <cell r="J986">
            <v>0</v>
          </cell>
          <cell r="K986">
            <v>0</v>
          </cell>
          <cell r="L986">
            <v>2003</v>
          </cell>
          <cell r="M986" t="str">
            <v>No Trade</v>
          </cell>
          <cell r="N986" t="str">
            <v/>
          </cell>
          <cell r="O986" t="str">
            <v/>
          </cell>
          <cell r="P986" t="str">
            <v/>
          </cell>
        </row>
        <row r="987">
          <cell r="A987" t="str">
            <v>LO</v>
          </cell>
          <cell r="B987">
            <v>12</v>
          </cell>
          <cell r="C987">
            <v>3</v>
          </cell>
          <cell r="D987" t="str">
            <v>C</v>
          </cell>
          <cell r="E987">
            <v>28.5</v>
          </cell>
          <cell r="F987">
            <v>37942</v>
          </cell>
          <cell r="G987">
            <v>1.22</v>
          </cell>
          <cell r="H987">
            <v>1</v>
          </cell>
          <cell r="I987" t="str">
            <v>6          0</v>
          </cell>
          <cell r="J987">
            <v>0</v>
          </cell>
          <cell r="K987">
            <v>0</v>
          </cell>
          <cell r="L987">
            <v>2003</v>
          </cell>
          <cell r="M987" t="str">
            <v>No Trade</v>
          </cell>
          <cell r="N987" t="str">
            <v/>
          </cell>
          <cell r="O987" t="str">
            <v/>
          </cell>
          <cell r="P987" t="str">
            <v/>
          </cell>
        </row>
        <row r="988">
          <cell r="A988" t="str">
            <v>LO</v>
          </cell>
          <cell r="B988">
            <v>12</v>
          </cell>
          <cell r="C988">
            <v>3</v>
          </cell>
          <cell r="D988" t="str">
            <v>C</v>
          </cell>
          <cell r="E988">
            <v>29</v>
          </cell>
          <cell r="F988">
            <v>37942</v>
          </cell>
          <cell r="G988">
            <v>1.1100000000000001</v>
          </cell>
          <cell r="H988">
            <v>0.9</v>
          </cell>
          <cell r="I988" t="str">
            <v>6          0</v>
          </cell>
          <cell r="J988">
            <v>0</v>
          </cell>
          <cell r="K988">
            <v>0</v>
          </cell>
          <cell r="L988">
            <v>2003</v>
          </cell>
          <cell r="M988" t="str">
            <v>No Trade</v>
          </cell>
          <cell r="N988" t="str">
            <v/>
          </cell>
          <cell r="O988" t="str">
            <v/>
          </cell>
          <cell r="P988" t="str">
            <v/>
          </cell>
        </row>
        <row r="989">
          <cell r="A989" t="str">
            <v>LO</v>
          </cell>
          <cell r="B989">
            <v>12</v>
          </cell>
          <cell r="C989">
            <v>3</v>
          </cell>
          <cell r="D989" t="str">
            <v>C</v>
          </cell>
          <cell r="E989">
            <v>29.5</v>
          </cell>
          <cell r="F989">
            <v>37942</v>
          </cell>
          <cell r="G989">
            <v>1.01</v>
          </cell>
          <cell r="H989">
            <v>0.8</v>
          </cell>
          <cell r="I989" t="str">
            <v>7          0</v>
          </cell>
          <cell r="J989">
            <v>0</v>
          </cell>
          <cell r="K989">
            <v>0</v>
          </cell>
          <cell r="L989">
            <v>2003</v>
          </cell>
          <cell r="M989" t="str">
            <v>No Trade</v>
          </cell>
          <cell r="N989" t="str">
            <v/>
          </cell>
          <cell r="O989" t="str">
            <v/>
          </cell>
          <cell r="P989" t="str">
            <v/>
          </cell>
        </row>
        <row r="990">
          <cell r="A990" t="str">
            <v>LO</v>
          </cell>
          <cell r="B990">
            <v>12</v>
          </cell>
          <cell r="C990">
            <v>3</v>
          </cell>
          <cell r="D990" t="str">
            <v>P</v>
          </cell>
          <cell r="E990">
            <v>29.5</v>
          </cell>
          <cell r="F990">
            <v>37942</v>
          </cell>
          <cell r="G990">
            <v>5.85</v>
          </cell>
          <cell r="H990">
            <v>5.8</v>
          </cell>
          <cell r="I990" t="str">
            <v>5          0</v>
          </cell>
          <cell r="J990">
            <v>0</v>
          </cell>
          <cell r="K990">
            <v>0</v>
          </cell>
          <cell r="L990">
            <v>2003</v>
          </cell>
          <cell r="M990" t="str">
            <v>No Trade</v>
          </cell>
          <cell r="N990" t="str">
            <v/>
          </cell>
          <cell r="O990" t="str">
            <v/>
          </cell>
          <cell r="P990" t="str">
            <v/>
          </cell>
        </row>
        <row r="991">
          <cell r="A991" t="str">
            <v>LO</v>
          </cell>
          <cell r="B991">
            <v>12</v>
          </cell>
          <cell r="C991">
            <v>3</v>
          </cell>
          <cell r="D991" t="str">
            <v>C</v>
          </cell>
          <cell r="E991">
            <v>30</v>
          </cell>
          <cell r="F991">
            <v>37942</v>
          </cell>
          <cell r="G991">
            <v>0.92</v>
          </cell>
          <cell r="H991">
            <v>0.7</v>
          </cell>
          <cell r="I991" t="str">
            <v>8          0</v>
          </cell>
          <cell r="J991">
            <v>0</v>
          </cell>
          <cell r="K991">
            <v>0</v>
          </cell>
          <cell r="L991">
            <v>2003</v>
          </cell>
          <cell r="M991" t="str">
            <v>No Trade</v>
          </cell>
          <cell r="N991" t="str">
            <v/>
          </cell>
          <cell r="O991" t="str">
            <v/>
          </cell>
          <cell r="P991" t="str">
            <v/>
          </cell>
        </row>
        <row r="992">
          <cell r="A992" t="str">
            <v>LO</v>
          </cell>
          <cell r="B992">
            <v>12</v>
          </cell>
          <cell r="C992">
            <v>3</v>
          </cell>
          <cell r="D992" t="str">
            <v>P</v>
          </cell>
          <cell r="E992">
            <v>30</v>
          </cell>
          <cell r="F992">
            <v>37942</v>
          </cell>
          <cell r="G992">
            <v>0</v>
          </cell>
          <cell r="H992">
            <v>0</v>
          </cell>
          <cell r="I992" t="str">
            <v>0          0</v>
          </cell>
          <cell r="J992">
            <v>0</v>
          </cell>
          <cell r="K992">
            <v>0</v>
          </cell>
          <cell r="L992">
            <v>2003</v>
          </cell>
          <cell r="M992" t="str">
            <v>No Trade</v>
          </cell>
          <cell r="N992" t="str">
            <v/>
          </cell>
          <cell r="O992" t="str">
            <v/>
          </cell>
          <cell r="P992" t="str">
            <v/>
          </cell>
        </row>
        <row r="993">
          <cell r="A993" t="str">
            <v>LO</v>
          </cell>
          <cell r="B993">
            <v>12</v>
          </cell>
          <cell r="C993">
            <v>3</v>
          </cell>
          <cell r="D993" t="str">
            <v>C</v>
          </cell>
          <cell r="E993">
            <v>30.5</v>
          </cell>
          <cell r="F993">
            <v>37942</v>
          </cell>
          <cell r="G993">
            <v>0.83</v>
          </cell>
          <cell r="H993">
            <v>0.7</v>
          </cell>
          <cell r="I993" t="str">
            <v>3          0</v>
          </cell>
          <cell r="J993">
            <v>0</v>
          </cell>
          <cell r="K993">
            <v>0</v>
          </cell>
          <cell r="L993">
            <v>2003</v>
          </cell>
          <cell r="M993" t="str">
            <v>No Trade</v>
          </cell>
          <cell r="N993" t="str">
            <v/>
          </cell>
          <cell r="O993" t="str">
            <v/>
          </cell>
          <cell r="P993" t="str">
            <v/>
          </cell>
        </row>
        <row r="994">
          <cell r="A994" t="str">
            <v>LO</v>
          </cell>
          <cell r="B994">
            <v>12</v>
          </cell>
          <cell r="C994">
            <v>3</v>
          </cell>
          <cell r="D994" t="str">
            <v>C</v>
          </cell>
          <cell r="E994">
            <v>31</v>
          </cell>
          <cell r="F994">
            <v>37942</v>
          </cell>
          <cell r="G994">
            <v>0.78</v>
          </cell>
          <cell r="H994">
            <v>0.6</v>
          </cell>
          <cell r="I994" t="str">
            <v>8          0</v>
          </cell>
          <cell r="J994">
            <v>0</v>
          </cell>
          <cell r="K994">
            <v>0</v>
          </cell>
          <cell r="L994">
            <v>2003</v>
          </cell>
          <cell r="M994" t="str">
            <v>No Trade</v>
          </cell>
          <cell r="N994" t="str">
            <v/>
          </cell>
          <cell r="O994" t="str">
            <v/>
          </cell>
          <cell r="P994" t="str">
            <v/>
          </cell>
        </row>
        <row r="995">
          <cell r="A995" t="str">
            <v>LO</v>
          </cell>
          <cell r="B995">
            <v>12</v>
          </cell>
          <cell r="C995">
            <v>3</v>
          </cell>
          <cell r="D995" t="str">
            <v>C</v>
          </cell>
          <cell r="E995">
            <v>31.5</v>
          </cell>
          <cell r="F995">
            <v>37942</v>
          </cell>
          <cell r="G995">
            <v>0.72</v>
          </cell>
          <cell r="I995">
            <v>2</v>
          </cell>
          <cell r="J995">
            <v>0.72</v>
          </cell>
          <cell r="K995">
            <v>0.72</v>
          </cell>
          <cell r="L995">
            <v>2003</v>
          </cell>
          <cell r="M995" t="str">
            <v>No Trade</v>
          </cell>
          <cell r="N995" t="str">
            <v/>
          </cell>
          <cell r="O995" t="str">
            <v/>
          </cell>
          <cell r="P995" t="str">
            <v/>
          </cell>
        </row>
        <row r="996">
          <cell r="A996" t="str">
            <v>LO</v>
          </cell>
          <cell r="B996">
            <v>12</v>
          </cell>
          <cell r="C996">
            <v>3</v>
          </cell>
          <cell r="D996" t="str">
            <v>C</v>
          </cell>
          <cell r="E996">
            <v>32</v>
          </cell>
          <cell r="F996">
            <v>37942</v>
          </cell>
          <cell r="G996">
            <v>0.68</v>
          </cell>
          <cell r="H996">
            <v>0.5</v>
          </cell>
          <cell r="I996" t="str">
            <v>9          0</v>
          </cell>
          <cell r="J996">
            <v>0</v>
          </cell>
          <cell r="K996">
            <v>0</v>
          </cell>
          <cell r="L996">
            <v>2003</v>
          </cell>
          <cell r="M996" t="str">
            <v>No Trade</v>
          </cell>
          <cell r="N996" t="str">
            <v/>
          </cell>
          <cell r="O996" t="str">
            <v/>
          </cell>
          <cell r="P996" t="str">
            <v/>
          </cell>
        </row>
        <row r="997">
          <cell r="A997" t="str">
            <v>LO</v>
          </cell>
          <cell r="B997">
            <v>12</v>
          </cell>
          <cell r="C997">
            <v>3</v>
          </cell>
          <cell r="D997" t="str">
            <v>C</v>
          </cell>
          <cell r="E997">
            <v>32.5</v>
          </cell>
          <cell r="F997">
            <v>37942</v>
          </cell>
          <cell r="G997">
            <v>0.63</v>
          </cell>
          <cell r="H997">
            <v>0.5</v>
          </cell>
          <cell r="I997" t="str">
            <v>5          0</v>
          </cell>
          <cell r="J997">
            <v>0</v>
          </cell>
          <cell r="K997">
            <v>0</v>
          </cell>
          <cell r="L997">
            <v>2003</v>
          </cell>
          <cell r="M997" t="str">
            <v>No Trade</v>
          </cell>
          <cell r="N997" t="str">
            <v/>
          </cell>
          <cell r="O997" t="str">
            <v/>
          </cell>
          <cell r="P997" t="str">
            <v/>
          </cell>
        </row>
        <row r="998">
          <cell r="A998" t="str">
            <v>LO</v>
          </cell>
          <cell r="B998">
            <v>12</v>
          </cell>
          <cell r="C998">
            <v>3</v>
          </cell>
          <cell r="D998" t="str">
            <v>C</v>
          </cell>
          <cell r="E998">
            <v>33</v>
          </cell>
          <cell r="F998">
            <v>37942</v>
          </cell>
          <cell r="G998">
            <v>0.59</v>
          </cell>
          <cell r="H998">
            <v>0.5</v>
          </cell>
          <cell r="I998" t="str">
            <v>2          0</v>
          </cell>
          <cell r="J998">
            <v>0</v>
          </cell>
          <cell r="K998">
            <v>0</v>
          </cell>
          <cell r="L998">
            <v>2003</v>
          </cell>
          <cell r="M998" t="str">
            <v>No Trade</v>
          </cell>
          <cell r="N998" t="str">
            <v/>
          </cell>
          <cell r="O998" t="str">
            <v/>
          </cell>
          <cell r="P998" t="str">
            <v/>
          </cell>
        </row>
        <row r="999">
          <cell r="A999" t="str">
            <v>LO</v>
          </cell>
          <cell r="B999">
            <v>12</v>
          </cell>
          <cell r="C999">
            <v>3</v>
          </cell>
          <cell r="D999" t="str">
            <v>C</v>
          </cell>
          <cell r="E999">
            <v>34</v>
          </cell>
          <cell r="F999">
            <v>37942</v>
          </cell>
          <cell r="G999">
            <v>0.53</v>
          </cell>
          <cell r="H999">
            <v>0.4</v>
          </cell>
          <cell r="I999" t="str">
            <v>5          0</v>
          </cell>
          <cell r="J999">
            <v>0</v>
          </cell>
          <cell r="K999">
            <v>0</v>
          </cell>
          <cell r="L999">
            <v>2003</v>
          </cell>
          <cell r="M999" t="str">
            <v>No Trade</v>
          </cell>
          <cell r="N999" t="str">
            <v/>
          </cell>
          <cell r="O999" t="str">
            <v/>
          </cell>
          <cell r="P999" t="str">
            <v/>
          </cell>
        </row>
        <row r="1000">
          <cell r="A1000" t="str">
            <v>LO</v>
          </cell>
          <cell r="B1000">
            <v>12</v>
          </cell>
          <cell r="C1000">
            <v>3</v>
          </cell>
          <cell r="D1000" t="str">
            <v>C</v>
          </cell>
          <cell r="E1000">
            <v>35</v>
          </cell>
          <cell r="F1000">
            <v>37942</v>
          </cell>
          <cell r="G1000">
            <v>0.47</v>
          </cell>
          <cell r="H1000">
            <v>0.4</v>
          </cell>
          <cell r="I1000" t="str">
            <v>0          2</v>
          </cell>
          <cell r="J1000">
            <v>0.35</v>
          </cell>
          <cell r="K1000">
            <v>0.35</v>
          </cell>
          <cell r="L1000">
            <v>2003</v>
          </cell>
          <cell r="M1000" t="str">
            <v>No Trade</v>
          </cell>
          <cell r="N1000" t="str">
            <v/>
          </cell>
          <cell r="O1000" t="str">
            <v/>
          </cell>
          <cell r="P1000" t="str">
            <v/>
          </cell>
        </row>
        <row r="1001">
          <cell r="A1001" t="str">
            <v>LO</v>
          </cell>
          <cell r="B1001">
            <v>12</v>
          </cell>
          <cell r="C1001">
            <v>3</v>
          </cell>
          <cell r="D1001" t="str">
            <v>P</v>
          </cell>
          <cell r="E1001">
            <v>35</v>
          </cell>
          <cell r="F1001">
            <v>37942</v>
          </cell>
          <cell r="G1001">
            <v>0</v>
          </cell>
          <cell r="H1001">
            <v>0</v>
          </cell>
          <cell r="I1001" t="str">
            <v>0          0</v>
          </cell>
          <cell r="J1001">
            <v>0</v>
          </cell>
          <cell r="K1001">
            <v>0</v>
          </cell>
          <cell r="L1001">
            <v>2003</v>
          </cell>
          <cell r="M1001" t="str">
            <v>No Trade</v>
          </cell>
          <cell r="N1001" t="str">
            <v/>
          </cell>
          <cell r="O1001" t="str">
            <v/>
          </cell>
          <cell r="P1001" t="str">
            <v/>
          </cell>
        </row>
        <row r="1002">
          <cell r="A1002" t="str">
            <v>LO</v>
          </cell>
          <cell r="B1002">
            <v>12</v>
          </cell>
          <cell r="C1002">
            <v>3</v>
          </cell>
          <cell r="D1002" t="str">
            <v>C</v>
          </cell>
          <cell r="E1002">
            <v>40</v>
          </cell>
          <cell r="F1002">
            <v>37942</v>
          </cell>
          <cell r="G1002">
            <v>0.28999999999999998</v>
          </cell>
          <cell r="H1002">
            <v>0.2</v>
          </cell>
          <cell r="I1002" t="str">
            <v>5          0</v>
          </cell>
          <cell r="J1002">
            <v>0</v>
          </cell>
          <cell r="K1002">
            <v>0</v>
          </cell>
          <cell r="L1002">
            <v>2003</v>
          </cell>
          <cell r="M1002" t="str">
            <v>No Trade</v>
          </cell>
          <cell r="N1002" t="str">
            <v/>
          </cell>
          <cell r="O1002" t="str">
            <v/>
          </cell>
          <cell r="P1002" t="str">
            <v/>
          </cell>
        </row>
        <row r="1003">
          <cell r="A1003" t="str">
            <v>LO</v>
          </cell>
          <cell r="B1003">
            <v>12</v>
          </cell>
          <cell r="C1003">
            <v>3</v>
          </cell>
          <cell r="D1003" t="str">
            <v>C</v>
          </cell>
          <cell r="E1003">
            <v>42.5</v>
          </cell>
          <cell r="F1003">
            <v>37942</v>
          </cell>
          <cell r="G1003">
            <v>0.24</v>
          </cell>
          <cell r="H1003">
            <v>0.2</v>
          </cell>
          <cell r="I1003" t="str">
            <v>1          0</v>
          </cell>
          <cell r="J1003">
            <v>0</v>
          </cell>
          <cell r="K1003">
            <v>0</v>
          </cell>
          <cell r="L1003">
            <v>2003</v>
          </cell>
          <cell r="M1003" t="str">
            <v>No Trade</v>
          </cell>
          <cell r="N1003" t="str">
            <v/>
          </cell>
          <cell r="O1003" t="str">
            <v/>
          </cell>
          <cell r="P1003" t="str">
            <v/>
          </cell>
        </row>
        <row r="1004">
          <cell r="A1004" t="str">
            <v>LO</v>
          </cell>
          <cell r="B1004">
            <v>12</v>
          </cell>
          <cell r="C1004">
            <v>3</v>
          </cell>
          <cell r="D1004" t="str">
            <v>P</v>
          </cell>
          <cell r="E1004">
            <v>42.5</v>
          </cell>
          <cell r="F1004">
            <v>37942</v>
          </cell>
          <cell r="G1004">
            <v>18.420000000000002</v>
          </cell>
          <cell r="H1004">
            <v>18.399999999999999</v>
          </cell>
          <cell r="I1004" t="str">
            <v>2          0</v>
          </cell>
          <cell r="J1004">
            <v>0</v>
          </cell>
          <cell r="K1004">
            <v>0</v>
          </cell>
          <cell r="L1004">
            <v>2003</v>
          </cell>
          <cell r="M1004" t="str">
            <v>No Trade</v>
          </cell>
          <cell r="N1004" t="str">
            <v/>
          </cell>
          <cell r="O1004" t="str">
            <v/>
          </cell>
          <cell r="P1004" t="str">
            <v/>
          </cell>
        </row>
        <row r="1005">
          <cell r="A1005" t="str">
            <v>LO</v>
          </cell>
          <cell r="B1005">
            <v>12</v>
          </cell>
          <cell r="C1005">
            <v>3</v>
          </cell>
          <cell r="D1005" t="str">
            <v>C</v>
          </cell>
          <cell r="E1005">
            <v>45</v>
          </cell>
          <cell r="F1005">
            <v>37942</v>
          </cell>
          <cell r="G1005">
            <v>0.21</v>
          </cell>
          <cell r="H1005">
            <v>0.1</v>
          </cell>
          <cell r="I1005" t="str">
            <v>8          0</v>
          </cell>
          <cell r="J1005">
            <v>0</v>
          </cell>
          <cell r="K1005">
            <v>0</v>
          </cell>
          <cell r="L1005">
            <v>2003</v>
          </cell>
          <cell r="M1005" t="str">
            <v>No Trade</v>
          </cell>
          <cell r="N1005" t="str">
            <v/>
          </cell>
          <cell r="O1005" t="str">
            <v/>
          </cell>
          <cell r="P1005" t="str">
            <v/>
          </cell>
        </row>
        <row r="1006">
          <cell r="A1006" t="str">
            <v>LO</v>
          </cell>
          <cell r="B1006">
            <v>12</v>
          </cell>
          <cell r="C1006">
            <v>3</v>
          </cell>
          <cell r="D1006" t="str">
            <v>C</v>
          </cell>
          <cell r="E1006">
            <v>50</v>
          </cell>
          <cell r="F1006">
            <v>37942</v>
          </cell>
          <cell r="G1006">
            <v>0.16</v>
          </cell>
          <cell r="H1006">
            <v>0.1</v>
          </cell>
          <cell r="I1006" t="str">
            <v>4         23</v>
          </cell>
          <cell r="J1006">
            <v>0.13</v>
          </cell>
          <cell r="K1006">
            <v>0.13</v>
          </cell>
          <cell r="L1006">
            <v>2003</v>
          </cell>
          <cell r="M1006" t="str">
            <v>No Trade</v>
          </cell>
          <cell r="N1006" t="str">
            <v/>
          </cell>
          <cell r="O1006" t="str">
            <v/>
          </cell>
          <cell r="P1006" t="str">
            <v/>
          </cell>
        </row>
        <row r="1007">
          <cell r="A1007" t="str">
            <v>LO</v>
          </cell>
          <cell r="B1007">
            <v>6</v>
          </cell>
          <cell r="C1007">
            <v>4</v>
          </cell>
          <cell r="D1007" t="str">
            <v>C</v>
          </cell>
          <cell r="E1007">
            <v>23</v>
          </cell>
          <cell r="F1007">
            <v>38124</v>
          </cell>
          <cell r="G1007">
            <v>3.11</v>
          </cell>
          <cell r="H1007">
            <v>2.7</v>
          </cell>
          <cell r="I1007" t="str">
            <v>9          0</v>
          </cell>
          <cell r="J1007">
            <v>0</v>
          </cell>
          <cell r="K1007">
            <v>0</v>
          </cell>
          <cell r="L1007">
            <v>2004</v>
          </cell>
          <cell r="M1007" t="str">
            <v>No Trade</v>
          </cell>
          <cell r="N1007" t="str">
            <v/>
          </cell>
          <cell r="O1007" t="str">
            <v/>
          </cell>
          <cell r="P1007" t="str">
            <v/>
          </cell>
        </row>
        <row r="1008">
          <cell r="A1008" t="str">
            <v>LO</v>
          </cell>
          <cell r="B1008">
            <v>6</v>
          </cell>
          <cell r="C1008">
            <v>4</v>
          </cell>
          <cell r="D1008" t="str">
            <v>P</v>
          </cell>
          <cell r="E1008">
            <v>23</v>
          </cell>
          <cell r="F1008">
            <v>38124</v>
          </cell>
          <cell r="G1008">
            <v>2.5499999999999998</v>
          </cell>
          <cell r="H1008">
            <v>2.6</v>
          </cell>
          <cell r="I1008" t="str">
            <v>2          0</v>
          </cell>
          <cell r="J1008">
            <v>0</v>
          </cell>
          <cell r="K1008">
            <v>0</v>
          </cell>
          <cell r="L1008">
            <v>2004</v>
          </cell>
          <cell r="M1008" t="str">
            <v>No Trade</v>
          </cell>
          <cell r="N1008" t="str">
            <v/>
          </cell>
          <cell r="O1008" t="str">
            <v/>
          </cell>
          <cell r="P1008" t="str">
            <v/>
          </cell>
        </row>
        <row r="1009">
          <cell r="A1009" t="str">
            <v>LO</v>
          </cell>
          <cell r="B1009">
            <v>6</v>
          </cell>
          <cell r="C1009">
            <v>4</v>
          </cell>
          <cell r="D1009" t="str">
            <v>C</v>
          </cell>
          <cell r="E1009">
            <v>23.5</v>
          </cell>
          <cell r="F1009">
            <v>38124</v>
          </cell>
          <cell r="G1009">
            <v>2.85</v>
          </cell>
          <cell r="H1009">
            <v>2.5</v>
          </cell>
          <cell r="I1009" t="str">
            <v>4          0</v>
          </cell>
          <cell r="J1009">
            <v>0</v>
          </cell>
          <cell r="K1009">
            <v>0</v>
          </cell>
          <cell r="L1009">
            <v>2004</v>
          </cell>
          <cell r="M1009" t="str">
            <v>No Trade</v>
          </cell>
          <cell r="N1009" t="str">
            <v/>
          </cell>
          <cell r="O1009" t="str">
            <v/>
          </cell>
          <cell r="P1009" t="str">
            <v/>
          </cell>
        </row>
        <row r="1010">
          <cell r="A1010" t="str">
            <v>LO</v>
          </cell>
          <cell r="B1010">
            <v>6</v>
          </cell>
          <cell r="C1010">
            <v>4</v>
          </cell>
          <cell r="D1010" t="str">
            <v>P</v>
          </cell>
          <cell r="E1010">
            <v>23.5</v>
          </cell>
          <cell r="F1010">
            <v>38124</v>
          </cell>
          <cell r="G1010">
            <v>2.76</v>
          </cell>
          <cell r="H1010">
            <v>2.8</v>
          </cell>
          <cell r="I1010" t="str">
            <v>7          0</v>
          </cell>
          <cell r="J1010">
            <v>0</v>
          </cell>
          <cell r="K1010">
            <v>0</v>
          </cell>
          <cell r="L1010">
            <v>2004</v>
          </cell>
          <cell r="M1010" t="str">
            <v>No Trade</v>
          </cell>
          <cell r="N1010" t="str">
            <v/>
          </cell>
          <cell r="O1010" t="str">
            <v/>
          </cell>
          <cell r="P1010" t="str">
            <v/>
          </cell>
        </row>
        <row r="1011">
          <cell r="A1011" t="str">
            <v>LO</v>
          </cell>
          <cell r="B1011">
            <v>12</v>
          </cell>
          <cell r="C1011">
            <v>4</v>
          </cell>
          <cell r="D1011" t="str">
            <v>P</v>
          </cell>
          <cell r="E1011">
            <v>18</v>
          </cell>
          <cell r="F1011">
            <v>38307</v>
          </cell>
          <cell r="G1011">
            <v>1.1499999999999999</v>
          </cell>
          <cell r="H1011">
            <v>1.1000000000000001</v>
          </cell>
          <cell r="I1011" t="str">
            <v>5          0</v>
          </cell>
          <cell r="J1011">
            <v>0</v>
          </cell>
          <cell r="K1011">
            <v>0</v>
          </cell>
          <cell r="L1011">
            <v>2004</v>
          </cell>
          <cell r="M1011" t="str">
            <v>No Trade</v>
          </cell>
          <cell r="N1011" t="str">
            <v/>
          </cell>
          <cell r="O1011" t="str">
            <v/>
          </cell>
          <cell r="P1011" t="str">
            <v/>
          </cell>
        </row>
        <row r="1012">
          <cell r="A1012" t="str">
            <v>LO</v>
          </cell>
          <cell r="B1012">
            <v>12</v>
          </cell>
          <cell r="C1012">
            <v>4</v>
          </cell>
          <cell r="D1012" t="str">
            <v>C</v>
          </cell>
          <cell r="E1012">
            <v>21</v>
          </cell>
          <cell r="F1012">
            <v>38307</v>
          </cell>
          <cell r="G1012">
            <v>4.2300000000000004</v>
          </cell>
          <cell r="H1012">
            <v>3.9</v>
          </cell>
          <cell r="I1012" t="str">
            <v>2          0</v>
          </cell>
          <cell r="J1012">
            <v>0</v>
          </cell>
          <cell r="K1012">
            <v>0</v>
          </cell>
          <cell r="L1012">
            <v>2004</v>
          </cell>
          <cell r="M1012" t="str">
            <v>No Trade</v>
          </cell>
          <cell r="N1012" t="str">
            <v/>
          </cell>
          <cell r="O1012" t="str">
            <v/>
          </cell>
          <cell r="P1012" t="str">
            <v/>
          </cell>
        </row>
        <row r="1013">
          <cell r="A1013" t="str">
            <v>LO</v>
          </cell>
          <cell r="B1013">
            <v>12</v>
          </cell>
          <cell r="C1013">
            <v>4</v>
          </cell>
          <cell r="D1013" t="str">
            <v>P</v>
          </cell>
          <cell r="E1013">
            <v>21</v>
          </cell>
          <cell r="F1013">
            <v>38307</v>
          </cell>
          <cell r="G1013">
            <v>1.97</v>
          </cell>
          <cell r="H1013">
            <v>1.9</v>
          </cell>
          <cell r="I1013" t="str">
            <v>9          0</v>
          </cell>
          <cell r="J1013">
            <v>0</v>
          </cell>
          <cell r="K1013">
            <v>0</v>
          </cell>
          <cell r="L1013">
            <v>2004</v>
          </cell>
          <cell r="M1013" t="str">
            <v>No Trade</v>
          </cell>
          <cell r="N1013" t="str">
            <v/>
          </cell>
          <cell r="O1013" t="str">
            <v/>
          </cell>
          <cell r="P1013" t="str">
            <v/>
          </cell>
        </row>
        <row r="1014">
          <cell r="A1014" t="str">
            <v>LO</v>
          </cell>
          <cell r="B1014">
            <v>12</v>
          </cell>
          <cell r="C1014">
            <v>4</v>
          </cell>
          <cell r="D1014" t="str">
            <v>C</v>
          </cell>
          <cell r="E1014">
            <v>21.5</v>
          </cell>
          <cell r="F1014">
            <v>38307</v>
          </cell>
          <cell r="G1014">
            <v>3.92</v>
          </cell>
          <cell r="H1014">
            <v>3.6</v>
          </cell>
          <cell r="I1014" t="str">
            <v>4          0</v>
          </cell>
          <cell r="J1014">
            <v>0</v>
          </cell>
          <cell r="K1014">
            <v>0</v>
          </cell>
          <cell r="L1014">
            <v>2004</v>
          </cell>
          <cell r="M1014" t="str">
            <v>No Trade</v>
          </cell>
          <cell r="N1014" t="str">
            <v/>
          </cell>
          <cell r="O1014" t="str">
            <v/>
          </cell>
          <cell r="P1014" t="str">
            <v/>
          </cell>
        </row>
        <row r="1015">
          <cell r="A1015" t="str">
            <v>LO</v>
          </cell>
          <cell r="B1015">
            <v>12</v>
          </cell>
          <cell r="C1015">
            <v>4</v>
          </cell>
          <cell r="D1015" t="str">
            <v>P</v>
          </cell>
          <cell r="E1015">
            <v>21.5</v>
          </cell>
          <cell r="F1015">
            <v>38307</v>
          </cell>
          <cell r="G1015">
            <v>2.14</v>
          </cell>
          <cell r="H1015">
            <v>2.1</v>
          </cell>
          <cell r="I1015" t="str">
            <v>7          0</v>
          </cell>
          <cell r="J1015">
            <v>0</v>
          </cell>
          <cell r="K1015">
            <v>0</v>
          </cell>
          <cell r="L1015">
            <v>2004</v>
          </cell>
          <cell r="M1015" t="str">
            <v>No Trade</v>
          </cell>
          <cell r="N1015" t="str">
            <v/>
          </cell>
          <cell r="O1015" t="str">
            <v/>
          </cell>
          <cell r="P1015" t="str">
            <v/>
          </cell>
        </row>
        <row r="1016">
          <cell r="A1016" t="str">
            <v>LO</v>
          </cell>
          <cell r="B1016">
            <v>12</v>
          </cell>
          <cell r="C1016">
            <v>4</v>
          </cell>
          <cell r="D1016" t="str">
            <v>C</v>
          </cell>
          <cell r="E1016">
            <v>22</v>
          </cell>
          <cell r="F1016">
            <v>38307</v>
          </cell>
          <cell r="G1016">
            <v>3.63</v>
          </cell>
          <cell r="H1016">
            <v>3.3</v>
          </cell>
          <cell r="I1016" t="str">
            <v>2          0</v>
          </cell>
          <cell r="J1016">
            <v>0</v>
          </cell>
          <cell r="K1016">
            <v>0</v>
          </cell>
          <cell r="L1016">
            <v>2004</v>
          </cell>
          <cell r="M1016" t="str">
            <v>No Trade</v>
          </cell>
          <cell r="N1016" t="str">
            <v/>
          </cell>
          <cell r="O1016" t="str">
            <v/>
          </cell>
          <cell r="P1016" t="str">
            <v/>
          </cell>
        </row>
        <row r="1017">
          <cell r="A1017" t="str">
            <v>LO</v>
          </cell>
          <cell r="B1017">
            <v>12</v>
          </cell>
          <cell r="C1017">
            <v>4</v>
          </cell>
          <cell r="D1017" t="str">
            <v>P</v>
          </cell>
          <cell r="E1017">
            <v>22</v>
          </cell>
          <cell r="F1017">
            <v>38307</v>
          </cell>
          <cell r="G1017">
            <v>2.3199999999999998</v>
          </cell>
          <cell r="H1017">
            <v>2.2999999999999998</v>
          </cell>
          <cell r="I1017" t="str">
            <v>5          0</v>
          </cell>
          <cell r="J1017">
            <v>0</v>
          </cell>
          <cell r="K1017">
            <v>0</v>
          </cell>
          <cell r="L1017">
            <v>2004</v>
          </cell>
          <cell r="M1017" t="str">
            <v>No Trade</v>
          </cell>
          <cell r="N1017" t="str">
            <v/>
          </cell>
          <cell r="O1017" t="str">
            <v/>
          </cell>
          <cell r="P1017" t="str">
            <v/>
          </cell>
        </row>
        <row r="1018">
          <cell r="A1018" t="str">
            <v>LO</v>
          </cell>
          <cell r="B1018">
            <v>12</v>
          </cell>
          <cell r="C1018">
            <v>4</v>
          </cell>
          <cell r="D1018" t="str">
            <v>C</v>
          </cell>
          <cell r="E1018">
            <v>22.5</v>
          </cell>
          <cell r="F1018">
            <v>38307</v>
          </cell>
          <cell r="G1018">
            <v>3.34</v>
          </cell>
          <cell r="H1018">
            <v>3</v>
          </cell>
          <cell r="I1018" t="str">
            <v>2          0</v>
          </cell>
          <cell r="J1018">
            <v>0</v>
          </cell>
          <cell r="K1018">
            <v>0</v>
          </cell>
          <cell r="L1018">
            <v>2004</v>
          </cell>
          <cell r="M1018" t="str">
            <v>No Trade</v>
          </cell>
          <cell r="N1018" t="str">
            <v/>
          </cell>
          <cell r="O1018" t="str">
            <v/>
          </cell>
          <cell r="P1018" t="str">
            <v/>
          </cell>
        </row>
        <row r="1019">
          <cell r="A1019" t="str">
            <v>LO</v>
          </cell>
          <cell r="B1019">
            <v>12</v>
          </cell>
          <cell r="C1019">
            <v>4</v>
          </cell>
          <cell r="D1019" t="str">
            <v>P</v>
          </cell>
          <cell r="E1019">
            <v>22.5</v>
          </cell>
          <cell r="F1019">
            <v>38307</v>
          </cell>
          <cell r="G1019">
            <v>2.5099999999999998</v>
          </cell>
          <cell r="H1019">
            <v>2.5</v>
          </cell>
          <cell r="I1019" t="str">
            <v>5          0</v>
          </cell>
          <cell r="J1019">
            <v>0</v>
          </cell>
          <cell r="K1019">
            <v>0</v>
          </cell>
          <cell r="L1019">
            <v>2004</v>
          </cell>
          <cell r="M1019" t="str">
            <v>No Trade</v>
          </cell>
          <cell r="N1019" t="str">
            <v/>
          </cell>
          <cell r="O1019" t="str">
            <v/>
          </cell>
          <cell r="P1019" t="str">
            <v/>
          </cell>
        </row>
        <row r="1020">
          <cell r="A1020" t="str">
            <v>LO</v>
          </cell>
          <cell r="B1020">
            <v>12</v>
          </cell>
          <cell r="C1020">
            <v>4</v>
          </cell>
          <cell r="D1020" t="str">
            <v>C</v>
          </cell>
          <cell r="E1020">
            <v>23</v>
          </cell>
          <cell r="F1020">
            <v>38307</v>
          </cell>
          <cell r="G1020">
            <v>3.07</v>
          </cell>
          <cell r="H1020">
            <v>2.7</v>
          </cell>
          <cell r="I1020" t="str">
            <v>3          0</v>
          </cell>
          <cell r="J1020">
            <v>0</v>
          </cell>
          <cell r="K1020">
            <v>0</v>
          </cell>
          <cell r="L1020">
            <v>2004</v>
          </cell>
          <cell r="M1020" t="str">
            <v>No Trade</v>
          </cell>
          <cell r="N1020" t="str">
            <v/>
          </cell>
          <cell r="O1020" t="str">
            <v/>
          </cell>
          <cell r="P1020" t="str">
            <v/>
          </cell>
        </row>
        <row r="1021">
          <cell r="A1021" t="str">
            <v>LO</v>
          </cell>
          <cell r="B1021">
            <v>12</v>
          </cell>
          <cell r="C1021">
            <v>4</v>
          </cell>
          <cell r="D1021" t="str">
            <v>P</v>
          </cell>
          <cell r="E1021">
            <v>23</v>
          </cell>
          <cell r="F1021">
            <v>38307</v>
          </cell>
          <cell r="G1021">
            <v>2.7</v>
          </cell>
          <cell r="H1021">
            <v>2.7</v>
          </cell>
          <cell r="I1021" t="str">
            <v>6          0</v>
          </cell>
          <cell r="J1021">
            <v>0</v>
          </cell>
          <cell r="K1021">
            <v>0</v>
          </cell>
          <cell r="L1021">
            <v>2004</v>
          </cell>
          <cell r="M1021" t="str">
            <v>No Trade</v>
          </cell>
          <cell r="N1021" t="str">
            <v/>
          </cell>
          <cell r="O1021" t="str">
            <v/>
          </cell>
          <cell r="P1021" t="str">
            <v/>
          </cell>
        </row>
        <row r="1022">
          <cell r="A1022" t="str">
            <v>LO</v>
          </cell>
          <cell r="B1022">
            <v>12</v>
          </cell>
          <cell r="C1022">
            <v>4</v>
          </cell>
          <cell r="D1022" t="str">
            <v>C</v>
          </cell>
          <cell r="E1022">
            <v>23.5</v>
          </cell>
          <cell r="F1022">
            <v>38307</v>
          </cell>
          <cell r="G1022">
            <v>2.8</v>
          </cell>
          <cell r="H1022">
            <v>2.4</v>
          </cell>
          <cell r="I1022" t="str">
            <v>9          0</v>
          </cell>
          <cell r="J1022">
            <v>0</v>
          </cell>
          <cell r="K1022">
            <v>0</v>
          </cell>
          <cell r="L1022">
            <v>2004</v>
          </cell>
          <cell r="M1022" t="str">
            <v>No Trade</v>
          </cell>
          <cell r="N1022" t="str">
            <v/>
          </cell>
          <cell r="O1022" t="str">
            <v/>
          </cell>
          <cell r="P1022" t="str">
            <v/>
          </cell>
        </row>
        <row r="1023">
          <cell r="A1023" t="str">
            <v>LO</v>
          </cell>
          <cell r="B1023">
            <v>12</v>
          </cell>
          <cell r="C1023">
            <v>4</v>
          </cell>
          <cell r="D1023" t="str">
            <v>P</v>
          </cell>
          <cell r="E1023">
            <v>23.5</v>
          </cell>
          <cell r="F1023">
            <v>38307</v>
          </cell>
          <cell r="G1023">
            <v>2.92</v>
          </cell>
          <cell r="H1023">
            <v>3</v>
          </cell>
          <cell r="I1023" t="str">
            <v>2          0</v>
          </cell>
          <cell r="J1023">
            <v>0</v>
          </cell>
          <cell r="K1023">
            <v>0</v>
          </cell>
          <cell r="L1023">
            <v>2004</v>
          </cell>
          <cell r="M1023" t="str">
            <v>No Trade</v>
          </cell>
          <cell r="N1023" t="str">
            <v/>
          </cell>
          <cell r="O1023" t="str">
            <v/>
          </cell>
          <cell r="P1023" t="str">
            <v/>
          </cell>
        </row>
        <row r="1024">
          <cell r="A1024" t="str">
            <v>LO</v>
          </cell>
          <cell r="B1024">
            <v>12</v>
          </cell>
          <cell r="C1024">
            <v>4</v>
          </cell>
          <cell r="D1024" t="str">
            <v>C</v>
          </cell>
          <cell r="E1024">
            <v>24</v>
          </cell>
          <cell r="F1024">
            <v>38307</v>
          </cell>
          <cell r="G1024">
            <v>2.57</v>
          </cell>
          <cell r="H1024">
            <v>2.2000000000000002</v>
          </cell>
          <cell r="I1024" t="str">
            <v>7          0</v>
          </cell>
          <cell r="J1024">
            <v>0</v>
          </cell>
          <cell r="K1024">
            <v>0</v>
          </cell>
          <cell r="L1024">
            <v>2004</v>
          </cell>
          <cell r="M1024" t="str">
            <v>No Trade</v>
          </cell>
          <cell r="N1024" t="str">
            <v/>
          </cell>
          <cell r="O1024" t="str">
            <v/>
          </cell>
          <cell r="P1024" t="str">
            <v/>
          </cell>
        </row>
        <row r="1025">
          <cell r="A1025" t="str">
            <v>LO</v>
          </cell>
          <cell r="B1025">
            <v>12</v>
          </cell>
          <cell r="C1025">
            <v>4</v>
          </cell>
          <cell r="D1025" t="str">
            <v>P</v>
          </cell>
          <cell r="E1025">
            <v>24</v>
          </cell>
          <cell r="F1025">
            <v>38307</v>
          </cell>
          <cell r="G1025">
            <v>3.15</v>
          </cell>
          <cell r="H1025">
            <v>3.3</v>
          </cell>
          <cell r="I1025" t="str">
            <v>0          0</v>
          </cell>
          <cell r="J1025">
            <v>0</v>
          </cell>
          <cell r="K1025">
            <v>0</v>
          </cell>
          <cell r="L1025">
            <v>2004</v>
          </cell>
          <cell r="M1025" t="str">
            <v>No Trade</v>
          </cell>
          <cell r="N1025" t="str">
            <v/>
          </cell>
          <cell r="O1025" t="str">
            <v/>
          </cell>
          <cell r="P1025" t="str">
            <v/>
          </cell>
        </row>
        <row r="1026">
          <cell r="A1026" t="str">
            <v>LO</v>
          </cell>
          <cell r="B1026">
            <v>12</v>
          </cell>
          <cell r="C1026">
            <v>4</v>
          </cell>
          <cell r="D1026" t="str">
            <v>C</v>
          </cell>
          <cell r="E1026">
            <v>25</v>
          </cell>
          <cell r="F1026">
            <v>38307</v>
          </cell>
          <cell r="G1026">
            <v>0</v>
          </cell>
          <cell r="H1026">
            <v>0</v>
          </cell>
          <cell r="I1026" t="str">
            <v>0          0</v>
          </cell>
          <cell r="J1026">
            <v>0</v>
          </cell>
          <cell r="K1026">
            <v>0</v>
          </cell>
          <cell r="L1026">
            <v>2004</v>
          </cell>
          <cell r="M1026" t="str">
            <v>No Trade</v>
          </cell>
          <cell r="N1026" t="str">
            <v/>
          </cell>
          <cell r="O1026" t="str">
            <v/>
          </cell>
          <cell r="P1026" t="str">
            <v/>
          </cell>
        </row>
        <row r="1027">
          <cell r="A1027" t="str">
            <v>LO</v>
          </cell>
          <cell r="B1027">
            <v>12</v>
          </cell>
          <cell r="C1027">
            <v>4</v>
          </cell>
          <cell r="D1027" t="str">
            <v>C</v>
          </cell>
          <cell r="E1027">
            <v>28</v>
          </cell>
          <cell r="F1027">
            <v>38307</v>
          </cell>
          <cell r="G1027">
            <v>1.1499999999999999</v>
          </cell>
          <cell r="H1027">
            <v>0.9</v>
          </cell>
          <cell r="I1027" t="str">
            <v>8          0</v>
          </cell>
          <cell r="J1027">
            <v>0</v>
          </cell>
          <cell r="K1027">
            <v>0</v>
          </cell>
          <cell r="L1027">
            <v>2004</v>
          </cell>
          <cell r="M1027" t="str">
            <v>No Trade</v>
          </cell>
          <cell r="N1027" t="str">
            <v/>
          </cell>
          <cell r="O1027" t="str">
            <v/>
          </cell>
          <cell r="P1027" t="str">
            <v/>
          </cell>
        </row>
        <row r="1028">
          <cell r="A1028" t="str">
            <v>LO</v>
          </cell>
          <cell r="B1028">
            <v>12</v>
          </cell>
          <cell r="C1028">
            <v>4</v>
          </cell>
          <cell r="D1028" t="str">
            <v>C</v>
          </cell>
          <cell r="E1028">
            <v>40</v>
          </cell>
          <cell r="F1028">
            <v>38307</v>
          </cell>
          <cell r="G1028">
            <v>0</v>
          </cell>
          <cell r="H1028">
            <v>0</v>
          </cell>
          <cell r="I1028" t="str">
            <v>0          0</v>
          </cell>
          <cell r="J1028">
            <v>0</v>
          </cell>
          <cell r="K1028">
            <v>0</v>
          </cell>
          <cell r="L1028">
            <v>2004</v>
          </cell>
          <cell r="M1028" t="str">
            <v>No Trade</v>
          </cell>
          <cell r="N1028" t="str">
            <v/>
          </cell>
          <cell r="O1028" t="str">
            <v/>
          </cell>
          <cell r="P1028" t="str">
            <v/>
          </cell>
        </row>
        <row r="1029">
          <cell r="A1029" t="str">
            <v>OH</v>
          </cell>
          <cell r="B1029">
            <v>1</v>
          </cell>
          <cell r="C1029">
            <v>3</v>
          </cell>
          <cell r="D1029" t="str">
            <v>P</v>
          </cell>
          <cell r="E1029">
            <v>0.05</v>
          </cell>
          <cell r="F1029">
            <v>37616</v>
          </cell>
          <cell r="G1029">
            <v>0</v>
          </cell>
          <cell r="H1029">
            <v>0</v>
          </cell>
          <cell r="I1029" t="str">
            <v>0          0   .</v>
          </cell>
          <cell r="J1029">
            <v>0</v>
          </cell>
          <cell r="K1029">
            <v>0</v>
          </cell>
          <cell r="L1029">
            <v>2003</v>
          </cell>
          <cell r="M1029" t="str">
            <v>No Trade</v>
          </cell>
          <cell r="N1029" t="str">
            <v/>
          </cell>
          <cell r="O1029" t="str">
            <v/>
          </cell>
          <cell r="P1029" t="str">
            <v/>
          </cell>
        </row>
        <row r="1030">
          <cell r="A1030" t="str">
            <v>OH</v>
          </cell>
          <cell r="B1030">
            <v>1</v>
          </cell>
          <cell r="C1030">
            <v>3</v>
          </cell>
          <cell r="D1030" t="str">
            <v>P</v>
          </cell>
          <cell r="E1030">
            <v>0.48</v>
          </cell>
          <cell r="F1030">
            <v>37616</v>
          </cell>
          <cell r="G1030">
            <v>0</v>
          </cell>
          <cell r="H1030">
            <v>0</v>
          </cell>
          <cell r="I1030" t="str">
            <v>0          0   .</v>
          </cell>
          <cell r="J1030">
            <v>0</v>
          </cell>
          <cell r="K1030">
            <v>0</v>
          </cell>
          <cell r="L1030">
            <v>2003</v>
          </cell>
          <cell r="M1030" t="str">
            <v>No Trade</v>
          </cell>
          <cell r="N1030" t="str">
            <v/>
          </cell>
          <cell r="O1030" t="str">
            <v/>
          </cell>
          <cell r="P1030" t="str">
            <v/>
          </cell>
        </row>
        <row r="1031">
          <cell r="A1031" t="str">
            <v>OH</v>
          </cell>
          <cell r="B1031">
            <v>1</v>
          </cell>
          <cell r="C1031">
            <v>3</v>
          </cell>
          <cell r="D1031" t="str">
            <v>P</v>
          </cell>
          <cell r="E1031">
            <v>0.49</v>
          </cell>
          <cell r="F1031">
            <v>37616</v>
          </cell>
          <cell r="G1031">
            <v>1E-4</v>
          </cell>
          <cell r="H1031">
            <v>0</v>
          </cell>
          <cell r="I1031" t="str">
            <v>1          0   .</v>
          </cell>
          <cell r="J1031">
            <v>0</v>
          </cell>
          <cell r="K1031">
            <v>0</v>
          </cell>
          <cell r="L1031">
            <v>2003</v>
          </cell>
          <cell r="M1031" t="str">
            <v>No Trade</v>
          </cell>
          <cell r="N1031" t="str">
            <v/>
          </cell>
          <cell r="O1031" t="str">
            <v/>
          </cell>
          <cell r="P1031" t="str">
            <v/>
          </cell>
        </row>
        <row r="1032">
          <cell r="A1032" t="str">
            <v>OH</v>
          </cell>
          <cell r="B1032">
            <v>1</v>
          </cell>
          <cell r="C1032">
            <v>3</v>
          </cell>
          <cell r="D1032" t="str">
            <v>P</v>
          </cell>
          <cell r="E1032">
            <v>0.5</v>
          </cell>
          <cell r="F1032">
            <v>37616</v>
          </cell>
          <cell r="G1032">
            <v>1E-4</v>
          </cell>
          <cell r="H1032">
            <v>0</v>
          </cell>
          <cell r="I1032" t="str">
            <v>1          0   .</v>
          </cell>
          <cell r="J1032">
            <v>0</v>
          </cell>
          <cell r="K1032">
            <v>0</v>
          </cell>
          <cell r="L1032">
            <v>2003</v>
          </cell>
          <cell r="M1032" t="str">
            <v>No Trade</v>
          </cell>
          <cell r="N1032" t="str">
            <v/>
          </cell>
          <cell r="O1032" t="str">
            <v/>
          </cell>
          <cell r="P1032" t="str">
            <v/>
          </cell>
        </row>
        <row r="1033">
          <cell r="A1033" t="str">
            <v>OH</v>
          </cell>
          <cell r="B1033">
            <v>1</v>
          </cell>
          <cell r="C1033">
            <v>3</v>
          </cell>
          <cell r="D1033" t="str">
            <v>P</v>
          </cell>
          <cell r="E1033">
            <v>0.51</v>
          </cell>
          <cell r="F1033">
            <v>37616</v>
          </cell>
          <cell r="G1033">
            <v>1E-4</v>
          </cell>
          <cell r="H1033">
            <v>0</v>
          </cell>
          <cell r="I1033" t="str">
            <v>1          0   .</v>
          </cell>
          <cell r="J1033">
            <v>0</v>
          </cell>
          <cell r="K1033">
            <v>0</v>
          </cell>
          <cell r="L1033">
            <v>2003</v>
          </cell>
          <cell r="M1033" t="str">
            <v>No Trade</v>
          </cell>
          <cell r="N1033" t="str">
            <v/>
          </cell>
          <cell r="O1033" t="str">
            <v/>
          </cell>
          <cell r="P1033" t="str">
            <v/>
          </cell>
        </row>
        <row r="1034">
          <cell r="A1034" t="str">
            <v>OH</v>
          </cell>
          <cell r="B1034">
            <v>1</v>
          </cell>
          <cell r="C1034">
            <v>3</v>
          </cell>
          <cell r="D1034" t="str">
            <v>P</v>
          </cell>
          <cell r="E1034">
            <v>0.52</v>
          </cell>
          <cell r="F1034">
            <v>37616</v>
          </cell>
          <cell r="G1034">
            <v>1E-4</v>
          </cell>
          <cell r="H1034">
            <v>0</v>
          </cell>
          <cell r="I1034" t="str">
            <v>1          0   .</v>
          </cell>
          <cell r="J1034">
            <v>0</v>
          </cell>
          <cell r="K1034">
            <v>0</v>
          </cell>
          <cell r="L1034">
            <v>2003</v>
          </cell>
          <cell r="M1034" t="str">
            <v>No Trade</v>
          </cell>
          <cell r="N1034" t="str">
            <v/>
          </cell>
          <cell r="O1034" t="str">
            <v/>
          </cell>
          <cell r="P1034" t="str">
            <v/>
          </cell>
        </row>
        <row r="1035">
          <cell r="A1035" t="str">
            <v>OH</v>
          </cell>
          <cell r="B1035">
            <v>1</v>
          </cell>
          <cell r="C1035">
            <v>3</v>
          </cell>
          <cell r="D1035" t="str">
            <v>P</v>
          </cell>
          <cell r="E1035">
            <v>0.53</v>
          </cell>
          <cell r="F1035">
            <v>37616</v>
          </cell>
          <cell r="G1035">
            <v>1E-4</v>
          </cell>
          <cell r="H1035">
            <v>0</v>
          </cell>
          <cell r="I1035" t="str">
            <v>1          0   .</v>
          </cell>
          <cell r="J1035">
            <v>0</v>
          </cell>
          <cell r="K1035">
            <v>0</v>
          </cell>
          <cell r="L1035">
            <v>2003</v>
          </cell>
          <cell r="M1035" t="str">
            <v>No Trade</v>
          </cell>
          <cell r="N1035" t="str">
            <v/>
          </cell>
          <cell r="O1035" t="str">
            <v/>
          </cell>
          <cell r="P1035" t="str">
            <v/>
          </cell>
        </row>
        <row r="1036">
          <cell r="A1036" t="str">
            <v>OH</v>
          </cell>
          <cell r="B1036">
            <v>1</v>
          </cell>
          <cell r="C1036">
            <v>3</v>
          </cell>
          <cell r="D1036" t="str">
            <v>P</v>
          </cell>
          <cell r="E1036">
            <v>0.54</v>
          </cell>
          <cell r="F1036">
            <v>37616</v>
          </cell>
          <cell r="G1036">
            <v>1E-4</v>
          </cell>
          <cell r="H1036">
            <v>0</v>
          </cell>
          <cell r="I1036" t="str">
            <v>1          0   .</v>
          </cell>
          <cell r="J1036">
            <v>0</v>
          </cell>
          <cell r="K1036">
            <v>0</v>
          </cell>
          <cell r="L1036">
            <v>2003</v>
          </cell>
          <cell r="M1036" t="str">
            <v>No Trade</v>
          </cell>
          <cell r="N1036" t="str">
            <v/>
          </cell>
          <cell r="O1036" t="str">
            <v/>
          </cell>
          <cell r="P1036" t="str">
            <v/>
          </cell>
        </row>
        <row r="1037">
          <cell r="A1037" t="str">
            <v>OH</v>
          </cell>
          <cell r="B1037">
            <v>1</v>
          </cell>
          <cell r="C1037">
            <v>3</v>
          </cell>
          <cell r="D1037" t="str">
            <v>P</v>
          </cell>
          <cell r="E1037">
            <v>0.55000000000000004</v>
          </cell>
          <cell r="F1037">
            <v>37616</v>
          </cell>
          <cell r="G1037">
            <v>1E-4</v>
          </cell>
          <cell r="H1037">
            <v>0</v>
          </cell>
          <cell r="I1037" t="str">
            <v>1          0   .</v>
          </cell>
          <cell r="J1037">
            <v>0</v>
          </cell>
          <cell r="K1037">
            <v>0</v>
          </cell>
          <cell r="L1037">
            <v>2003</v>
          </cell>
          <cell r="M1037" t="str">
            <v>No Trade</v>
          </cell>
          <cell r="N1037" t="str">
            <v/>
          </cell>
          <cell r="O1037" t="str">
            <v/>
          </cell>
          <cell r="P1037" t="str">
            <v/>
          </cell>
        </row>
        <row r="1038">
          <cell r="A1038" t="str">
            <v>OH</v>
          </cell>
          <cell r="B1038">
            <v>1</v>
          </cell>
          <cell r="C1038">
            <v>3</v>
          </cell>
          <cell r="D1038" t="str">
            <v>C</v>
          </cell>
          <cell r="E1038">
            <v>0.56000000000000005</v>
          </cell>
          <cell r="F1038">
            <v>37616</v>
          </cell>
          <cell r="G1038">
            <v>0</v>
          </cell>
          <cell r="H1038">
            <v>0</v>
          </cell>
          <cell r="I1038" t="str">
            <v>0          0   .</v>
          </cell>
          <cell r="J1038">
            <v>0</v>
          </cell>
          <cell r="K1038">
            <v>0</v>
          </cell>
          <cell r="L1038">
            <v>2003</v>
          </cell>
          <cell r="M1038" t="str">
            <v>No Trade</v>
          </cell>
          <cell r="N1038" t="str">
            <v/>
          </cell>
          <cell r="O1038" t="str">
            <v/>
          </cell>
          <cell r="P1038" t="str">
            <v/>
          </cell>
        </row>
        <row r="1039">
          <cell r="A1039" t="str">
            <v>OH</v>
          </cell>
          <cell r="B1039">
            <v>1</v>
          </cell>
          <cell r="C1039">
            <v>3</v>
          </cell>
          <cell r="D1039" t="str">
            <v>P</v>
          </cell>
          <cell r="E1039">
            <v>0.56000000000000005</v>
          </cell>
          <cell r="F1039">
            <v>37616</v>
          </cell>
          <cell r="G1039">
            <v>1E-4</v>
          </cell>
          <cell r="H1039">
            <v>0</v>
          </cell>
          <cell r="I1039" t="str">
            <v>1          0   .</v>
          </cell>
          <cell r="J1039">
            <v>0</v>
          </cell>
          <cell r="K1039">
            <v>0</v>
          </cell>
          <cell r="L1039">
            <v>2003</v>
          </cell>
          <cell r="M1039" t="str">
            <v>No Trade</v>
          </cell>
          <cell r="N1039" t="str">
            <v/>
          </cell>
          <cell r="O1039" t="str">
            <v/>
          </cell>
          <cell r="P1039" t="str">
            <v/>
          </cell>
        </row>
        <row r="1040">
          <cell r="A1040" t="str">
            <v>OH</v>
          </cell>
          <cell r="B1040">
            <v>1</v>
          </cell>
          <cell r="C1040">
            <v>3</v>
          </cell>
          <cell r="D1040" t="str">
            <v>C</v>
          </cell>
          <cell r="E1040">
            <v>0.56999999999999995</v>
          </cell>
          <cell r="F1040">
            <v>37616</v>
          </cell>
          <cell r="G1040">
            <v>0.1862</v>
          </cell>
          <cell r="H1040">
            <v>0.17499999999999999</v>
          </cell>
          <cell r="I1040" t="str">
            <v>4          0   .</v>
          </cell>
          <cell r="J1040">
            <v>0</v>
          </cell>
          <cell r="K1040">
            <v>0</v>
          </cell>
          <cell r="L1040">
            <v>2003</v>
          </cell>
          <cell r="M1040" t="str">
            <v>No Trade</v>
          </cell>
          <cell r="N1040" t="str">
            <v/>
          </cell>
          <cell r="O1040" t="str">
            <v/>
          </cell>
          <cell r="P1040" t="str">
            <v/>
          </cell>
        </row>
        <row r="1041">
          <cell r="A1041" t="str">
            <v>OH</v>
          </cell>
          <cell r="B1041">
            <v>1</v>
          </cell>
          <cell r="C1041">
            <v>3</v>
          </cell>
          <cell r="D1041" t="str">
            <v>P</v>
          </cell>
          <cell r="E1041">
            <v>0.56999999999999995</v>
          </cell>
          <cell r="F1041">
            <v>37616</v>
          </cell>
          <cell r="G1041">
            <v>1E-4</v>
          </cell>
          <cell r="H1041">
            <v>0</v>
          </cell>
          <cell r="I1041" t="str">
            <v>1          0   .</v>
          </cell>
          <cell r="J1041">
            <v>0</v>
          </cell>
          <cell r="K1041">
            <v>0</v>
          </cell>
          <cell r="L1041">
            <v>2003</v>
          </cell>
          <cell r="M1041" t="str">
            <v>No Trade</v>
          </cell>
          <cell r="N1041" t="str">
            <v/>
          </cell>
          <cell r="O1041" t="str">
            <v/>
          </cell>
          <cell r="P1041" t="str">
            <v/>
          </cell>
        </row>
        <row r="1042">
          <cell r="A1042" t="str">
            <v>OH</v>
          </cell>
          <cell r="B1042">
            <v>1</v>
          </cell>
          <cell r="C1042">
            <v>3</v>
          </cell>
          <cell r="D1042" t="str">
            <v>C</v>
          </cell>
          <cell r="E1042">
            <v>0.57999999999999996</v>
          </cell>
          <cell r="F1042">
            <v>37616</v>
          </cell>
          <cell r="G1042">
            <v>0.1762</v>
          </cell>
          <cell r="H1042">
            <v>0.16500000000000001</v>
          </cell>
          <cell r="I1042" t="str">
            <v>4          0   .</v>
          </cell>
          <cell r="J1042">
            <v>0</v>
          </cell>
          <cell r="K1042">
            <v>0</v>
          </cell>
          <cell r="L1042">
            <v>2003</v>
          </cell>
          <cell r="M1042" t="str">
            <v>No Trade</v>
          </cell>
          <cell r="N1042" t="str">
            <v/>
          </cell>
          <cell r="O1042" t="str">
            <v/>
          </cell>
          <cell r="P1042" t="str">
            <v/>
          </cell>
        </row>
        <row r="1043">
          <cell r="A1043" t="str">
            <v>OH</v>
          </cell>
          <cell r="B1043">
            <v>1</v>
          </cell>
          <cell r="C1043">
            <v>3</v>
          </cell>
          <cell r="D1043" t="str">
            <v>P</v>
          </cell>
          <cell r="E1043">
            <v>0.57999999999999996</v>
          </cell>
          <cell r="F1043">
            <v>37616</v>
          </cell>
          <cell r="G1043">
            <v>1E-4</v>
          </cell>
          <cell r="H1043">
            <v>0</v>
          </cell>
          <cell r="I1043" t="str">
            <v>1          0   .</v>
          </cell>
          <cell r="J1043">
            <v>0</v>
          </cell>
          <cell r="K1043">
            <v>0</v>
          </cell>
          <cell r="L1043">
            <v>2003</v>
          </cell>
          <cell r="M1043" t="str">
            <v>No Trade</v>
          </cell>
          <cell r="N1043" t="str">
            <v/>
          </cell>
          <cell r="O1043" t="str">
            <v/>
          </cell>
          <cell r="P1043" t="str">
            <v/>
          </cell>
        </row>
        <row r="1044">
          <cell r="A1044" t="str">
            <v>OH</v>
          </cell>
          <cell r="B1044">
            <v>1</v>
          </cell>
          <cell r="C1044">
            <v>3</v>
          </cell>
          <cell r="D1044" t="str">
            <v>P</v>
          </cell>
          <cell r="E1044">
            <v>0.59</v>
          </cell>
          <cell r="F1044">
            <v>37616</v>
          </cell>
          <cell r="G1044">
            <v>1E-4</v>
          </cell>
          <cell r="H1044">
            <v>0</v>
          </cell>
          <cell r="I1044" t="str">
            <v>1          0   .</v>
          </cell>
          <cell r="J1044">
            <v>0</v>
          </cell>
          <cell r="K1044">
            <v>0</v>
          </cell>
          <cell r="L1044">
            <v>2003</v>
          </cell>
          <cell r="M1044" t="str">
            <v>No Trade</v>
          </cell>
          <cell r="N1044" t="str">
            <v/>
          </cell>
          <cell r="O1044" t="str">
            <v/>
          </cell>
          <cell r="P1044" t="str">
            <v/>
          </cell>
        </row>
        <row r="1045">
          <cell r="A1045" t="str">
            <v>OH</v>
          </cell>
          <cell r="B1045">
            <v>1</v>
          </cell>
          <cell r="C1045">
            <v>3</v>
          </cell>
          <cell r="D1045" t="str">
            <v>C</v>
          </cell>
          <cell r="E1045">
            <v>0.6</v>
          </cell>
          <cell r="F1045">
            <v>37616</v>
          </cell>
          <cell r="G1045">
            <v>0.15620000000000001</v>
          </cell>
          <cell r="H1045">
            <v>0.14499999999999999</v>
          </cell>
          <cell r="I1045" t="str">
            <v>4          0   .</v>
          </cell>
          <cell r="J1045">
            <v>0</v>
          </cell>
          <cell r="K1045">
            <v>0</v>
          </cell>
          <cell r="L1045">
            <v>2003</v>
          </cell>
          <cell r="M1045" t="str">
            <v>No Trade</v>
          </cell>
          <cell r="N1045" t="str">
            <v/>
          </cell>
          <cell r="O1045" t="str">
            <v/>
          </cell>
          <cell r="P1045" t="str">
            <v/>
          </cell>
        </row>
        <row r="1046">
          <cell r="A1046" t="str">
            <v>OH</v>
          </cell>
          <cell r="B1046">
            <v>1</v>
          </cell>
          <cell r="C1046">
            <v>3</v>
          </cell>
          <cell r="D1046" t="str">
            <v>P</v>
          </cell>
          <cell r="E1046">
            <v>0.6</v>
          </cell>
          <cell r="F1046">
            <v>37616</v>
          </cell>
          <cell r="G1046">
            <v>1E-4</v>
          </cell>
          <cell r="H1046">
            <v>0</v>
          </cell>
          <cell r="I1046" t="str">
            <v>1          0   .</v>
          </cell>
          <cell r="J1046">
            <v>0</v>
          </cell>
          <cell r="K1046">
            <v>0</v>
          </cell>
          <cell r="L1046">
            <v>2003</v>
          </cell>
          <cell r="M1046" t="str">
            <v>No Trade</v>
          </cell>
          <cell r="N1046" t="str">
            <v/>
          </cell>
          <cell r="O1046" t="str">
            <v/>
          </cell>
          <cell r="P1046" t="str">
            <v/>
          </cell>
        </row>
        <row r="1047">
          <cell r="A1047" t="str">
            <v>OH</v>
          </cell>
          <cell r="B1047">
            <v>1</v>
          </cell>
          <cell r="C1047">
            <v>3</v>
          </cell>
          <cell r="D1047" t="str">
            <v>P</v>
          </cell>
          <cell r="E1047">
            <v>0.61</v>
          </cell>
          <cell r="F1047">
            <v>37616</v>
          </cell>
          <cell r="G1047">
            <v>1E-4</v>
          </cell>
          <cell r="H1047">
            <v>0</v>
          </cell>
          <cell r="I1047" t="str">
            <v>2          0   .</v>
          </cell>
          <cell r="J1047">
            <v>0</v>
          </cell>
          <cell r="K1047">
            <v>0</v>
          </cell>
          <cell r="L1047">
            <v>2003</v>
          </cell>
          <cell r="M1047" t="str">
            <v>No Trade</v>
          </cell>
          <cell r="N1047" t="str">
            <v/>
          </cell>
          <cell r="O1047" t="str">
            <v/>
          </cell>
          <cell r="P1047" t="str">
            <v/>
          </cell>
        </row>
        <row r="1048">
          <cell r="A1048" t="str">
            <v>OH</v>
          </cell>
          <cell r="B1048">
            <v>1</v>
          </cell>
          <cell r="C1048">
            <v>3</v>
          </cell>
          <cell r="D1048" t="str">
            <v>C</v>
          </cell>
          <cell r="E1048">
            <v>0.62</v>
          </cell>
          <cell r="F1048">
            <v>37616</v>
          </cell>
          <cell r="G1048">
            <v>0.13619999999999999</v>
          </cell>
          <cell r="H1048">
            <v>0.125</v>
          </cell>
          <cell r="I1048" t="str">
            <v>6          0   .</v>
          </cell>
          <cell r="J1048">
            <v>0</v>
          </cell>
          <cell r="K1048">
            <v>0</v>
          </cell>
          <cell r="L1048">
            <v>2003</v>
          </cell>
          <cell r="M1048" t="str">
            <v>No Trade</v>
          </cell>
          <cell r="N1048" t="str">
            <v/>
          </cell>
          <cell r="O1048" t="str">
            <v/>
          </cell>
          <cell r="P1048" t="str">
            <v/>
          </cell>
        </row>
        <row r="1049">
          <cell r="A1049" t="str">
            <v>OH</v>
          </cell>
          <cell r="B1049">
            <v>1</v>
          </cell>
          <cell r="C1049">
            <v>3</v>
          </cell>
          <cell r="D1049" t="str">
            <v>P</v>
          </cell>
          <cell r="E1049">
            <v>0.62</v>
          </cell>
          <cell r="F1049">
            <v>37616</v>
          </cell>
          <cell r="G1049">
            <v>2.0000000000000001E-4</v>
          </cell>
          <cell r="H1049">
            <v>0</v>
          </cell>
          <cell r="I1049" t="str">
            <v>4          0   .</v>
          </cell>
          <cell r="J1049">
            <v>0</v>
          </cell>
          <cell r="K1049">
            <v>0</v>
          </cell>
          <cell r="L1049">
            <v>2003</v>
          </cell>
          <cell r="M1049" t="str">
            <v>No Trade</v>
          </cell>
          <cell r="N1049" t="str">
            <v/>
          </cell>
          <cell r="O1049" t="str">
            <v/>
          </cell>
          <cell r="P1049" t="str">
            <v/>
          </cell>
        </row>
        <row r="1050">
          <cell r="A1050" t="str">
            <v>OH</v>
          </cell>
          <cell r="B1050">
            <v>1</v>
          </cell>
          <cell r="C1050">
            <v>3</v>
          </cell>
          <cell r="D1050" t="str">
            <v>C</v>
          </cell>
          <cell r="E1050">
            <v>0.63</v>
          </cell>
          <cell r="F1050">
            <v>37616</v>
          </cell>
          <cell r="G1050">
            <v>0.12620000000000001</v>
          </cell>
          <cell r="H1050">
            <v>0.115</v>
          </cell>
          <cell r="I1050" t="str">
            <v>8          0   .</v>
          </cell>
          <cell r="J1050">
            <v>0</v>
          </cell>
          <cell r="K1050">
            <v>0</v>
          </cell>
          <cell r="L1050">
            <v>2003</v>
          </cell>
          <cell r="M1050" t="str">
            <v>No Trade</v>
          </cell>
          <cell r="N1050" t="str">
            <v/>
          </cell>
          <cell r="O1050" t="str">
            <v/>
          </cell>
          <cell r="P1050" t="str">
            <v/>
          </cell>
        </row>
        <row r="1051">
          <cell r="A1051" t="str">
            <v>OH</v>
          </cell>
          <cell r="B1051">
            <v>1</v>
          </cell>
          <cell r="C1051">
            <v>3</v>
          </cell>
          <cell r="D1051" t="str">
            <v>P</v>
          </cell>
          <cell r="E1051">
            <v>0.63</v>
          </cell>
          <cell r="F1051">
            <v>37616</v>
          </cell>
          <cell r="G1051">
            <v>2.9999999999999997E-4</v>
          </cell>
          <cell r="H1051">
            <v>0</v>
          </cell>
          <cell r="I1051" t="str">
            <v>6          0   .</v>
          </cell>
          <cell r="J1051">
            <v>0</v>
          </cell>
          <cell r="K1051">
            <v>0</v>
          </cell>
          <cell r="L1051">
            <v>2003</v>
          </cell>
          <cell r="M1051" t="str">
            <v>No Trade</v>
          </cell>
          <cell r="N1051" t="str">
            <v/>
          </cell>
          <cell r="O1051" t="str">
            <v/>
          </cell>
          <cell r="P1051" t="str">
            <v/>
          </cell>
        </row>
        <row r="1052">
          <cell r="A1052" t="str">
            <v>OH</v>
          </cell>
          <cell r="B1052">
            <v>1</v>
          </cell>
          <cell r="C1052">
            <v>3</v>
          </cell>
          <cell r="D1052" t="str">
            <v>C</v>
          </cell>
          <cell r="E1052">
            <v>0.64</v>
          </cell>
          <cell r="F1052">
            <v>37616</v>
          </cell>
          <cell r="G1052">
            <v>0.11650000000000001</v>
          </cell>
          <cell r="H1052">
            <v>0.106</v>
          </cell>
          <cell r="I1052" t="str">
            <v>2          0   .</v>
          </cell>
          <cell r="J1052">
            <v>0</v>
          </cell>
          <cell r="K1052">
            <v>0</v>
          </cell>
          <cell r="L1052">
            <v>2003</v>
          </cell>
          <cell r="M1052" t="str">
            <v>No Trade</v>
          </cell>
          <cell r="N1052" t="str">
            <v/>
          </cell>
          <cell r="O1052" t="str">
            <v/>
          </cell>
          <cell r="P1052" t="str">
            <v/>
          </cell>
        </row>
        <row r="1053">
          <cell r="A1053" t="str">
            <v>OH</v>
          </cell>
          <cell r="B1053">
            <v>1</v>
          </cell>
          <cell r="C1053">
            <v>3</v>
          </cell>
          <cell r="D1053" t="str">
            <v>P</v>
          </cell>
          <cell r="E1053">
            <v>0.64</v>
          </cell>
          <cell r="F1053">
            <v>37616</v>
          </cell>
          <cell r="G1053">
            <v>5.0000000000000001E-4</v>
          </cell>
          <cell r="H1053">
            <v>1E-3</v>
          </cell>
          <cell r="I1053" t="str">
            <v>0          3   .</v>
          </cell>
          <cell r="J1053">
            <v>5</v>
          </cell>
          <cell r="K1053">
            <v>5.0000000000000001E-4</v>
          </cell>
          <cell r="L1053">
            <v>2003</v>
          </cell>
          <cell r="M1053" t="str">
            <v>No Trade</v>
          </cell>
          <cell r="N1053" t="str">
            <v/>
          </cell>
          <cell r="O1053" t="str">
            <v/>
          </cell>
          <cell r="P1053" t="str">
            <v/>
          </cell>
        </row>
        <row r="1054">
          <cell r="A1054" t="str">
            <v>OH</v>
          </cell>
          <cell r="B1054">
            <v>1</v>
          </cell>
          <cell r="C1054">
            <v>3</v>
          </cell>
          <cell r="D1054" t="str">
            <v>C</v>
          </cell>
          <cell r="E1054">
            <v>0.65</v>
          </cell>
          <cell r="F1054">
            <v>37616</v>
          </cell>
          <cell r="G1054">
            <v>0.10680000000000001</v>
          </cell>
          <cell r="H1054">
            <v>9.6000000000000002E-2</v>
          </cell>
          <cell r="I1054" t="str">
            <v>8          0   .</v>
          </cell>
          <cell r="J1054">
            <v>0</v>
          </cell>
          <cell r="K1054">
            <v>0</v>
          </cell>
          <cell r="L1054">
            <v>2003</v>
          </cell>
          <cell r="M1054" t="str">
            <v>No Trade</v>
          </cell>
          <cell r="N1054" t="str">
            <v/>
          </cell>
          <cell r="O1054" t="str">
            <v/>
          </cell>
          <cell r="P1054" t="str">
            <v/>
          </cell>
        </row>
        <row r="1055">
          <cell r="A1055" t="str">
            <v>OH</v>
          </cell>
          <cell r="B1055">
            <v>1</v>
          </cell>
          <cell r="C1055">
            <v>3</v>
          </cell>
          <cell r="D1055" t="str">
            <v>P</v>
          </cell>
          <cell r="E1055">
            <v>0.65</v>
          </cell>
          <cell r="F1055">
            <v>37616</v>
          </cell>
          <cell r="G1055">
            <v>8.0000000000000004E-4</v>
          </cell>
          <cell r="H1055">
            <v>1E-3</v>
          </cell>
          <cell r="I1055" t="str">
            <v>6          3   .</v>
          </cell>
          <cell r="J1055">
            <v>7</v>
          </cell>
          <cell r="K1055">
            <v>6.9999999999999999E-4</v>
          </cell>
          <cell r="L1055">
            <v>2003</v>
          </cell>
          <cell r="M1055" t="str">
            <v>No Trade</v>
          </cell>
          <cell r="N1055" t="str">
            <v/>
          </cell>
          <cell r="O1055" t="str">
            <v/>
          </cell>
          <cell r="P1055" t="str">
            <v/>
          </cell>
        </row>
        <row r="1056">
          <cell r="A1056" t="str">
            <v>OH</v>
          </cell>
          <cell r="B1056">
            <v>1</v>
          </cell>
          <cell r="C1056">
            <v>3</v>
          </cell>
          <cell r="D1056" t="str">
            <v>C</v>
          </cell>
          <cell r="E1056">
            <v>0.66</v>
          </cell>
          <cell r="F1056">
            <v>37616</v>
          </cell>
          <cell r="G1056">
            <v>9.7299999999999998E-2</v>
          </cell>
          <cell r="H1056">
            <v>8.6999999999999994E-2</v>
          </cell>
          <cell r="I1056" t="str">
            <v>5          0   .</v>
          </cell>
          <cell r="J1056">
            <v>0</v>
          </cell>
          <cell r="K1056">
            <v>0</v>
          </cell>
          <cell r="L1056">
            <v>2003</v>
          </cell>
          <cell r="M1056" t="str">
            <v>No Trade</v>
          </cell>
          <cell r="N1056" t="str">
            <v/>
          </cell>
          <cell r="O1056" t="str">
            <v/>
          </cell>
          <cell r="P1056" t="str">
            <v/>
          </cell>
        </row>
        <row r="1057">
          <cell r="A1057" t="str">
            <v>OH</v>
          </cell>
          <cell r="B1057">
            <v>1</v>
          </cell>
          <cell r="C1057">
            <v>3</v>
          </cell>
          <cell r="D1057" t="str">
            <v>P</v>
          </cell>
          <cell r="E1057">
            <v>0.66</v>
          </cell>
          <cell r="F1057">
            <v>37616</v>
          </cell>
          <cell r="G1057">
            <v>1.2999999999999999E-3</v>
          </cell>
          <cell r="H1057">
            <v>2E-3</v>
          </cell>
          <cell r="I1057" t="str">
            <v>3          3   .</v>
          </cell>
          <cell r="J1057">
            <v>10</v>
          </cell>
          <cell r="K1057">
            <v>1E-3</v>
          </cell>
          <cell r="L1057">
            <v>2003</v>
          </cell>
          <cell r="M1057" t="str">
            <v>No Trade</v>
          </cell>
          <cell r="N1057" t="str">
            <v/>
          </cell>
          <cell r="O1057" t="str">
            <v/>
          </cell>
          <cell r="P1057" t="str">
            <v/>
          </cell>
        </row>
        <row r="1058">
          <cell r="A1058" t="str">
            <v>OH</v>
          </cell>
          <cell r="B1058">
            <v>1</v>
          </cell>
          <cell r="C1058">
            <v>3</v>
          </cell>
          <cell r="D1058" t="str">
            <v>C</v>
          </cell>
          <cell r="E1058">
            <v>0.67</v>
          </cell>
          <cell r="F1058">
            <v>37616</v>
          </cell>
          <cell r="G1058">
            <v>8.7800000000000003E-2</v>
          </cell>
          <cell r="H1058">
            <v>7.8E-2</v>
          </cell>
          <cell r="I1058" t="str">
            <v>6          2   .</v>
          </cell>
          <cell r="J1058">
            <v>0</v>
          </cell>
          <cell r="K1058">
            <v>0</v>
          </cell>
          <cell r="L1058">
            <v>2003</v>
          </cell>
          <cell r="M1058" t="str">
            <v>No Trade</v>
          </cell>
          <cell r="N1058" t="str">
            <v/>
          </cell>
          <cell r="O1058" t="str">
            <v/>
          </cell>
          <cell r="P1058" t="str">
            <v/>
          </cell>
        </row>
        <row r="1059">
          <cell r="A1059" t="str">
            <v>OH</v>
          </cell>
          <cell r="B1059">
            <v>1</v>
          </cell>
          <cell r="C1059">
            <v>3</v>
          </cell>
          <cell r="D1059" t="str">
            <v>P</v>
          </cell>
          <cell r="E1059">
            <v>0.67</v>
          </cell>
          <cell r="F1059">
            <v>37616</v>
          </cell>
          <cell r="G1059">
            <v>1.8E-3</v>
          </cell>
          <cell r="H1059">
            <v>3.0000000000000001E-3</v>
          </cell>
          <cell r="I1059" t="str">
            <v>4         48   .</v>
          </cell>
          <cell r="J1059">
            <v>0</v>
          </cell>
          <cell r="K1059">
            <v>0</v>
          </cell>
          <cell r="L1059">
            <v>2003</v>
          </cell>
          <cell r="M1059" t="str">
            <v>No Trade</v>
          </cell>
          <cell r="N1059" t="str">
            <v/>
          </cell>
          <cell r="O1059" t="str">
            <v/>
          </cell>
          <cell r="P1059" t="str">
            <v/>
          </cell>
        </row>
        <row r="1060">
          <cell r="A1060" t="str">
            <v>OH</v>
          </cell>
          <cell r="B1060">
            <v>1</v>
          </cell>
          <cell r="C1060">
            <v>3</v>
          </cell>
          <cell r="D1060" t="str">
            <v>C</v>
          </cell>
          <cell r="E1060">
            <v>0.68</v>
          </cell>
          <cell r="F1060">
            <v>37616</v>
          </cell>
          <cell r="G1060">
            <v>7.8899999999999998E-2</v>
          </cell>
          <cell r="H1060">
            <v>7.0000000000000007E-2</v>
          </cell>
          <cell r="I1060" t="str">
            <v>0          0   .</v>
          </cell>
          <cell r="J1060">
            <v>0</v>
          </cell>
          <cell r="K1060">
            <v>0</v>
          </cell>
          <cell r="L1060">
            <v>2003</v>
          </cell>
          <cell r="M1060" t="str">
            <v>No Trade</v>
          </cell>
          <cell r="N1060" t="str">
            <v/>
          </cell>
          <cell r="O1060" t="str">
            <v/>
          </cell>
          <cell r="P1060" t="str">
            <v/>
          </cell>
        </row>
        <row r="1061">
          <cell r="A1061" t="str">
            <v>OH</v>
          </cell>
          <cell r="B1061">
            <v>1</v>
          </cell>
          <cell r="C1061">
            <v>3</v>
          </cell>
          <cell r="D1061" t="str">
            <v>P</v>
          </cell>
          <cell r="E1061">
            <v>0.68</v>
          </cell>
          <cell r="F1061">
            <v>37616</v>
          </cell>
          <cell r="G1061">
            <v>2.8999999999999998E-3</v>
          </cell>
          <cell r="H1061">
            <v>4.0000000000000001E-3</v>
          </cell>
          <cell r="I1061" t="str">
            <v>8         64   .</v>
          </cell>
          <cell r="J1061">
            <v>0</v>
          </cell>
          <cell r="K1061">
            <v>0</v>
          </cell>
          <cell r="L1061">
            <v>2003</v>
          </cell>
          <cell r="M1061" t="str">
            <v>No Trade</v>
          </cell>
          <cell r="N1061" t="str">
            <v/>
          </cell>
          <cell r="O1061" t="str">
            <v/>
          </cell>
          <cell r="P1061" t="str">
            <v/>
          </cell>
        </row>
        <row r="1062">
          <cell r="A1062" t="str">
            <v>OH</v>
          </cell>
          <cell r="B1062">
            <v>1</v>
          </cell>
          <cell r="C1062">
            <v>3</v>
          </cell>
          <cell r="D1062" t="str">
            <v>C</v>
          </cell>
          <cell r="E1062">
            <v>0.69</v>
          </cell>
          <cell r="F1062">
            <v>37616</v>
          </cell>
          <cell r="G1062">
            <v>7.0099999999999996E-2</v>
          </cell>
          <cell r="H1062">
            <v>6.0999999999999999E-2</v>
          </cell>
          <cell r="I1062" t="str">
            <v>8          0   .</v>
          </cell>
          <cell r="J1062">
            <v>0</v>
          </cell>
          <cell r="K1062">
            <v>0</v>
          </cell>
          <cell r="L1062">
            <v>2003</v>
          </cell>
          <cell r="M1062" t="str">
            <v>No Trade</v>
          </cell>
          <cell r="N1062" t="str">
            <v/>
          </cell>
          <cell r="O1062" t="str">
            <v/>
          </cell>
          <cell r="P1062" t="str">
            <v/>
          </cell>
        </row>
        <row r="1063">
          <cell r="A1063" t="str">
            <v>OH</v>
          </cell>
          <cell r="B1063">
            <v>1</v>
          </cell>
          <cell r="C1063">
            <v>3</v>
          </cell>
          <cell r="D1063" t="str">
            <v>P</v>
          </cell>
          <cell r="E1063">
            <v>0.69</v>
          </cell>
          <cell r="F1063">
            <v>37616</v>
          </cell>
          <cell r="G1063">
            <v>4.1000000000000003E-3</v>
          </cell>
          <cell r="H1063">
            <v>6.0000000000000001E-3</v>
          </cell>
          <cell r="I1063" t="str">
            <v>6        123   .</v>
          </cell>
          <cell r="J1063">
            <v>50</v>
          </cell>
          <cell r="K1063">
            <v>4.0000000000000001E-3</v>
          </cell>
          <cell r="L1063">
            <v>2003</v>
          </cell>
          <cell r="M1063" t="str">
            <v>No Trade</v>
          </cell>
          <cell r="N1063" t="str">
            <v/>
          </cell>
          <cell r="O1063" t="str">
            <v/>
          </cell>
          <cell r="P1063" t="str">
            <v/>
          </cell>
        </row>
        <row r="1064">
          <cell r="A1064" t="str">
            <v>OH</v>
          </cell>
          <cell r="B1064">
            <v>1</v>
          </cell>
          <cell r="C1064">
            <v>3</v>
          </cell>
          <cell r="D1064" t="str">
            <v>C</v>
          </cell>
          <cell r="E1064">
            <v>0.7</v>
          </cell>
          <cell r="F1064">
            <v>37616</v>
          </cell>
          <cell r="G1064">
            <v>6.1800000000000001E-2</v>
          </cell>
          <cell r="H1064">
            <v>5.3999999999999999E-2</v>
          </cell>
          <cell r="I1064" t="str">
            <v>1          0   .</v>
          </cell>
          <cell r="J1064">
            <v>0</v>
          </cell>
          <cell r="K1064">
            <v>0</v>
          </cell>
          <cell r="L1064">
            <v>2003</v>
          </cell>
          <cell r="M1064" t="str">
            <v>No Trade</v>
          </cell>
          <cell r="N1064" t="str">
            <v/>
          </cell>
          <cell r="O1064" t="str">
            <v/>
          </cell>
          <cell r="P1064" t="str">
            <v/>
          </cell>
        </row>
        <row r="1065">
          <cell r="A1065" t="str">
            <v>OH</v>
          </cell>
          <cell r="B1065">
            <v>1</v>
          </cell>
          <cell r="C1065">
            <v>3</v>
          </cell>
          <cell r="D1065" t="str">
            <v>P</v>
          </cell>
          <cell r="E1065">
            <v>0.7</v>
          </cell>
          <cell r="F1065">
            <v>37616</v>
          </cell>
          <cell r="G1065">
            <v>5.7999999999999996E-3</v>
          </cell>
          <cell r="H1065">
            <v>8.0000000000000002E-3</v>
          </cell>
          <cell r="I1065" t="str">
            <v>8          0   .</v>
          </cell>
          <cell r="J1065">
            <v>0</v>
          </cell>
          <cell r="K1065">
            <v>0</v>
          </cell>
          <cell r="L1065">
            <v>2003</v>
          </cell>
          <cell r="M1065" t="str">
            <v>No Trade</v>
          </cell>
          <cell r="N1065" t="str">
            <v/>
          </cell>
          <cell r="O1065" t="str">
            <v/>
          </cell>
          <cell r="P1065" t="str">
            <v/>
          </cell>
        </row>
        <row r="1066">
          <cell r="A1066" t="str">
            <v>OH</v>
          </cell>
          <cell r="B1066">
            <v>1</v>
          </cell>
          <cell r="C1066">
            <v>3</v>
          </cell>
          <cell r="D1066" t="str">
            <v>C</v>
          </cell>
          <cell r="E1066">
            <v>0.71</v>
          </cell>
          <cell r="F1066">
            <v>37616</v>
          </cell>
          <cell r="G1066">
            <v>5.3999999999999999E-2</v>
          </cell>
          <cell r="H1066">
            <v>4.5999999999999999E-2</v>
          </cell>
          <cell r="I1066" t="str">
            <v>9          6   .</v>
          </cell>
          <cell r="J1066">
            <v>530</v>
          </cell>
          <cell r="K1066">
            <v>5.2999999999999999E-2</v>
          </cell>
          <cell r="L1066">
            <v>2003</v>
          </cell>
          <cell r="M1066" t="str">
            <v>No Trade</v>
          </cell>
          <cell r="N1066" t="str">
            <v/>
          </cell>
          <cell r="O1066" t="str">
            <v/>
          </cell>
          <cell r="P1066" t="str">
            <v/>
          </cell>
        </row>
        <row r="1067">
          <cell r="A1067" t="str">
            <v>OH</v>
          </cell>
          <cell r="B1067">
            <v>1</v>
          </cell>
          <cell r="C1067">
            <v>3</v>
          </cell>
          <cell r="D1067" t="str">
            <v>P</v>
          </cell>
          <cell r="E1067">
            <v>0.71</v>
          </cell>
          <cell r="F1067">
            <v>37616</v>
          </cell>
          <cell r="G1067">
            <v>7.9000000000000008E-3</v>
          </cell>
          <cell r="H1067">
            <v>1.0999999999999999E-2</v>
          </cell>
          <cell r="I1067" t="str">
            <v>6          1   .</v>
          </cell>
          <cell r="J1067">
            <v>75</v>
          </cell>
          <cell r="K1067">
            <v>7.4999999999999997E-3</v>
          </cell>
          <cell r="L1067">
            <v>2003</v>
          </cell>
          <cell r="M1067" t="str">
            <v>No Trade</v>
          </cell>
          <cell r="N1067" t="str">
            <v/>
          </cell>
          <cell r="O1067" t="str">
            <v/>
          </cell>
          <cell r="P1067" t="str">
            <v/>
          </cell>
        </row>
        <row r="1068">
          <cell r="A1068" t="str">
            <v>OH</v>
          </cell>
          <cell r="B1068">
            <v>1</v>
          </cell>
          <cell r="C1068">
            <v>3</v>
          </cell>
          <cell r="D1068" t="str">
            <v>C</v>
          </cell>
          <cell r="E1068">
            <v>0.72</v>
          </cell>
          <cell r="F1068">
            <v>37616</v>
          </cell>
          <cell r="G1068">
            <v>4.6699999999999998E-2</v>
          </cell>
          <cell r="H1068">
            <v>0.04</v>
          </cell>
          <cell r="I1068" t="str">
            <v>2          2   .</v>
          </cell>
          <cell r="J1068">
            <v>480</v>
          </cell>
          <cell r="K1068">
            <v>4.4999999999999998E-2</v>
          </cell>
          <cell r="L1068">
            <v>2003</v>
          </cell>
          <cell r="M1068" t="str">
            <v>No Trade</v>
          </cell>
          <cell r="N1068" t="str">
            <v/>
          </cell>
          <cell r="O1068" t="str">
            <v/>
          </cell>
          <cell r="P1068" t="str">
            <v/>
          </cell>
        </row>
        <row r="1069">
          <cell r="A1069" t="str">
            <v>OH</v>
          </cell>
          <cell r="B1069">
            <v>1</v>
          </cell>
          <cell r="C1069">
            <v>3</v>
          </cell>
          <cell r="D1069" t="str">
            <v>P</v>
          </cell>
          <cell r="E1069">
            <v>0.72</v>
          </cell>
          <cell r="F1069">
            <v>37616</v>
          </cell>
          <cell r="G1069">
            <v>1.06E-2</v>
          </cell>
          <cell r="H1069">
            <v>1.4E-2</v>
          </cell>
          <cell r="I1069" t="str">
            <v>9         25   .</v>
          </cell>
          <cell r="J1069">
            <v>85</v>
          </cell>
          <cell r="K1069">
            <v>8.5000000000000006E-3</v>
          </cell>
          <cell r="L1069">
            <v>2003</v>
          </cell>
          <cell r="M1069" t="str">
            <v>No Trade</v>
          </cell>
          <cell r="N1069" t="str">
            <v/>
          </cell>
          <cell r="O1069" t="str">
            <v/>
          </cell>
          <cell r="P1069" t="str">
            <v/>
          </cell>
        </row>
        <row r="1070">
          <cell r="A1070" t="str">
            <v>OH</v>
          </cell>
          <cell r="B1070">
            <v>1</v>
          </cell>
          <cell r="C1070">
            <v>3</v>
          </cell>
          <cell r="D1070" t="str">
            <v>C</v>
          </cell>
          <cell r="E1070">
            <v>0.73</v>
          </cell>
          <cell r="F1070">
            <v>37616</v>
          </cell>
          <cell r="G1070">
            <v>3.9899999999999998E-2</v>
          </cell>
          <cell r="H1070">
            <v>3.4000000000000002E-2</v>
          </cell>
          <cell r="I1070" t="str">
            <v>2          0   .</v>
          </cell>
          <cell r="J1070">
            <v>0</v>
          </cell>
          <cell r="K1070">
            <v>0</v>
          </cell>
          <cell r="L1070">
            <v>2003</v>
          </cell>
          <cell r="M1070" t="str">
            <v>No Trade</v>
          </cell>
          <cell r="N1070" t="str">
            <v/>
          </cell>
          <cell r="O1070" t="str">
            <v/>
          </cell>
          <cell r="P1070" t="str">
            <v/>
          </cell>
        </row>
        <row r="1071">
          <cell r="A1071" t="str">
            <v>OH</v>
          </cell>
          <cell r="B1071">
            <v>1</v>
          </cell>
          <cell r="C1071">
            <v>3</v>
          </cell>
          <cell r="D1071" t="str">
            <v>P</v>
          </cell>
          <cell r="E1071">
            <v>0.73</v>
          </cell>
          <cell r="F1071">
            <v>37616</v>
          </cell>
          <cell r="G1071">
            <v>1.38E-2</v>
          </cell>
          <cell r="H1071">
            <v>1.7999999999999999E-2</v>
          </cell>
          <cell r="I1071" t="str">
            <v>8         38   .</v>
          </cell>
          <cell r="J1071">
            <v>110</v>
          </cell>
          <cell r="K1071">
            <v>1.0999999999999999E-2</v>
          </cell>
          <cell r="L1071">
            <v>2003</v>
          </cell>
          <cell r="M1071" t="str">
            <v>No Trade</v>
          </cell>
          <cell r="N1071" t="str">
            <v/>
          </cell>
          <cell r="O1071" t="str">
            <v/>
          </cell>
          <cell r="P1071" t="str">
            <v/>
          </cell>
        </row>
        <row r="1072">
          <cell r="A1072" t="str">
            <v>OH</v>
          </cell>
          <cell r="B1072">
            <v>1</v>
          </cell>
          <cell r="C1072">
            <v>3</v>
          </cell>
          <cell r="D1072" t="str">
            <v>C</v>
          </cell>
          <cell r="E1072">
            <v>0.74</v>
          </cell>
          <cell r="F1072">
            <v>37616</v>
          </cell>
          <cell r="G1072">
            <v>3.3799999999999997E-2</v>
          </cell>
          <cell r="H1072">
            <v>2.8000000000000001E-2</v>
          </cell>
          <cell r="I1072" t="str">
            <v>8         24   .</v>
          </cell>
          <cell r="J1072">
            <v>350</v>
          </cell>
          <cell r="K1072">
            <v>3.2000000000000001E-2</v>
          </cell>
          <cell r="L1072">
            <v>2003</v>
          </cell>
          <cell r="M1072" t="str">
            <v>No Trade</v>
          </cell>
          <cell r="N1072" t="str">
            <v/>
          </cell>
          <cell r="O1072" t="str">
            <v/>
          </cell>
          <cell r="P1072" t="str">
            <v/>
          </cell>
        </row>
        <row r="1073">
          <cell r="A1073" t="str">
            <v>OH</v>
          </cell>
          <cell r="B1073">
            <v>1</v>
          </cell>
          <cell r="C1073">
            <v>3</v>
          </cell>
          <cell r="D1073" t="str">
            <v>P</v>
          </cell>
          <cell r="E1073">
            <v>0.74</v>
          </cell>
          <cell r="F1073">
            <v>37616</v>
          </cell>
          <cell r="G1073">
            <v>1.7600000000000001E-2</v>
          </cell>
          <cell r="H1073">
            <v>2.3E-2</v>
          </cell>
          <cell r="I1073" t="str">
            <v>4         35   .</v>
          </cell>
          <cell r="J1073">
            <v>170</v>
          </cell>
          <cell r="K1073">
            <v>1.7000000000000001E-2</v>
          </cell>
          <cell r="L1073">
            <v>2003</v>
          </cell>
          <cell r="M1073" t="str">
            <v>No Trade</v>
          </cell>
          <cell r="N1073" t="str">
            <v/>
          </cell>
          <cell r="O1073" t="str">
            <v/>
          </cell>
          <cell r="P1073" t="str">
            <v/>
          </cell>
        </row>
        <row r="1074">
          <cell r="A1074" t="str">
            <v>OH</v>
          </cell>
          <cell r="B1074">
            <v>1</v>
          </cell>
          <cell r="C1074">
            <v>3</v>
          </cell>
          <cell r="D1074" t="str">
            <v>C</v>
          </cell>
          <cell r="E1074">
            <v>0.75</v>
          </cell>
          <cell r="F1074">
            <v>37616</v>
          </cell>
          <cell r="G1074">
            <v>2.8199999999999999E-2</v>
          </cell>
          <cell r="H1074">
            <v>2.3E-2</v>
          </cell>
          <cell r="I1074" t="str">
            <v>9         51   .</v>
          </cell>
          <cell r="J1074">
            <v>260</v>
          </cell>
          <cell r="K1074">
            <v>2.5999999999999999E-2</v>
          </cell>
          <cell r="L1074">
            <v>2003</v>
          </cell>
          <cell r="M1074" t="str">
            <v>No Trade</v>
          </cell>
          <cell r="N1074" t="str">
            <v/>
          </cell>
          <cell r="O1074" t="str">
            <v/>
          </cell>
          <cell r="P1074" t="str">
            <v/>
          </cell>
        </row>
        <row r="1075">
          <cell r="A1075" t="str">
            <v>OH</v>
          </cell>
          <cell r="B1075">
            <v>1</v>
          </cell>
          <cell r="C1075">
            <v>3</v>
          </cell>
          <cell r="D1075" t="str">
            <v>P</v>
          </cell>
          <cell r="E1075">
            <v>0.75</v>
          </cell>
          <cell r="F1075">
            <v>37616</v>
          </cell>
          <cell r="G1075">
            <v>2.1999999999999999E-2</v>
          </cell>
          <cell r="H1075">
            <v>2.8000000000000001E-2</v>
          </cell>
          <cell r="I1075" t="str">
            <v>5         55   .</v>
          </cell>
          <cell r="J1075">
            <v>200</v>
          </cell>
          <cell r="K1075">
            <v>0.02</v>
          </cell>
          <cell r="L1075">
            <v>2003</v>
          </cell>
          <cell r="M1075" t="str">
            <v>No Trade</v>
          </cell>
          <cell r="N1075" t="str">
            <v/>
          </cell>
          <cell r="O1075" t="str">
            <v/>
          </cell>
          <cell r="P1075" t="str">
            <v/>
          </cell>
        </row>
        <row r="1076">
          <cell r="A1076" t="str">
            <v>OH</v>
          </cell>
          <cell r="B1076">
            <v>1</v>
          </cell>
          <cell r="C1076">
            <v>3</v>
          </cell>
          <cell r="D1076" t="str">
            <v>C</v>
          </cell>
          <cell r="E1076">
            <v>0.76</v>
          </cell>
          <cell r="F1076">
            <v>37616</v>
          </cell>
          <cell r="G1076">
            <v>2.3300000000000001E-2</v>
          </cell>
          <cell r="H1076">
            <v>1.9E-2</v>
          </cell>
          <cell r="I1076" t="str">
            <v>7        159   .</v>
          </cell>
          <cell r="J1076">
            <v>260</v>
          </cell>
          <cell r="K1076">
            <v>1.7999999999999999E-2</v>
          </cell>
          <cell r="L1076">
            <v>2003</v>
          </cell>
          <cell r="M1076" t="str">
            <v>No Trade</v>
          </cell>
          <cell r="N1076" t="str">
            <v/>
          </cell>
          <cell r="O1076" t="str">
            <v/>
          </cell>
          <cell r="P1076" t="str">
            <v/>
          </cell>
        </row>
        <row r="1077">
          <cell r="A1077" t="str">
            <v>OH</v>
          </cell>
          <cell r="B1077">
            <v>1</v>
          </cell>
          <cell r="C1077">
            <v>3</v>
          </cell>
          <cell r="D1077" t="str">
            <v>P</v>
          </cell>
          <cell r="E1077">
            <v>0.76</v>
          </cell>
          <cell r="F1077">
            <v>37616</v>
          </cell>
          <cell r="G1077">
            <v>2.7099999999999999E-2</v>
          </cell>
          <cell r="H1077">
            <v>3.4000000000000002E-2</v>
          </cell>
          <cell r="I1077" t="str">
            <v>3        131   .</v>
          </cell>
          <cell r="J1077">
            <v>0</v>
          </cell>
          <cell r="K1077">
            <v>0</v>
          </cell>
          <cell r="L1077">
            <v>2003</v>
          </cell>
          <cell r="M1077" t="str">
            <v>No Trade</v>
          </cell>
          <cell r="N1077" t="str">
            <v/>
          </cell>
          <cell r="O1077" t="str">
            <v/>
          </cell>
          <cell r="P1077" t="str">
            <v/>
          </cell>
        </row>
        <row r="1078">
          <cell r="A1078" t="str">
            <v>OH</v>
          </cell>
          <cell r="B1078">
            <v>1</v>
          </cell>
          <cell r="C1078">
            <v>3</v>
          </cell>
          <cell r="D1078" t="str">
            <v>C</v>
          </cell>
          <cell r="E1078">
            <v>0.77</v>
          </cell>
          <cell r="F1078">
            <v>37616</v>
          </cell>
          <cell r="G1078">
            <v>1.9099999999999999E-2</v>
          </cell>
          <cell r="H1078">
            <v>1.6E-2</v>
          </cell>
          <cell r="I1078" t="str">
            <v>0          8   .</v>
          </cell>
          <cell r="J1078">
            <v>180</v>
          </cell>
          <cell r="K1078">
            <v>1.55E-2</v>
          </cell>
          <cell r="L1078">
            <v>2003</v>
          </cell>
          <cell r="M1078" t="str">
            <v>No Trade</v>
          </cell>
          <cell r="N1078" t="str">
            <v/>
          </cell>
          <cell r="O1078" t="str">
            <v/>
          </cell>
          <cell r="P1078" t="str">
            <v/>
          </cell>
        </row>
        <row r="1079">
          <cell r="A1079" t="str">
            <v>OH</v>
          </cell>
          <cell r="B1079">
            <v>1</v>
          </cell>
          <cell r="C1079">
            <v>3</v>
          </cell>
          <cell r="D1079" t="str">
            <v>P</v>
          </cell>
          <cell r="E1079">
            <v>0.77</v>
          </cell>
          <cell r="F1079">
            <v>37616</v>
          </cell>
          <cell r="G1079">
            <v>3.2899999999999999E-2</v>
          </cell>
          <cell r="H1079">
            <v>0.04</v>
          </cell>
          <cell r="I1079" t="str">
            <v>5          0   .</v>
          </cell>
          <cell r="J1079">
            <v>0</v>
          </cell>
          <cell r="K1079">
            <v>0</v>
          </cell>
          <cell r="L1079">
            <v>2003</v>
          </cell>
          <cell r="M1079" t="str">
            <v>No Trade</v>
          </cell>
          <cell r="N1079" t="str">
            <v/>
          </cell>
          <cell r="O1079" t="str">
            <v/>
          </cell>
          <cell r="P1079" t="str">
            <v/>
          </cell>
        </row>
        <row r="1080">
          <cell r="A1080" t="str">
            <v>OH</v>
          </cell>
          <cell r="B1080">
            <v>1</v>
          </cell>
          <cell r="C1080">
            <v>3</v>
          </cell>
          <cell r="D1080" t="str">
            <v>C</v>
          </cell>
          <cell r="E1080">
            <v>0.78</v>
          </cell>
          <cell r="F1080">
            <v>37616</v>
          </cell>
          <cell r="G1080">
            <v>1.54E-2</v>
          </cell>
          <cell r="H1080">
            <v>1.2E-2</v>
          </cell>
          <cell r="I1080" t="str">
            <v>9         15   .</v>
          </cell>
          <cell r="J1080">
            <v>130</v>
          </cell>
          <cell r="K1080">
            <v>1.2E-2</v>
          </cell>
          <cell r="L1080">
            <v>2003</v>
          </cell>
          <cell r="M1080" t="str">
            <v>No Trade</v>
          </cell>
          <cell r="N1080" t="str">
            <v/>
          </cell>
          <cell r="O1080" t="str">
            <v/>
          </cell>
          <cell r="P1080" t="str">
            <v/>
          </cell>
        </row>
        <row r="1081">
          <cell r="A1081" t="str">
            <v>OH</v>
          </cell>
          <cell r="B1081">
            <v>1</v>
          </cell>
          <cell r="C1081">
            <v>3</v>
          </cell>
          <cell r="D1081" t="str">
            <v>P</v>
          </cell>
          <cell r="E1081">
            <v>0.78</v>
          </cell>
          <cell r="F1081">
            <v>37616</v>
          </cell>
          <cell r="G1081">
            <v>3.9100000000000003E-2</v>
          </cell>
          <cell r="H1081">
            <v>4.7E-2</v>
          </cell>
          <cell r="I1081" t="str">
            <v>4          2   .</v>
          </cell>
          <cell r="J1081">
            <v>0</v>
          </cell>
          <cell r="K1081">
            <v>0</v>
          </cell>
          <cell r="L1081">
            <v>2003</v>
          </cell>
          <cell r="M1081" t="str">
            <v>No Trade</v>
          </cell>
          <cell r="N1081" t="str">
            <v/>
          </cell>
          <cell r="O1081" t="str">
            <v/>
          </cell>
          <cell r="P1081" t="str">
            <v/>
          </cell>
        </row>
        <row r="1082">
          <cell r="A1082" t="str">
            <v>OH</v>
          </cell>
          <cell r="B1082">
            <v>1</v>
          </cell>
          <cell r="C1082">
            <v>3</v>
          </cell>
          <cell r="D1082" t="str">
            <v>C</v>
          </cell>
          <cell r="E1082">
            <v>0.79</v>
          </cell>
          <cell r="F1082">
            <v>37616</v>
          </cell>
          <cell r="G1082">
            <v>1.23E-2</v>
          </cell>
          <cell r="H1082">
            <v>0.01</v>
          </cell>
          <cell r="I1082" t="str">
            <v>3         39   .</v>
          </cell>
          <cell r="J1082">
            <v>110</v>
          </cell>
          <cell r="K1082">
            <v>8.0000000000000002E-3</v>
          </cell>
          <cell r="L1082">
            <v>2003</v>
          </cell>
          <cell r="M1082" t="str">
            <v>No Trade</v>
          </cell>
          <cell r="N1082" t="str">
            <v/>
          </cell>
          <cell r="O1082" t="str">
            <v/>
          </cell>
          <cell r="P1082" t="str">
            <v/>
          </cell>
        </row>
        <row r="1083">
          <cell r="A1083" t="str">
            <v>OH</v>
          </cell>
          <cell r="B1083">
            <v>1</v>
          </cell>
          <cell r="C1083">
            <v>3</v>
          </cell>
          <cell r="D1083" t="str">
            <v>P</v>
          </cell>
          <cell r="E1083">
            <v>0.79</v>
          </cell>
          <cell r="F1083">
            <v>37616</v>
          </cell>
          <cell r="G1083">
            <v>4.5999999999999999E-2</v>
          </cell>
          <cell r="H1083">
            <v>5.3999999999999999E-2</v>
          </cell>
          <cell r="I1083" t="str">
            <v>8          0   .</v>
          </cell>
          <cell r="J1083">
            <v>0</v>
          </cell>
          <cell r="K1083">
            <v>0</v>
          </cell>
          <cell r="L1083">
            <v>2003</v>
          </cell>
          <cell r="M1083" t="str">
            <v>No Trade</v>
          </cell>
          <cell r="N1083" t="str">
            <v/>
          </cell>
          <cell r="O1083" t="str">
            <v/>
          </cell>
          <cell r="P1083" t="str">
            <v/>
          </cell>
        </row>
        <row r="1084">
          <cell r="A1084" t="str">
            <v>OH</v>
          </cell>
          <cell r="B1084">
            <v>1</v>
          </cell>
          <cell r="C1084">
            <v>3</v>
          </cell>
          <cell r="D1084" t="str">
            <v>C</v>
          </cell>
          <cell r="E1084">
            <v>0.8</v>
          </cell>
          <cell r="F1084">
            <v>37616</v>
          </cell>
          <cell r="G1084">
            <v>9.7000000000000003E-3</v>
          </cell>
          <cell r="H1084">
            <v>8.0000000000000002E-3</v>
          </cell>
          <cell r="I1084" t="str">
            <v>1         43   .</v>
          </cell>
          <cell r="J1084">
            <v>100</v>
          </cell>
          <cell r="K1084">
            <v>7.4999999999999997E-3</v>
          </cell>
          <cell r="L1084">
            <v>2003</v>
          </cell>
          <cell r="M1084" t="str">
            <v>No Trade</v>
          </cell>
          <cell r="N1084" t="str">
            <v/>
          </cell>
          <cell r="O1084" t="str">
            <v/>
          </cell>
          <cell r="P1084" t="str">
            <v/>
          </cell>
        </row>
        <row r="1085">
          <cell r="A1085" t="str">
            <v>OH</v>
          </cell>
          <cell r="B1085">
            <v>1</v>
          </cell>
          <cell r="C1085">
            <v>3</v>
          </cell>
          <cell r="D1085" t="str">
            <v>P</v>
          </cell>
          <cell r="E1085">
            <v>0.8</v>
          </cell>
          <cell r="F1085">
            <v>37616</v>
          </cell>
          <cell r="G1085">
            <v>5.3400000000000003E-2</v>
          </cell>
          <cell r="H1085">
            <v>6.2E-2</v>
          </cell>
          <cell r="I1085" t="str">
            <v>5          0   .</v>
          </cell>
          <cell r="J1085">
            <v>0</v>
          </cell>
          <cell r="K1085">
            <v>0</v>
          </cell>
          <cell r="L1085">
            <v>2003</v>
          </cell>
          <cell r="M1085" t="str">
            <v>No Trade</v>
          </cell>
          <cell r="N1085" t="str">
            <v/>
          </cell>
          <cell r="O1085" t="str">
            <v/>
          </cell>
          <cell r="P1085" t="str">
            <v/>
          </cell>
        </row>
        <row r="1086">
          <cell r="A1086" t="str">
            <v>OH</v>
          </cell>
          <cell r="B1086">
            <v>1</v>
          </cell>
          <cell r="C1086">
            <v>3</v>
          </cell>
          <cell r="D1086" t="str">
            <v>C</v>
          </cell>
          <cell r="E1086">
            <v>0.81</v>
          </cell>
          <cell r="F1086">
            <v>37616</v>
          </cell>
          <cell r="G1086">
            <v>7.4999999999999997E-3</v>
          </cell>
          <cell r="H1086">
            <v>6.0000000000000001E-3</v>
          </cell>
          <cell r="I1086" t="str">
            <v>3         22   .</v>
          </cell>
          <cell r="J1086">
            <v>60</v>
          </cell>
          <cell r="K1086">
            <v>5.4999999999999997E-3</v>
          </cell>
          <cell r="L1086">
            <v>2003</v>
          </cell>
          <cell r="M1086" t="str">
            <v>No Trade</v>
          </cell>
          <cell r="N1086" t="str">
            <v/>
          </cell>
          <cell r="O1086" t="str">
            <v/>
          </cell>
          <cell r="P1086" t="str">
            <v/>
          </cell>
        </row>
        <row r="1087">
          <cell r="A1087" t="str">
            <v>OH</v>
          </cell>
          <cell r="B1087">
            <v>1</v>
          </cell>
          <cell r="C1087">
            <v>3</v>
          </cell>
          <cell r="D1087" t="str">
            <v>P</v>
          </cell>
          <cell r="E1087">
            <v>0.81</v>
          </cell>
          <cell r="F1087">
            <v>37616</v>
          </cell>
          <cell r="G1087">
            <v>6.1199999999999997E-2</v>
          </cell>
          <cell r="H1087">
            <v>7.0000000000000007E-2</v>
          </cell>
          <cell r="I1087" t="str">
            <v>7          0   .</v>
          </cell>
          <cell r="J1087">
            <v>0</v>
          </cell>
          <cell r="K1087">
            <v>0</v>
          </cell>
          <cell r="L1087">
            <v>2003</v>
          </cell>
          <cell r="M1087" t="str">
            <v>No Trade</v>
          </cell>
          <cell r="N1087" t="str">
            <v/>
          </cell>
          <cell r="O1087" t="str">
            <v/>
          </cell>
          <cell r="P1087" t="str">
            <v/>
          </cell>
        </row>
        <row r="1088">
          <cell r="A1088" t="str">
            <v>OH</v>
          </cell>
          <cell r="B1088">
            <v>1</v>
          </cell>
          <cell r="C1088">
            <v>3</v>
          </cell>
          <cell r="D1088" t="str">
            <v>C</v>
          </cell>
          <cell r="E1088">
            <v>0.82</v>
          </cell>
          <cell r="F1088">
            <v>37616</v>
          </cell>
          <cell r="G1088">
            <v>5.7999999999999996E-3</v>
          </cell>
          <cell r="H1088">
            <v>4.0000000000000001E-3</v>
          </cell>
          <cell r="I1088" t="str">
            <v>5        134   .</v>
          </cell>
          <cell r="J1088">
            <v>50</v>
          </cell>
          <cell r="K1088">
            <v>4.4999999999999997E-3</v>
          </cell>
          <cell r="L1088">
            <v>2003</v>
          </cell>
          <cell r="M1088" t="str">
            <v>No Trade</v>
          </cell>
          <cell r="N1088" t="str">
            <v/>
          </cell>
          <cell r="O1088" t="str">
            <v/>
          </cell>
          <cell r="P1088" t="str">
            <v/>
          </cell>
        </row>
        <row r="1089">
          <cell r="A1089" t="str">
            <v>OH</v>
          </cell>
          <cell r="B1089">
            <v>1</v>
          </cell>
          <cell r="C1089">
            <v>3</v>
          </cell>
          <cell r="D1089" t="str">
            <v>P</v>
          </cell>
          <cell r="E1089">
            <v>0.82</v>
          </cell>
          <cell r="F1089">
            <v>37616</v>
          </cell>
          <cell r="G1089">
            <v>6.9400000000000003E-2</v>
          </cell>
          <cell r="H1089">
            <v>7.9000000000000001E-2</v>
          </cell>
          <cell r="I1089" t="str">
            <v>3          0   .</v>
          </cell>
          <cell r="J1089">
            <v>0</v>
          </cell>
          <cell r="K1089">
            <v>0</v>
          </cell>
          <cell r="L1089">
            <v>2003</v>
          </cell>
          <cell r="M1089" t="str">
            <v>No Trade</v>
          </cell>
          <cell r="N1089" t="str">
            <v/>
          </cell>
          <cell r="O1089" t="str">
            <v/>
          </cell>
          <cell r="P1089" t="str">
            <v/>
          </cell>
        </row>
        <row r="1090">
          <cell r="A1090" t="str">
            <v>OH</v>
          </cell>
          <cell r="B1090">
            <v>1</v>
          </cell>
          <cell r="C1090">
            <v>3</v>
          </cell>
          <cell r="D1090" t="str">
            <v>C</v>
          </cell>
          <cell r="E1090">
            <v>0.83</v>
          </cell>
          <cell r="F1090">
            <v>37616</v>
          </cell>
          <cell r="G1090">
            <v>4.4000000000000003E-3</v>
          </cell>
          <cell r="H1090">
            <v>3.0000000000000001E-3</v>
          </cell>
          <cell r="I1090" t="str">
            <v>7          0   .</v>
          </cell>
          <cell r="J1090">
            <v>0</v>
          </cell>
          <cell r="K1090">
            <v>0</v>
          </cell>
          <cell r="L1090">
            <v>2003</v>
          </cell>
          <cell r="M1090" t="str">
            <v>No Trade</v>
          </cell>
          <cell r="N1090" t="str">
            <v/>
          </cell>
          <cell r="O1090" t="str">
            <v/>
          </cell>
          <cell r="P1090" t="str">
            <v/>
          </cell>
        </row>
        <row r="1091">
          <cell r="A1091" t="str">
            <v>OH</v>
          </cell>
          <cell r="B1091">
            <v>1</v>
          </cell>
          <cell r="C1091">
            <v>3</v>
          </cell>
          <cell r="D1091" t="str">
            <v>C</v>
          </cell>
          <cell r="E1091">
            <v>0.84</v>
          </cell>
          <cell r="F1091">
            <v>37616</v>
          </cell>
          <cell r="G1091">
            <v>3.3E-3</v>
          </cell>
          <cell r="H1091">
            <v>2E-3</v>
          </cell>
          <cell r="I1091" t="str">
            <v>8          0   .</v>
          </cell>
          <cell r="J1091">
            <v>0</v>
          </cell>
          <cell r="K1091">
            <v>0</v>
          </cell>
          <cell r="L1091">
            <v>2003</v>
          </cell>
          <cell r="M1091" t="str">
            <v>No Trade</v>
          </cell>
          <cell r="N1091" t="str">
            <v/>
          </cell>
          <cell r="O1091" t="str">
            <v/>
          </cell>
          <cell r="P1091" t="str">
            <v/>
          </cell>
        </row>
        <row r="1092">
          <cell r="A1092" t="str">
            <v>OH</v>
          </cell>
          <cell r="B1092">
            <v>1</v>
          </cell>
          <cell r="C1092">
            <v>3</v>
          </cell>
          <cell r="D1092" t="str">
            <v>C</v>
          </cell>
          <cell r="E1092">
            <v>0.85</v>
          </cell>
          <cell r="F1092">
            <v>37616</v>
          </cell>
          <cell r="G1092">
            <v>2.3999999999999998E-3</v>
          </cell>
          <cell r="H1092">
            <v>2E-3</v>
          </cell>
          <cell r="I1092" t="str">
            <v>1         70   .</v>
          </cell>
          <cell r="J1092">
            <v>0</v>
          </cell>
          <cell r="K1092">
            <v>0</v>
          </cell>
          <cell r="L1092">
            <v>2003</v>
          </cell>
          <cell r="M1092" t="str">
            <v>No Trade</v>
          </cell>
          <cell r="N1092" t="str">
            <v/>
          </cell>
          <cell r="O1092" t="str">
            <v/>
          </cell>
          <cell r="P1092" t="str">
            <v/>
          </cell>
        </row>
        <row r="1093">
          <cell r="A1093" t="str">
            <v>OH</v>
          </cell>
          <cell r="B1093">
            <v>1</v>
          </cell>
          <cell r="C1093">
            <v>3</v>
          </cell>
          <cell r="D1093" t="str">
            <v>C</v>
          </cell>
          <cell r="E1093">
            <v>0.86</v>
          </cell>
          <cell r="F1093">
            <v>37616</v>
          </cell>
          <cell r="G1093">
            <v>1.8E-3</v>
          </cell>
          <cell r="H1093">
            <v>1E-3</v>
          </cell>
          <cell r="I1093" t="str">
            <v>5          6   .</v>
          </cell>
          <cell r="J1093">
            <v>0</v>
          </cell>
          <cell r="K1093">
            <v>0</v>
          </cell>
          <cell r="L1093">
            <v>2003</v>
          </cell>
          <cell r="M1093" t="str">
            <v>No Trade</v>
          </cell>
          <cell r="N1093" t="str">
            <v/>
          </cell>
          <cell r="O1093" t="str">
            <v/>
          </cell>
          <cell r="P1093" t="str">
            <v/>
          </cell>
        </row>
        <row r="1094">
          <cell r="A1094" t="str">
            <v>OH</v>
          </cell>
          <cell r="B1094">
            <v>1</v>
          </cell>
          <cell r="C1094">
            <v>3</v>
          </cell>
          <cell r="D1094" t="str">
            <v>C</v>
          </cell>
          <cell r="E1094">
            <v>0.87</v>
          </cell>
          <cell r="F1094">
            <v>37616</v>
          </cell>
          <cell r="G1094">
            <v>1.2999999999999999E-3</v>
          </cell>
          <cell r="H1094">
            <v>1E-3</v>
          </cell>
          <cell r="I1094" t="str">
            <v>1          0   .</v>
          </cell>
          <cell r="J1094">
            <v>0</v>
          </cell>
          <cell r="K1094">
            <v>0</v>
          </cell>
          <cell r="L1094">
            <v>2003</v>
          </cell>
          <cell r="M1094" t="str">
            <v>No Trade</v>
          </cell>
          <cell r="N1094" t="str">
            <v/>
          </cell>
          <cell r="O1094" t="str">
            <v/>
          </cell>
          <cell r="P1094" t="str">
            <v/>
          </cell>
        </row>
        <row r="1095">
          <cell r="A1095" t="str">
            <v>OH</v>
          </cell>
          <cell r="B1095">
            <v>1</v>
          </cell>
          <cell r="C1095">
            <v>3</v>
          </cell>
          <cell r="D1095" t="str">
            <v>P</v>
          </cell>
          <cell r="E1095">
            <v>0.87</v>
          </cell>
          <cell r="F1095">
            <v>37616</v>
          </cell>
          <cell r="G1095">
            <v>0.1149</v>
          </cell>
          <cell r="H1095">
            <v>0.125</v>
          </cell>
          <cell r="I1095" t="str">
            <v>4          0   .</v>
          </cell>
          <cell r="J1095">
            <v>0</v>
          </cell>
          <cell r="K1095">
            <v>0</v>
          </cell>
          <cell r="L1095">
            <v>2003</v>
          </cell>
          <cell r="M1095" t="str">
            <v>No Trade</v>
          </cell>
          <cell r="N1095" t="str">
            <v/>
          </cell>
          <cell r="O1095" t="str">
            <v/>
          </cell>
          <cell r="P1095" t="str">
            <v/>
          </cell>
        </row>
        <row r="1096">
          <cell r="A1096" t="str">
            <v>OH</v>
          </cell>
          <cell r="B1096">
            <v>1</v>
          </cell>
          <cell r="C1096">
            <v>3</v>
          </cell>
          <cell r="D1096" t="str">
            <v>C</v>
          </cell>
          <cell r="E1096">
            <v>0.88</v>
          </cell>
          <cell r="F1096">
            <v>37616</v>
          </cell>
          <cell r="G1096">
            <v>8.9999999999999998E-4</v>
          </cell>
          <cell r="H1096">
            <v>0</v>
          </cell>
          <cell r="I1096" t="str">
            <v>8          0   .</v>
          </cell>
          <cell r="J1096">
            <v>0</v>
          </cell>
          <cell r="K1096">
            <v>0</v>
          </cell>
          <cell r="L1096">
            <v>2003</v>
          </cell>
          <cell r="M1096" t="str">
            <v>No Trade</v>
          </cell>
          <cell r="N1096" t="str">
            <v/>
          </cell>
          <cell r="O1096" t="str">
            <v/>
          </cell>
          <cell r="P1096" t="str">
            <v/>
          </cell>
        </row>
        <row r="1097">
          <cell r="A1097" t="str">
            <v>OH</v>
          </cell>
          <cell r="B1097">
            <v>1</v>
          </cell>
          <cell r="C1097">
            <v>3</v>
          </cell>
          <cell r="D1097" t="str">
            <v>P</v>
          </cell>
          <cell r="E1097">
            <v>0.88</v>
          </cell>
          <cell r="F1097">
            <v>37616</v>
          </cell>
          <cell r="G1097">
            <v>0</v>
          </cell>
          <cell r="H1097">
            <v>0</v>
          </cell>
          <cell r="I1097" t="str">
            <v>0          0   .</v>
          </cell>
          <cell r="J1097">
            <v>0</v>
          </cell>
          <cell r="K1097">
            <v>0</v>
          </cell>
          <cell r="L1097">
            <v>2003</v>
          </cell>
          <cell r="M1097" t="str">
            <v>No Trade</v>
          </cell>
          <cell r="N1097" t="str">
            <v/>
          </cell>
          <cell r="O1097" t="str">
            <v/>
          </cell>
          <cell r="P1097" t="str">
            <v/>
          </cell>
        </row>
        <row r="1098">
          <cell r="A1098" t="str">
            <v>OH</v>
          </cell>
          <cell r="B1098">
            <v>1</v>
          </cell>
          <cell r="C1098">
            <v>3</v>
          </cell>
          <cell r="D1098" t="str">
            <v>C</v>
          </cell>
          <cell r="E1098">
            <v>0.89</v>
          </cell>
          <cell r="F1098">
            <v>37616</v>
          </cell>
          <cell r="G1098">
            <v>6.9999999999999999E-4</v>
          </cell>
          <cell r="H1098">
            <v>0</v>
          </cell>
          <cell r="I1098" t="str">
            <v>6          0   .</v>
          </cell>
          <cell r="J1098">
            <v>0</v>
          </cell>
          <cell r="K1098">
            <v>0</v>
          </cell>
          <cell r="L1098">
            <v>2003</v>
          </cell>
          <cell r="M1098" t="str">
            <v>No Trade</v>
          </cell>
          <cell r="N1098" t="str">
            <v/>
          </cell>
          <cell r="O1098" t="str">
            <v/>
          </cell>
          <cell r="P1098" t="str">
            <v/>
          </cell>
        </row>
        <row r="1099">
          <cell r="A1099" t="str">
            <v>OH</v>
          </cell>
          <cell r="B1099">
            <v>1</v>
          </cell>
          <cell r="C1099">
            <v>3</v>
          </cell>
          <cell r="D1099" t="str">
            <v>C</v>
          </cell>
          <cell r="E1099">
            <v>0.9</v>
          </cell>
          <cell r="F1099">
            <v>37616</v>
          </cell>
          <cell r="G1099">
            <v>5.0000000000000001E-4</v>
          </cell>
          <cell r="H1099">
            <v>0</v>
          </cell>
          <cell r="I1099" t="str">
            <v>5         18   .</v>
          </cell>
          <cell r="J1099">
            <v>8</v>
          </cell>
          <cell r="K1099">
            <v>8.0000000000000004E-4</v>
          </cell>
          <cell r="L1099">
            <v>2003</v>
          </cell>
          <cell r="M1099" t="str">
            <v>No Trade</v>
          </cell>
          <cell r="N1099" t="str">
            <v/>
          </cell>
          <cell r="O1099" t="str">
            <v/>
          </cell>
          <cell r="P1099" t="str">
            <v/>
          </cell>
        </row>
        <row r="1100">
          <cell r="A1100" t="str">
            <v>OH</v>
          </cell>
          <cell r="B1100">
            <v>1</v>
          </cell>
          <cell r="C1100">
            <v>3</v>
          </cell>
          <cell r="D1100" t="str">
            <v>C</v>
          </cell>
          <cell r="E1100">
            <v>0.91</v>
          </cell>
          <cell r="F1100">
            <v>37616</v>
          </cell>
          <cell r="G1100">
            <v>2.9999999999999997E-4</v>
          </cell>
          <cell r="H1100">
            <v>0</v>
          </cell>
          <cell r="I1100" t="str">
            <v>3          0   .</v>
          </cell>
          <cell r="J1100">
            <v>0</v>
          </cell>
          <cell r="K1100">
            <v>0</v>
          </cell>
          <cell r="L1100">
            <v>2003</v>
          </cell>
          <cell r="M1100" t="str">
            <v>No Trade</v>
          </cell>
          <cell r="N1100" t="str">
            <v/>
          </cell>
          <cell r="O1100" t="str">
            <v/>
          </cell>
          <cell r="P1100" t="str">
            <v/>
          </cell>
        </row>
        <row r="1101">
          <cell r="A1101" t="str">
            <v>OH</v>
          </cell>
          <cell r="B1101">
            <v>1</v>
          </cell>
          <cell r="C1101">
            <v>3</v>
          </cell>
          <cell r="D1101" t="str">
            <v>C</v>
          </cell>
          <cell r="E1101">
            <v>0.92</v>
          </cell>
          <cell r="F1101">
            <v>37616</v>
          </cell>
          <cell r="G1101">
            <v>2.0000000000000001E-4</v>
          </cell>
          <cell r="H1101">
            <v>0</v>
          </cell>
          <cell r="I1101" t="str">
            <v>2          0   .</v>
          </cell>
          <cell r="J1101">
            <v>0</v>
          </cell>
          <cell r="K1101">
            <v>0</v>
          </cell>
          <cell r="L1101">
            <v>2003</v>
          </cell>
          <cell r="M1101" t="str">
            <v>No Trade</v>
          </cell>
          <cell r="N1101" t="str">
            <v/>
          </cell>
          <cell r="O1101" t="str">
            <v/>
          </cell>
          <cell r="P1101" t="str">
            <v/>
          </cell>
        </row>
        <row r="1102">
          <cell r="A1102" t="str">
            <v>OH</v>
          </cell>
          <cell r="B1102">
            <v>1</v>
          </cell>
          <cell r="C1102">
            <v>3</v>
          </cell>
          <cell r="D1102" t="str">
            <v>C</v>
          </cell>
          <cell r="E1102">
            <v>0.93</v>
          </cell>
          <cell r="F1102">
            <v>37616</v>
          </cell>
          <cell r="G1102">
            <v>1E-4</v>
          </cell>
          <cell r="H1102">
            <v>0</v>
          </cell>
          <cell r="I1102" t="str">
            <v>1          0   .</v>
          </cell>
          <cell r="J1102">
            <v>0</v>
          </cell>
          <cell r="K1102">
            <v>0</v>
          </cell>
          <cell r="L1102">
            <v>2003</v>
          </cell>
          <cell r="M1102" t="str">
            <v>No Trade</v>
          </cell>
          <cell r="N1102" t="str">
            <v/>
          </cell>
          <cell r="O1102" t="str">
            <v/>
          </cell>
          <cell r="P1102" t="str">
            <v/>
          </cell>
        </row>
        <row r="1103">
          <cell r="A1103" t="str">
            <v>OH</v>
          </cell>
          <cell r="B1103">
            <v>1</v>
          </cell>
          <cell r="C1103">
            <v>3</v>
          </cell>
          <cell r="D1103" t="str">
            <v>C</v>
          </cell>
          <cell r="E1103">
            <v>0.94</v>
          </cell>
          <cell r="F1103">
            <v>37616</v>
          </cell>
          <cell r="G1103">
            <v>1E-4</v>
          </cell>
          <cell r="H1103">
            <v>0</v>
          </cell>
          <cell r="I1103" t="str">
            <v>1          0   .</v>
          </cell>
          <cell r="J1103">
            <v>0</v>
          </cell>
          <cell r="K1103">
            <v>0</v>
          </cell>
          <cell r="L1103">
            <v>2003</v>
          </cell>
          <cell r="M1103" t="str">
            <v>No Trade</v>
          </cell>
          <cell r="N1103" t="str">
            <v/>
          </cell>
          <cell r="O1103" t="str">
            <v/>
          </cell>
          <cell r="P1103" t="str">
            <v/>
          </cell>
        </row>
        <row r="1104">
          <cell r="A1104" t="str">
            <v>OH</v>
          </cell>
          <cell r="B1104">
            <v>1</v>
          </cell>
          <cell r="C1104">
            <v>3</v>
          </cell>
          <cell r="D1104" t="str">
            <v>C</v>
          </cell>
          <cell r="E1104">
            <v>0.95</v>
          </cell>
          <cell r="F1104">
            <v>37616</v>
          </cell>
          <cell r="G1104">
            <v>1E-4</v>
          </cell>
          <cell r="H1104">
            <v>0</v>
          </cell>
          <cell r="I1104" t="str">
            <v>1          0   .</v>
          </cell>
          <cell r="J1104">
            <v>0</v>
          </cell>
          <cell r="K1104">
            <v>0</v>
          </cell>
          <cell r="L1104">
            <v>2003</v>
          </cell>
          <cell r="M1104" t="str">
            <v>No Trade</v>
          </cell>
          <cell r="N1104" t="str">
            <v/>
          </cell>
          <cell r="O1104" t="str">
            <v/>
          </cell>
          <cell r="P1104" t="str">
            <v/>
          </cell>
        </row>
        <row r="1105">
          <cell r="A1105" t="str">
            <v>OH</v>
          </cell>
          <cell r="B1105">
            <v>1</v>
          </cell>
          <cell r="C1105">
            <v>3</v>
          </cell>
          <cell r="D1105" t="str">
            <v>C</v>
          </cell>
          <cell r="E1105">
            <v>0.96</v>
          </cell>
          <cell r="F1105">
            <v>37616</v>
          </cell>
          <cell r="G1105">
            <v>1E-4</v>
          </cell>
          <cell r="H1105">
            <v>0</v>
          </cell>
          <cell r="I1105" t="str">
            <v>1          0   .</v>
          </cell>
          <cell r="J1105">
            <v>0</v>
          </cell>
          <cell r="K1105">
            <v>0</v>
          </cell>
          <cell r="L1105">
            <v>2003</v>
          </cell>
          <cell r="M1105" t="str">
            <v>No Trade</v>
          </cell>
          <cell r="N1105" t="str">
            <v/>
          </cell>
          <cell r="O1105" t="str">
            <v/>
          </cell>
          <cell r="P1105" t="str">
            <v/>
          </cell>
        </row>
        <row r="1106">
          <cell r="A1106" t="str">
            <v>OH</v>
          </cell>
          <cell r="B1106">
            <v>1</v>
          </cell>
          <cell r="C1106">
            <v>3</v>
          </cell>
          <cell r="D1106" t="str">
            <v>C</v>
          </cell>
          <cell r="E1106">
            <v>0.97</v>
          </cell>
          <cell r="F1106">
            <v>37616</v>
          </cell>
          <cell r="G1106">
            <v>1E-4</v>
          </cell>
          <cell r="H1106">
            <v>0</v>
          </cell>
          <cell r="I1106" t="str">
            <v>1          0   .</v>
          </cell>
          <cell r="J1106">
            <v>0</v>
          </cell>
          <cell r="K1106">
            <v>0</v>
          </cell>
          <cell r="L1106">
            <v>2003</v>
          </cell>
          <cell r="M1106" t="str">
            <v>No Trade</v>
          </cell>
          <cell r="N1106" t="str">
            <v/>
          </cell>
          <cell r="O1106" t="str">
            <v/>
          </cell>
          <cell r="P1106" t="str">
            <v/>
          </cell>
        </row>
        <row r="1107">
          <cell r="A1107" t="str">
            <v>OH</v>
          </cell>
          <cell r="B1107">
            <v>1</v>
          </cell>
          <cell r="C1107">
            <v>3</v>
          </cell>
          <cell r="D1107" t="str">
            <v>C</v>
          </cell>
          <cell r="E1107">
            <v>0.98</v>
          </cell>
          <cell r="F1107">
            <v>37616</v>
          </cell>
          <cell r="G1107">
            <v>1E-4</v>
          </cell>
          <cell r="H1107">
            <v>0</v>
          </cell>
          <cell r="I1107" t="str">
            <v>1          0   .</v>
          </cell>
          <cell r="J1107">
            <v>0</v>
          </cell>
          <cell r="K1107">
            <v>0</v>
          </cell>
          <cell r="L1107">
            <v>2003</v>
          </cell>
          <cell r="M1107" t="str">
            <v>No Trade</v>
          </cell>
          <cell r="N1107" t="str">
            <v/>
          </cell>
          <cell r="O1107" t="str">
            <v/>
          </cell>
          <cell r="P1107" t="str">
            <v/>
          </cell>
        </row>
        <row r="1108">
          <cell r="A1108" t="str">
            <v>OH</v>
          </cell>
          <cell r="B1108">
            <v>1</v>
          </cell>
          <cell r="C1108">
            <v>3</v>
          </cell>
          <cell r="D1108" t="str">
            <v>C</v>
          </cell>
          <cell r="E1108">
            <v>0.99</v>
          </cell>
          <cell r="F1108">
            <v>37616</v>
          </cell>
          <cell r="G1108">
            <v>1E-4</v>
          </cell>
          <cell r="H1108">
            <v>0</v>
          </cell>
          <cell r="I1108" t="str">
            <v>1          0   .</v>
          </cell>
          <cell r="J1108">
            <v>0</v>
          </cell>
          <cell r="K1108">
            <v>0</v>
          </cell>
          <cell r="L1108">
            <v>2003</v>
          </cell>
          <cell r="M1108" t="str">
            <v>No Trade</v>
          </cell>
          <cell r="N1108" t="str">
            <v/>
          </cell>
          <cell r="O1108" t="str">
            <v/>
          </cell>
          <cell r="P1108" t="str">
            <v/>
          </cell>
        </row>
        <row r="1109">
          <cell r="A1109" t="str">
            <v>OH</v>
          </cell>
          <cell r="B1109">
            <v>1</v>
          </cell>
          <cell r="C1109">
            <v>3</v>
          </cell>
          <cell r="D1109" t="str">
            <v>C</v>
          </cell>
          <cell r="E1109">
            <v>1</v>
          </cell>
          <cell r="F1109">
            <v>37616</v>
          </cell>
          <cell r="G1109">
            <v>1E-4</v>
          </cell>
          <cell r="H1109">
            <v>0</v>
          </cell>
          <cell r="I1109" t="str">
            <v>1          0   .</v>
          </cell>
          <cell r="J1109">
            <v>0</v>
          </cell>
          <cell r="K1109">
            <v>0</v>
          </cell>
          <cell r="L1109">
            <v>2003</v>
          </cell>
          <cell r="M1109" t="str">
            <v>No Trade</v>
          </cell>
          <cell r="N1109" t="str">
            <v/>
          </cell>
          <cell r="O1109" t="str">
            <v/>
          </cell>
          <cell r="P1109" t="str">
            <v/>
          </cell>
        </row>
        <row r="1110">
          <cell r="A1110" t="str">
            <v>OH</v>
          </cell>
          <cell r="B1110">
            <v>1</v>
          </cell>
          <cell r="C1110">
            <v>3</v>
          </cell>
          <cell r="D1110" t="str">
            <v>C</v>
          </cell>
          <cell r="E1110">
            <v>1.1000000000000001</v>
          </cell>
          <cell r="F1110">
            <v>37616</v>
          </cell>
          <cell r="G1110">
            <v>1E-4</v>
          </cell>
          <cell r="H1110">
            <v>0</v>
          </cell>
          <cell r="I1110" t="str">
            <v>1          0   .</v>
          </cell>
          <cell r="J1110">
            <v>0</v>
          </cell>
          <cell r="K1110">
            <v>0</v>
          </cell>
          <cell r="L1110">
            <v>2003</v>
          </cell>
          <cell r="M1110" t="str">
            <v>No Trade</v>
          </cell>
          <cell r="N1110" t="str">
            <v/>
          </cell>
          <cell r="O1110" t="str">
            <v/>
          </cell>
          <cell r="P1110" t="str">
            <v/>
          </cell>
        </row>
        <row r="1111">
          <cell r="A1111" t="str">
            <v>OH</v>
          </cell>
          <cell r="B1111">
            <v>1</v>
          </cell>
          <cell r="C1111">
            <v>3</v>
          </cell>
          <cell r="D1111" t="str">
            <v>P</v>
          </cell>
          <cell r="E1111">
            <v>1.1000000000000001</v>
          </cell>
          <cell r="F1111">
            <v>37616</v>
          </cell>
          <cell r="G1111">
            <v>0.28410000000000002</v>
          </cell>
          <cell r="H1111">
            <v>0.28399999999999997</v>
          </cell>
          <cell r="I1111" t="str">
            <v>1          0   .</v>
          </cell>
          <cell r="J1111">
            <v>0</v>
          </cell>
          <cell r="K1111">
            <v>0</v>
          </cell>
          <cell r="L1111">
            <v>2003</v>
          </cell>
          <cell r="M1111" t="str">
            <v>No Trade</v>
          </cell>
          <cell r="N1111" t="str">
            <v/>
          </cell>
          <cell r="O1111" t="str">
            <v/>
          </cell>
          <cell r="P1111" t="str">
            <v/>
          </cell>
        </row>
        <row r="1112">
          <cell r="A1112" t="str">
            <v>OH</v>
          </cell>
          <cell r="B1112">
            <v>1</v>
          </cell>
          <cell r="C1112">
            <v>3</v>
          </cell>
          <cell r="D1112" t="str">
            <v>C</v>
          </cell>
          <cell r="E1112">
            <v>1.2</v>
          </cell>
          <cell r="F1112">
            <v>37616</v>
          </cell>
          <cell r="G1112">
            <v>1E-4</v>
          </cell>
          <cell r="H1112">
            <v>0</v>
          </cell>
          <cell r="I1112" t="str">
            <v>1          0   .</v>
          </cell>
          <cell r="J1112">
            <v>0</v>
          </cell>
          <cell r="K1112">
            <v>0</v>
          </cell>
          <cell r="L1112">
            <v>2003</v>
          </cell>
          <cell r="M1112" t="str">
            <v>No Trade</v>
          </cell>
          <cell r="N1112" t="str">
            <v/>
          </cell>
          <cell r="O1112" t="str">
            <v/>
          </cell>
          <cell r="P1112" t="str">
            <v/>
          </cell>
        </row>
        <row r="1113">
          <cell r="A1113" t="str">
            <v>OH</v>
          </cell>
          <cell r="B1113">
            <v>2</v>
          </cell>
          <cell r="C1113">
            <v>3</v>
          </cell>
          <cell r="D1113" t="str">
            <v>P</v>
          </cell>
          <cell r="E1113">
            <v>0.05</v>
          </cell>
          <cell r="F1113">
            <v>37649</v>
          </cell>
          <cell r="G1113">
            <v>0</v>
          </cell>
          <cell r="H1113">
            <v>0</v>
          </cell>
          <cell r="I1113" t="str">
            <v>0          0   .</v>
          </cell>
          <cell r="J1113">
            <v>0</v>
          </cell>
          <cell r="K1113">
            <v>0</v>
          </cell>
          <cell r="L1113">
            <v>2003</v>
          </cell>
          <cell r="M1113" t="str">
            <v>No Trade</v>
          </cell>
          <cell r="N1113" t="str">
            <v/>
          </cell>
          <cell r="O1113" t="str">
            <v/>
          </cell>
          <cell r="P1113" t="str">
            <v/>
          </cell>
        </row>
        <row r="1114">
          <cell r="A1114" t="str">
            <v>OH</v>
          </cell>
          <cell r="B1114">
            <v>2</v>
          </cell>
          <cell r="C1114">
            <v>3</v>
          </cell>
          <cell r="D1114" t="str">
            <v>P</v>
          </cell>
          <cell r="E1114">
            <v>0.49</v>
          </cell>
          <cell r="F1114">
            <v>37649</v>
          </cell>
          <cell r="G1114">
            <v>1E-4</v>
          </cell>
          <cell r="H1114">
            <v>0</v>
          </cell>
          <cell r="I1114" t="str">
            <v>1          0   .</v>
          </cell>
          <cell r="J1114">
            <v>0</v>
          </cell>
          <cell r="K1114">
            <v>0</v>
          </cell>
          <cell r="L1114">
            <v>2003</v>
          </cell>
          <cell r="M1114" t="str">
            <v>No Trade</v>
          </cell>
          <cell r="N1114" t="str">
            <v/>
          </cell>
          <cell r="O1114" t="str">
            <v/>
          </cell>
          <cell r="P1114" t="str">
            <v/>
          </cell>
        </row>
        <row r="1115">
          <cell r="A1115" t="str">
            <v>OH</v>
          </cell>
          <cell r="B1115">
            <v>2</v>
          </cell>
          <cell r="C1115">
            <v>3</v>
          </cell>
          <cell r="D1115" t="str">
            <v>P</v>
          </cell>
          <cell r="E1115">
            <v>0.5</v>
          </cell>
          <cell r="F1115">
            <v>37649</v>
          </cell>
          <cell r="G1115">
            <v>1E-4</v>
          </cell>
          <cell r="H1115">
            <v>0</v>
          </cell>
          <cell r="I1115" t="str">
            <v>1          0   .</v>
          </cell>
          <cell r="J1115">
            <v>0</v>
          </cell>
          <cell r="K1115">
            <v>0</v>
          </cell>
          <cell r="L1115">
            <v>2003</v>
          </cell>
          <cell r="M1115" t="str">
            <v>No Trade</v>
          </cell>
          <cell r="N1115" t="str">
            <v/>
          </cell>
          <cell r="O1115" t="str">
            <v/>
          </cell>
          <cell r="P1115" t="str">
            <v/>
          </cell>
        </row>
        <row r="1116">
          <cell r="A1116" t="str">
            <v>OH</v>
          </cell>
          <cell r="B1116">
            <v>2</v>
          </cell>
          <cell r="C1116">
            <v>3</v>
          </cell>
          <cell r="D1116" t="str">
            <v>C</v>
          </cell>
          <cell r="E1116">
            <v>0.52</v>
          </cell>
          <cell r="F1116">
            <v>37649</v>
          </cell>
          <cell r="G1116">
            <v>0.1235</v>
          </cell>
          <cell r="H1116">
            <v>0.123</v>
          </cell>
          <cell r="I1116" t="str">
            <v>5          0   .</v>
          </cell>
          <cell r="J1116">
            <v>0</v>
          </cell>
          <cell r="K1116">
            <v>0</v>
          </cell>
          <cell r="L1116">
            <v>2003</v>
          </cell>
          <cell r="M1116" t="str">
            <v>No Trade</v>
          </cell>
          <cell r="N1116" t="str">
            <v/>
          </cell>
          <cell r="O1116" t="str">
            <v/>
          </cell>
          <cell r="P1116" t="str">
            <v/>
          </cell>
        </row>
        <row r="1117">
          <cell r="A1117" t="str">
            <v>OH</v>
          </cell>
          <cell r="B1117">
            <v>2</v>
          </cell>
          <cell r="C1117">
            <v>3</v>
          </cell>
          <cell r="D1117" t="str">
            <v>P</v>
          </cell>
          <cell r="E1117">
            <v>0.52</v>
          </cell>
          <cell r="F1117">
            <v>37649</v>
          </cell>
          <cell r="G1117">
            <v>2.0000000000000001E-4</v>
          </cell>
          <cell r="H1117">
            <v>0</v>
          </cell>
          <cell r="I1117" t="str">
            <v>3          0   .</v>
          </cell>
          <cell r="J1117">
            <v>0</v>
          </cell>
          <cell r="K1117">
            <v>0</v>
          </cell>
          <cell r="L1117">
            <v>2003</v>
          </cell>
          <cell r="M1117" t="str">
            <v>No Trade</v>
          </cell>
          <cell r="N1117" t="str">
            <v/>
          </cell>
          <cell r="O1117" t="str">
            <v/>
          </cell>
          <cell r="P1117" t="str">
            <v/>
          </cell>
        </row>
        <row r="1118">
          <cell r="A1118" t="str">
            <v>OH</v>
          </cell>
          <cell r="B1118">
            <v>2</v>
          </cell>
          <cell r="C1118">
            <v>3</v>
          </cell>
          <cell r="D1118" t="str">
            <v>P</v>
          </cell>
          <cell r="E1118">
            <v>0.53</v>
          </cell>
          <cell r="F1118">
            <v>37649</v>
          </cell>
          <cell r="G1118">
            <v>2.0000000000000001E-4</v>
          </cell>
          <cell r="H1118">
            <v>0</v>
          </cell>
          <cell r="I1118" t="str">
            <v>4          0   .</v>
          </cell>
          <cell r="J1118">
            <v>0</v>
          </cell>
          <cell r="K1118">
            <v>0</v>
          </cell>
          <cell r="L1118">
            <v>2003</v>
          </cell>
          <cell r="M1118" t="str">
            <v>No Trade</v>
          </cell>
          <cell r="N1118" t="str">
            <v/>
          </cell>
          <cell r="O1118" t="str">
            <v/>
          </cell>
          <cell r="P1118" t="str">
            <v/>
          </cell>
        </row>
        <row r="1119">
          <cell r="A1119" t="str">
            <v>OH</v>
          </cell>
          <cell r="B1119">
            <v>2</v>
          </cell>
          <cell r="C1119">
            <v>3</v>
          </cell>
          <cell r="D1119" t="str">
            <v>P</v>
          </cell>
          <cell r="E1119">
            <v>0.54</v>
          </cell>
          <cell r="F1119">
            <v>37649</v>
          </cell>
          <cell r="G1119">
            <v>4.0000000000000002E-4</v>
          </cell>
          <cell r="H1119">
            <v>0</v>
          </cell>
          <cell r="I1119" t="str">
            <v>6          0   .</v>
          </cell>
          <cell r="J1119">
            <v>0</v>
          </cell>
          <cell r="K1119">
            <v>0</v>
          </cell>
          <cell r="L1119">
            <v>2003</v>
          </cell>
          <cell r="M1119" t="str">
            <v>No Trade</v>
          </cell>
          <cell r="N1119" t="str">
            <v/>
          </cell>
          <cell r="O1119" t="str">
            <v/>
          </cell>
          <cell r="P1119" t="str">
            <v/>
          </cell>
        </row>
        <row r="1120">
          <cell r="A1120" t="str">
            <v>OH</v>
          </cell>
          <cell r="B1120">
            <v>2</v>
          </cell>
          <cell r="C1120">
            <v>3</v>
          </cell>
          <cell r="D1120" t="str">
            <v>P</v>
          </cell>
          <cell r="E1120">
            <v>0.55000000000000004</v>
          </cell>
          <cell r="F1120">
            <v>37649</v>
          </cell>
          <cell r="G1120">
            <v>5.0000000000000001E-4</v>
          </cell>
          <cell r="H1120">
            <v>0</v>
          </cell>
          <cell r="I1120" t="str">
            <v>9          0   .</v>
          </cell>
          <cell r="J1120">
            <v>0</v>
          </cell>
          <cell r="K1120">
            <v>0</v>
          </cell>
          <cell r="L1120">
            <v>2003</v>
          </cell>
          <cell r="M1120" t="str">
            <v>No Trade</v>
          </cell>
          <cell r="N1120" t="str">
            <v/>
          </cell>
          <cell r="O1120" t="str">
            <v/>
          </cell>
          <cell r="P1120" t="str">
            <v/>
          </cell>
        </row>
        <row r="1121">
          <cell r="A1121" t="str">
            <v>OH</v>
          </cell>
          <cell r="B1121">
            <v>2</v>
          </cell>
          <cell r="C1121">
            <v>3</v>
          </cell>
          <cell r="D1121" t="str">
            <v>P</v>
          </cell>
          <cell r="E1121">
            <v>0.56000000000000005</v>
          </cell>
          <cell r="F1121">
            <v>37649</v>
          </cell>
          <cell r="G1121">
            <v>6.9999999999999999E-4</v>
          </cell>
          <cell r="H1121">
            <v>1E-3</v>
          </cell>
          <cell r="I1121" t="str">
            <v>2          0   .</v>
          </cell>
          <cell r="J1121">
            <v>0</v>
          </cell>
          <cell r="K1121">
            <v>0</v>
          </cell>
          <cell r="L1121">
            <v>2003</v>
          </cell>
          <cell r="M1121" t="str">
            <v>No Trade</v>
          </cell>
          <cell r="N1121" t="str">
            <v/>
          </cell>
          <cell r="O1121" t="str">
            <v/>
          </cell>
          <cell r="P1121" t="str">
            <v/>
          </cell>
        </row>
        <row r="1122">
          <cell r="A1122" t="str">
            <v>OH</v>
          </cell>
          <cell r="B1122">
            <v>2</v>
          </cell>
          <cell r="C1122">
            <v>3</v>
          </cell>
          <cell r="D1122" t="str">
            <v>P</v>
          </cell>
          <cell r="E1122">
            <v>0.56999999999999995</v>
          </cell>
          <cell r="F1122">
            <v>37649</v>
          </cell>
          <cell r="G1122">
            <v>1E-3</v>
          </cell>
          <cell r="H1122">
            <v>1E-3</v>
          </cell>
          <cell r="I1122" t="str">
            <v>7          0   .</v>
          </cell>
          <cell r="J1122">
            <v>0</v>
          </cell>
          <cell r="K1122">
            <v>0</v>
          </cell>
          <cell r="L1122">
            <v>2003</v>
          </cell>
          <cell r="M1122" t="str">
            <v>No Trade</v>
          </cell>
          <cell r="N1122" t="str">
            <v/>
          </cell>
          <cell r="O1122" t="str">
            <v/>
          </cell>
          <cell r="P1122" t="str">
            <v/>
          </cell>
        </row>
        <row r="1123">
          <cell r="A1123" t="str">
            <v>OH</v>
          </cell>
          <cell r="B1123">
            <v>2</v>
          </cell>
          <cell r="C1123">
            <v>3</v>
          </cell>
          <cell r="D1123" t="str">
            <v>C</v>
          </cell>
          <cell r="E1123">
            <v>0.57999999999999996</v>
          </cell>
          <cell r="F1123">
            <v>37649</v>
          </cell>
          <cell r="G1123">
            <v>0.1726</v>
          </cell>
          <cell r="H1123">
            <v>0.161</v>
          </cell>
          <cell r="I1123" t="str">
            <v>1          0   .</v>
          </cell>
          <cell r="J1123">
            <v>0</v>
          </cell>
          <cell r="K1123">
            <v>0</v>
          </cell>
          <cell r="L1123">
            <v>2003</v>
          </cell>
          <cell r="M1123" t="str">
            <v>No Trade</v>
          </cell>
          <cell r="N1123" t="str">
            <v/>
          </cell>
          <cell r="O1123" t="str">
            <v/>
          </cell>
          <cell r="P1123" t="str">
            <v/>
          </cell>
        </row>
        <row r="1124">
          <cell r="A1124" t="str">
            <v>OH</v>
          </cell>
          <cell r="B1124">
            <v>2</v>
          </cell>
          <cell r="C1124">
            <v>3</v>
          </cell>
          <cell r="D1124" t="str">
            <v>P</v>
          </cell>
          <cell r="E1124">
            <v>0.57999999999999996</v>
          </cell>
          <cell r="F1124">
            <v>37649</v>
          </cell>
          <cell r="G1124">
            <v>1.4E-3</v>
          </cell>
          <cell r="H1124">
            <v>2E-3</v>
          </cell>
          <cell r="I1124" t="str">
            <v>2          0   .</v>
          </cell>
          <cell r="J1124">
            <v>0</v>
          </cell>
          <cell r="K1124">
            <v>0</v>
          </cell>
          <cell r="L1124">
            <v>2003</v>
          </cell>
          <cell r="M1124" t="str">
            <v>No Trade</v>
          </cell>
          <cell r="N1124" t="str">
            <v/>
          </cell>
          <cell r="O1124" t="str">
            <v/>
          </cell>
          <cell r="P1124" t="str">
            <v/>
          </cell>
        </row>
        <row r="1125">
          <cell r="A1125" t="str">
            <v>OH</v>
          </cell>
          <cell r="B1125">
            <v>2</v>
          </cell>
          <cell r="C1125">
            <v>3</v>
          </cell>
          <cell r="D1125" t="str">
            <v>P</v>
          </cell>
          <cell r="E1125">
            <v>0.59</v>
          </cell>
          <cell r="F1125">
            <v>37649</v>
          </cell>
          <cell r="G1125">
            <v>1.9E-3</v>
          </cell>
          <cell r="H1125">
            <v>2E-3</v>
          </cell>
          <cell r="I1125" t="str">
            <v>9          0   .</v>
          </cell>
          <cell r="J1125">
            <v>0</v>
          </cell>
          <cell r="K1125">
            <v>0</v>
          </cell>
          <cell r="L1125">
            <v>2003</v>
          </cell>
          <cell r="M1125" t="str">
            <v>No Trade</v>
          </cell>
          <cell r="N1125" t="str">
            <v/>
          </cell>
          <cell r="O1125" t="str">
            <v/>
          </cell>
          <cell r="P1125" t="str">
            <v/>
          </cell>
        </row>
        <row r="1126">
          <cell r="A1126" t="str">
            <v>OH</v>
          </cell>
          <cell r="B1126">
            <v>2</v>
          </cell>
          <cell r="C1126">
            <v>3</v>
          </cell>
          <cell r="D1126" t="str">
            <v>C</v>
          </cell>
          <cell r="E1126">
            <v>0.6</v>
          </cell>
          <cell r="F1126">
            <v>37649</v>
          </cell>
          <cell r="G1126">
            <v>0.15359999999999999</v>
          </cell>
          <cell r="H1126">
            <v>0.14199999999999999</v>
          </cell>
          <cell r="I1126" t="str">
            <v>7          0   .</v>
          </cell>
          <cell r="J1126">
            <v>0</v>
          </cell>
          <cell r="K1126">
            <v>0</v>
          </cell>
          <cell r="L1126">
            <v>2003</v>
          </cell>
          <cell r="M1126" t="str">
            <v>No Trade</v>
          </cell>
          <cell r="N1126" t="str">
            <v/>
          </cell>
          <cell r="O1126" t="str">
            <v/>
          </cell>
          <cell r="P1126" t="str">
            <v/>
          </cell>
        </row>
        <row r="1127">
          <cell r="A1127" t="str">
            <v>OH</v>
          </cell>
          <cell r="B1127">
            <v>2</v>
          </cell>
          <cell r="C1127">
            <v>3</v>
          </cell>
          <cell r="D1127" t="str">
            <v>P</v>
          </cell>
          <cell r="E1127">
            <v>0.6</v>
          </cell>
          <cell r="F1127">
            <v>37649</v>
          </cell>
          <cell r="G1127">
            <v>2.5000000000000001E-3</v>
          </cell>
          <cell r="H1127">
            <v>3.0000000000000001E-3</v>
          </cell>
          <cell r="I1127" t="str">
            <v>8          0   .</v>
          </cell>
          <cell r="J1127">
            <v>0</v>
          </cell>
          <cell r="K1127">
            <v>0</v>
          </cell>
          <cell r="L1127">
            <v>2003</v>
          </cell>
          <cell r="M1127" t="str">
            <v>No Trade</v>
          </cell>
          <cell r="N1127" t="str">
            <v/>
          </cell>
          <cell r="O1127" t="str">
            <v/>
          </cell>
          <cell r="P1127" t="str">
            <v/>
          </cell>
        </row>
        <row r="1128">
          <cell r="A1128" t="str">
            <v>OH</v>
          </cell>
          <cell r="B1128">
            <v>2</v>
          </cell>
          <cell r="C1128">
            <v>3</v>
          </cell>
          <cell r="D1128" t="str">
            <v>C</v>
          </cell>
          <cell r="E1128">
            <v>0.61</v>
          </cell>
          <cell r="F1128">
            <v>37649</v>
          </cell>
          <cell r="G1128">
            <v>0.1444</v>
          </cell>
          <cell r="H1128">
            <v>0.13300000000000001</v>
          </cell>
          <cell r="I1128" t="str">
            <v>7          0   .</v>
          </cell>
          <cell r="J1128">
            <v>0</v>
          </cell>
          <cell r="K1128">
            <v>0</v>
          </cell>
          <cell r="L1128">
            <v>2003</v>
          </cell>
          <cell r="M1128" t="str">
            <v>No Trade</v>
          </cell>
          <cell r="N1128" t="str">
            <v/>
          </cell>
          <cell r="O1128" t="str">
            <v/>
          </cell>
          <cell r="P1128" t="str">
            <v/>
          </cell>
        </row>
        <row r="1129">
          <cell r="A1129" t="str">
            <v>OH</v>
          </cell>
          <cell r="B1129">
            <v>2</v>
          </cell>
          <cell r="C1129">
            <v>3</v>
          </cell>
          <cell r="D1129" t="str">
            <v>P</v>
          </cell>
          <cell r="E1129">
            <v>0.61</v>
          </cell>
          <cell r="F1129">
            <v>37649</v>
          </cell>
          <cell r="G1129">
            <v>3.3E-3</v>
          </cell>
          <cell r="H1129">
            <v>4.0000000000000001E-3</v>
          </cell>
          <cell r="I1129" t="str">
            <v>8          0   .</v>
          </cell>
          <cell r="J1129">
            <v>0</v>
          </cell>
          <cell r="K1129">
            <v>0</v>
          </cell>
          <cell r="L1129">
            <v>2003</v>
          </cell>
          <cell r="M1129" t="str">
            <v>No Trade</v>
          </cell>
          <cell r="N1129" t="str">
            <v/>
          </cell>
          <cell r="O1129" t="str">
            <v/>
          </cell>
          <cell r="P1129" t="str">
            <v/>
          </cell>
        </row>
        <row r="1130">
          <cell r="A1130" t="str">
            <v>OH</v>
          </cell>
          <cell r="B1130">
            <v>2</v>
          </cell>
          <cell r="C1130">
            <v>3</v>
          </cell>
          <cell r="D1130" t="str">
            <v>C</v>
          </cell>
          <cell r="E1130">
            <v>0.62</v>
          </cell>
          <cell r="F1130">
            <v>37649</v>
          </cell>
          <cell r="G1130">
            <v>0.1024</v>
          </cell>
          <cell r="H1130">
            <v>0.10199999999999999</v>
          </cell>
          <cell r="I1130" t="str">
            <v>4          0   .</v>
          </cell>
          <cell r="J1130">
            <v>0</v>
          </cell>
          <cell r="K1130">
            <v>0</v>
          </cell>
          <cell r="L1130">
            <v>2003</v>
          </cell>
          <cell r="M1130" t="str">
            <v>No Trade</v>
          </cell>
          <cell r="N1130" t="str">
            <v/>
          </cell>
          <cell r="O1130" t="str">
            <v/>
          </cell>
          <cell r="P1130" t="str">
            <v/>
          </cell>
        </row>
        <row r="1131">
          <cell r="A1131" t="str">
            <v>OH</v>
          </cell>
          <cell r="B1131">
            <v>2</v>
          </cell>
          <cell r="C1131">
            <v>3</v>
          </cell>
          <cell r="D1131" t="str">
            <v>P</v>
          </cell>
          <cell r="E1131">
            <v>0.62</v>
          </cell>
          <cell r="F1131">
            <v>37649</v>
          </cell>
          <cell r="G1131">
            <v>4.3E-3</v>
          </cell>
          <cell r="H1131">
            <v>6.0000000000000001E-3</v>
          </cell>
          <cell r="I1131" t="str">
            <v>0          5   .</v>
          </cell>
          <cell r="J1131">
            <v>50</v>
          </cell>
          <cell r="K1131">
            <v>5.0000000000000001E-3</v>
          </cell>
          <cell r="L1131">
            <v>2003</v>
          </cell>
          <cell r="M1131" t="str">
            <v>No Trade</v>
          </cell>
          <cell r="N1131" t="str">
            <v/>
          </cell>
          <cell r="O1131" t="str">
            <v/>
          </cell>
          <cell r="P1131" t="str">
            <v/>
          </cell>
        </row>
        <row r="1132">
          <cell r="A1132" t="str">
            <v>OH</v>
          </cell>
          <cell r="B1132">
            <v>2</v>
          </cell>
          <cell r="C1132">
            <v>3</v>
          </cell>
          <cell r="D1132" t="str">
            <v>C</v>
          </cell>
          <cell r="E1132">
            <v>0.63</v>
          </cell>
          <cell r="F1132">
            <v>37649</v>
          </cell>
          <cell r="G1132">
            <v>0.12659999999999999</v>
          </cell>
          <cell r="H1132">
            <v>0.11600000000000001</v>
          </cell>
          <cell r="I1132" t="str">
            <v>5          0   .</v>
          </cell>
          <cell r="J1132">
            <v>0</v>
          </cell>
          <cell r="K1132">
            <v>0</v>
          </cell>
          <cell r="L1132">
            <v>2003</v>
          </cell>
          <cell r="M1132" t="str">
            <v>No Trade</v>
          </cell>
          <cell r="N1132" t="str">
            <v/>
          </cell>
          <cell r="O1132" t="str">
            <v/>
          </cell>
          <cell r="P1132" t="str">
            <v/>
          </cell>
        </row>
        <row r="1133">
          <cell r="A1133" t="str">
            <v>OH</v>
          </cell>
          <cell r="B1133">
            <v>2</v>
          </cell>
          <cell r="C1133">
            <v>3</v>
          </cell>
          <cell r="D1133" t="str">
            <v>P</v>
          </cell>
          <cell r="E1133">
            <v>0.63</v>
          </cell>
          <cell r="F1133">
            <v>37649</v>
          </cell>
          <cell r="G1133">
            <v>5.4000000000000003E-3</v>
          </cell>
          <cell r="H1133">
            <v>7.0000000000000001E-3</v>
          </cell>
          <cell r="I1133" t="str">
            <v>5          0   .</v>
          </cell>
          <cell r="J1133">
            <v>0</v>
          </cell>
          <cell r="K1133">
            <v>0</v>
          </cell>
          <cell r="L1133">
            <v>2003</v>
          </cell>
          <cell r="M1133" t="str">
            <v>No Trade</v>
          </cell>
          <cell r="N1133" t="str">
            <v/>
          </cell>
          <cell r="O1133" t="str">
            <v/>
          </cell>
          <cell r="P1133" t="str">
            <v/>
          </cell>
        </row>
        <row r="1134">
          <cell r="A1134" t="str">
            <v>OH</v>
          </cell>
          <cell r="B1134">
            <v>2</v>
          </cell>
          <cell r="C1134">
            <v>3</v>
          </cell>
          <cell r="D1134" t="str">
            <v>P</v>
          </cell>
          <cell r="E1134">
            <v>0.64</v>
          </cell>
          <cell r="F1134">
            <v>37649</v>
          </cell>
          <cell r="G1134">
            <v>6.7999999999999996E-3</v>
          </cell>
          <cell r="H1134">
            <v>8.9999999999999993E-3</v>
          </cell>
          <cell r="I1134" t="str">
            <v>3          0   .</v>
          </cell>
          <cell r="J1134">
            <v>0</v>
          </cell>
          <cell r="K1134">
            <v>0</v>
          </cell>
          <cell r="L1134">
            <v>2003</v>
          </cell>
          <cell r="M1134" t="str">
            <v>No Trade</v>
          </cell>
          <cell r="N1134" t="str">
            <v/>
          </cell>
          <cell r="O1134" t="str">
            <v/>
          </cell>
          <cell r="P1134" t="str">
            <v/>
          </cell>
        </row>
        <row r="1135">
          <cell r="A1135" t="str">
            <v>OH</v>
          </cell>
          <cell r="B1135">
            <v>2</v>
          </cell>
          <cell r="C1135">
            <v>3</v>
          </cell>
          <cell r="D1135" t="str">
            <v>C</v>
          </cell>
          <cell r="E1135">
            <v>0.65</v>
          </cell>
          <cell r="F1135">
            <v>37649</v>
          </cell>
          <cell r="G1135">
            <v>0.10970000000000001</v>
          </cell>
          <cell r="H1135">
            <v>0.1</v>
          </cell>
          <cell r="I1135" t="str">
            <v>4          0   .</v>
          </cell>
          <cell r="J1135">
            <v>0</v>
          </cell>
          <cell r="K1135">
            <v>0</v>
          </cell>
          <cell r="L1135">
            <v>2003</v>
          </cell>
          <cell r="M1135" t="str">
            <v>No Trade</v>
          </cell>
          <cell r="N1135" t="str">
            <v/>
          </cell>
          <cell r="O1135" t="str">
            <v/>
          </cell>
          <cell r="P1135" t="str">
            <v/>
          </cell>
        </row>
        <row r="1136">
          <cell r="A1136" t="str">
            <v>OH</v>
          </cell>
          <cell r="B1136">
            <v>2</v>
          </cell>
          <cell r="C1136">
            <v>3</v>
          </cell>
          <cell r="D1136" t="str">
            <v>P</v>
          </cell>
          <cell r="E1136">
            <v>0.65</v>
          </cell>
          <cell r="F1136">
            <v>37649</v>
          </cell>
          <cell r="G1136">
            <v>8.3999999999999995E-3</v>
          </cell>
          <cell r="H1136">
            <v>1.0999999999999999E-2</v>
          </cell>
          <cell r="I1136" t="str">
            <v>3          0   .</v>
          </cell>
          <cell r="J1136">
            <v>0</v>
          </cell>
          <cell r="K1136">
            <v>0</v>
          </cell>
          <cell r="L1136">
            <v>2003</v>
          </cell>
          <cell r="M1136" t="str">
            <v>No Trade</v>
          </cell>
          <cell r="N1136" t="str">
            <v/>
          </cell>
          <cell r="O1136" t="str">
            <v/>
          </cell>
          <cell r="P1136" t="str">
            <v/>
          </cell>
        </row>
        <row r="1137">
          <cell r="A1137" t="str">
            <v>OH</v>
          </cell>
          <cell r="B1137">
            <v>2</v>
          </cell>
          <cell r="C1137">
            <v>3</v>
          </cell>
          <cell r="D1137" t="str">
            <v>C</v>
          </cell>
          <cell r="E1137">
            <v>0.66</v>
          </cell>
          <cell r="F1137">
            <v>37649</v>
          </cell>
          <cell r="G1137">
            <v>0.1016</v>
          </cell>
          <cell r="H1137">
            <v>9.1999999999999998E-2</v>
          </cell>
          <cell r="I1137" t="str">
            <v>8          0   .</v>
          </cell>
          <cell r="J1137">
            <v>0</v>
          </cell>
          <cell r="K1137">
            <v>0</v>
          </cell>
          <cell r="L1137">
            <v>2003</v>
          </cell>
          <cell r="M1137" t="str">
            <v>No Trade</v>
          </cell>
          <cell r="N1137" t="str">
            <v/>
          </cell>
          <cell r="O1137" t="str">
            <v/>
          </cell>
          <cell r="P1137" t="str">
            <v/>
          </cell>
        </row>
        <row r="1138">
          <cell r="A1138" t="str">
            <v>OH</v>
          </cell>
          <cell r="B1138">
            <v>2</v>
          </cell>
          <cell r="C1138">
            <v>3</v>
          </cell>
          <cell r="D1138" t="str">
            <v>P</v>
          </cell>
          <cell r="E1138">
            <v>0.66</v>
          </cell>
          <cell r="F1138">
            <v>37649</v>
          </cell>
          <cell r="G1138">
            <v>1.03E-2</v>
          </cell>
          <cell r="H1138">
            <v>1.2999999999999999E-2</v>
          </cell>
          <cell r="I1138" t="str">
            <v>6          0   .</v>
          </cell>
          <cell r="J1138">
            <v>0</v>
          </cell>
          <cell r="K1138">
            <v>0</v>
          </cell>
          <cell r="L1138">
            <v>2003</v>
          </cell>
          <cell r="M1138" t="str">
            <v>No Trade</v>
          </cell>
          <cell r="N1138" t="str">
            <v/>
          </cell>
          <cell r="O1138" t="str">
            <v/>
          </cell>
          <cell r="P1138" t="str">
            <v/>
          </cell>
        </row>
        <row r="1139">
          <cell r="A1139" t="str">
            <v>OH</v>
          </cell>
          <cell r="B1139">
            <v>2</v>
          </cell>
          <cell r="C1139">
            <v>3</v>
          </cell>
          <cell r="D1139" t="str">
            <v>C</v>
          </cell>
          <cell r="E1139">
            <v>0.67</v>
          </cell>
          <cell r="F1139">
            <v>37649</v>
          </cell>
          <cell r="G1139">
            <v>9.3899999999999997E-2</v>
          </cell>
          <cell r="H1139">
            <v>8.5000000000000006E-2</v>
          </cell>
          <cell r="I1139" t="str">
            <v>5          2   .</v>
          </cell>
          <cell r="J1139">
            <v>0</v>
          </cell>
          <cell r="K1139">
            <v>0</v>
          </cell>
          <cell r="L1139">
            <v>2003</v>
          </cell>
          <cell r="M1139" t="str">
            <v>No Trade</v>
          </cell>
          <cell r="N1139" t="str">
            <v/>
          </cell>
          <cell r="O1139" t="str">
            <v/>
          </cell>
          <cell r="P1139" t="str">
            <v/>
          </cell>
        </row>
        <row r="1140">
          <cell r="A1140" t="str">
            <v>OH</v>
          </cell>
          <cell r="B1140">
            <v>2</v>
          </cell>
          <cell r="C1140">
            <v>3</v>
          </cell>
          <cell r="D1140" t="str">
            <v>P</v>
          </cell>
          <cell r="E1140">
            <v>0.67</v>
          </cell>
          <cell r="F1140">
            <v>37649</v>
          </cell>
          <cell r="G1140">
            <v>1.2500000000000001E-2</v>
          </cell>
          <cell r="H1140">
            <v>1.6E-2</v>
          </cell>
          <cell r="I1140" t="str">
            <v>2          0   .</v>
          </cell>
          <cell r="J1140">
            <v>0</v>
          </cell>
          <cell r="K1140">
            <v>0</v>
          </cell>
          <cell r="L1140">
            <v>2003</v>
          </cell>
          <cell r="M1140" t="str">
            <v>No Trade</v>
          </cell>
          <cell r="N1140" t="str">
            <v/>
          </cell>
          <cell r="O1140" t="str">
            <v/>
          </cell>
          <cell r="P1140" t="str">
            <v/>
          </cell>
        </row>
        <row r="1141">
          <cell r="A1141" t="str">
            <v>OH</v>
          </cell>
          <cell r="B1141">
            <v>2</v>
          </cell>
          <cell r="C1141">
            <v>3</v>
          </cell>
          <cell r="D1141" t="str">
            <v>C</v>
          </cell>
          <cell r="E1141">
            <v>0.68</v>
          </cell>
          <cell r="F1141">
            <v>37649</v>
          </cell>
          <cell r="G1141">
            <v>8.6400000000000005E-2</v>
          </cell>
          <cell r="H1141">
            <v>7.8E-2</v>
          </cell>
          <cell r="I1141" t="str">
            <v>5          0   .</v>
          </cell>
          <cell r="J1141">
            <v>0</v>
          </cell>
          <cell r="K1141">
            <v>0</v>
          </cell>
          <cell r="L1141">
            <v>2003</v>
          </cell>
          <cell r="M1141" t="str">
            <v>No Trade</v>
          </cell>
          <cell r="N1141" t="str">
            <v/>
          </cell>
          <cell r="O1141" t="str">
            <v/>
          </cell>
          <cell r="P1141" t="str">
            <v/>
          </cell>
        </row>
        <row r="1142">
          <cell r="A1142" t="str">
            <v>OH</v>
          </cell>
          <cell r="B1142">
            <v>2</v>
          </cell>
          <cell r="C1142">
            <v>3</v>
          </cell>
          <cell r="D1142" t="str">
            <v>P</v>
          </cell>
          <cell r="E1142">
            <v>0.68</v>
          </cell>
          <cell r="F1142">
            <v>37649</v>
          </cell>
          <cell r="G1142">
            <v>1.4999999999999999E-2</v>
          </cell>
          <cell r="H1142">
            <v>1.9E-2</v>
          </cell>
          <cell r="I1142" t="str">
            <v>2          0   .</v>
          </cell>
          <cell r="J1142">
            <v>0</v>
          </cell>
          <cell r="K1142">
            <v>0</v>
          </cell>
          <cell r="L1142">
            <v>2003</v>
          </cell>
          <cell r="M1142" t="str">
            <v>No Trade</v>
          </cell>
          <cell r="N1142" t="str">
            <v/>
          </cell>
          <cell r="O1142" t="str">
            <v/>
          </cell>
          <cell r="P1142" t="str">
            <v/>
          </cell>
        </row>
        <row r="1143">
          <cell r="A1143" t="str">
            <v>OH</v>
          </cell>
          <cell r="B1143">
            <v>2</v>
          </cell>
          <cell r="C1143">
            <v>3</v>
          </cell>
          <cell r="D1143" t="str">
            <v>C</v>
          </cell>
          <cell r="E1143">
            <v>0.69</v>
          </cell>
          <cell r="F1143">
            <v>37649</v>
          </cell>
          <cell r="G1143">
            <v>7.9399999999999998E-2</v>
          </cell>
          <cell r="H1143">
            <v>7.0999999999999994E-2</v>
          </cell>
          <cell r="I1143" t="str">
            <v>9          0   .</v>
          </cell>
          <cell r="J1143">
            <v>0</v>
          </cell>
          <cell r="K1143">
            <v>0</v>
          </cell>
          <cell r="L1143">
            <v>2003</v>
          </cell>
          <cell r="M1143" t="str">
            <v>No Trade</v>
          </cell>
          <cell r="N1143" t="str">
            <v/>
          </cell>
          <cell r="O1143" t="str">
            <v/>
          </cell>
          <cell r="P1143" t="str">
            <v/>
          </cell>
        </row>
        <row r="1144">
          <cell r="A1144" t="str">
            <v>OH</v>
          </cell>
          <cell r="B1144">
            <v>2</v>
          </cell>
          <cell r="C1144">
            <v>3</v>
          </cell>
          <cell r="D1144" t="str">
            <v>P</v>
          </cell>
          <cell r="E1144">
            <v>0.69</v>
          </cell>
          <cell r="F1144">
            <v>37649</v>
          </cell>
          <cell r="G1144">
            <v>1.7899999999999999E-2</v>
          </cell>
          <cell r="H1144">
            <v>2.1999999999999999E-2</v>
          </cell>
          <cell r="I1144" t="str">
            <v>5        110   .</v>
          </cell>
          <cell r="J1144">
            <v>0</v>
          </cell>
          <cell r="K1144">
            <v>0</v>
          </cell>
          <cell r="L1144">
            <v>2003</v>
          </cell>
          <cell r="M1144" t="str">
            <v>No Trade</v>
          </cell>
          <cell r="N1144" t="str">
            <v/>
          </cell>
          <cell r="O1144" t="str">
            <v/>
          </cell>
          <cell r="P1144" t="str">
            <v/>
          </cell>
        </row>
        <row r="1145">
          <cell r="A1145" t="str">
            <v>OH</v>
          </cell>
          <cell r="B1145">
            <v>2</v>
          </cell>
          <cell r="C1145">
            <v>3</v>
          </cell>
          <cell r="D1145" t="str">
            <v>C</v>
          </cell>
          <cell r="E1145">
            <v>0.7</v>
          </cell>
          <cell r="F1145">
            <v>37649</v>
          </cell>
          <cell r="G1145">
            <v>7.2599999999999998E-2</v>
          </cell>
          <cell r="H1145">
            <v>6.5000000000000002E-2</v>
          </cell>
          <cell r="I1145" t="str">
            <v>6        127   .</v>
          </cell>
          <cell r="J1145">
            <v>750</v>
          </cell>
          <cell r="K1145">
            <v>7.3999999999999996E-2</v>
          </cell>
          <cell r="L1145">
            <v>2003</v>
          </cell>
          <cell r="M1145" t="str">
            <v>No Trade</v>
          </cell>
          <cell r="N1145" t="str">
            <v/>
          </cell>
          <cell r="O1145" t="str">
            <v/>
          </cell>
          <cell r="P1145" t="str">
            <v/>
          </cell>
        </row>
        <row r="1146">
          <cell r="A1146" t="str">
            <v>OH</v>
          </cell>
          <cell r="B1146">
            <v>2</v>
          </cell>
          <cell r="C1146">
            <v>3</v>
          </cell>
          <cell r="D1146" t="str">
            <v>P</v>
          </cell>
          <cell r="E1146">
            <v>0.7</v>
          </cell>
          <cell r="F1146">
            <v>37649</v>
          </cell>
          <cell r="G1146">
            <v>2.1000000000000001E-2</v>
          </cell>
          <cell r="H1146">
            <v>2.5999999999999999E-2</v>
          </cell>
          <cell r="I1146" t="str">
            <v>1        100   .</v>
          </cell>
          <cell r="J1146">
            <v>0</v>
          </cell>
          <cell r="K1146">
            <v>0</v>
          </cell>
          <cell r="L1146">
            <v>2003</v>
          </cell>
          <cell r="M1146" t="str">
            <v>No Trade</v>
          </cell>
          <cell r="N1146" t="str">
            <v/>
          </cell>
          <cell r="O1146" t="str">
            <v/>
          </cell>
          <cell r="P1146" t="str">
            <v/>
          </cell>
        </row>
        <row r="1147">
          <cell r="A1147" t="str">
            <v>OH</v>
          </cell>
          <cell r="B1147">
            <v>2</v>
          </cell>
          <cell r="C1147">
            <v>3</v>
          </cell>
          <cell r="D1147" t="str">
            <v>C</v>
          </cell>
          <cell r="E1147">
            <v>0.71</v>
          </cell>
          <cell r="F1147">
            <v>37649</v>
          </cell>
          <cell r="G1147">
            <v>6.6299999999999998E-2</v>
          </cell>
          <cell r="H1147">
            <v>5.8999999999999997E-2</v>
          </cell>
          <cell r="I1147" t="str">
            <v>7          0   .</v>
          </cell>
          <cell r="J1147">
            <v>0</v>
          </cell>
          <cell r="K1147">
            <v>0</v>
          </cell>
          <cell r="L1147">
            <v>2003</v>
          </cell>
          <cell r="M1147" t="str">
            <v>No Trade</v>
          </cell>
          <cell r="N1147" t="str">
            <v/>
          </cell>
          <cell r="O1147" t="str">
            <v/>
          </cell>
          <cell r="P1147" t="str">
            <v/>
          </cell>
        </row>
        <row r="1148">
          <cell r="A1148" t="str">
            <v>OH</v>
          </cell>
          <cell r="B1148">
            <v>2</v>
          </cell>
          <cell r="C1148">
            <v>3</v>
          </cell>
          <cell r="D1148" t="str">
            <v>P</v>
          </cell>
          <cell r="E1148">
            <v>0.71</v>
          </cell>
          <cell r="F1148">
            <v>37649</v>
          </cell>
          <cell r="G1148">
            <v>2.46E-2</v>
          </cell>
          <cell r="H1148">
            <v>0.03</v>
          </cell>
          <cell r="I1148" t="str">
            <v>2          0   .</v>
          </cell>
          <cell r="J1148">
            <v>0</v>
          </cell>
          <cell r="K1148">
            <v>0</v>
          </cell>
          <cell r="L1148">
            <v>2003</v>
          </cell>
          <cell r="M1148" t="str">
            <v>No Trade</v>
          </cell>
          <cell r="N1148" t="str">
            <v/>
          </cell>
          <cell r="O1148" t="str">
            <v/>
          </cell>
          <cell r="P1148" t="str">
            <v/>
          </cell>
        </row>
        <row r="1149">
          <cell r="A1149" t="str">
            <v>OH</v>
          </cell>
          <cell r="B1149">
            <v>2</v>
          </cell>
          <cell r="C1149">
            <v>3</v>
          </cell>
          <cell r="D1149" t="str">
            <v>C</v>
          </cell>
          <cell r="E1149">
            <v>0.72</v>
          </cell>
          <cell r="F1149">
            <v>37649</v>
          </cell>
          <cell r="G1149">
            <v>6.0199999999999997E-2</v>
          </cell>
          <cell r="H1149">
            <v>5.3999999999999999E-2</v>
          </cell>
          <cell r="I1149" t="str">
            <v>1          0   .</v>
          </cell>
          <cell r="J1149">
            <v>0</v>
          </cell>
          <cell r="K1149">
            <v>0</v>
          </cell>
          <cell r="L1149">
            <v>2003</v>
          </cell>
          <cell r="M1149" t="str">
            <v>No Trade</v>
          </cell>
          <cell r="N1149" t="str">
            <v/>
          </cell>
          <cell r="O1149" t="str">
            <v/>
          </cell>
          <cell r="P1149" t="str">
            <v/>
          </cell>
        </row>
        <row r="1150">
          <cell r="A1150" t="str">
            <v>OH</v>
          </cell>
          <cell r="B1150">
            <v>2</v>
          </cell>
          <cell r="C1150">
            <v>3</v>
          </cell>
          <cell r="D1150" t="str">
            <v>P</v>
          </cell>
          <cell r="E1150">
            <v>0.72</v>
          </cell>
          <cell r="F1150">
            <v>37649</v>
          </cell>
          <cell r="G1150">
            <v>2.8500000000000001E-2</v>
          </cell>
          <cell r="H1150">
            <v>3.4000000000000002E-2</v>
          </cell>
          <cell r="I1150" t="str">
            <v>5          0   .</v>
          </cell>
          <cell r="J1150">
            <v>0</v>
          </cell>
          <cell r="K1150">
            <v>0</v>
          </cell>
          <cell r="L1150">
            <v>2003</v>
          </cell>
          <cell r="M1150" t="str">
            <v>No Trade</v>
          </cell>
          <cell r="N1150" t="str">
            <v/>
          </cell>
          <cell r="O1150" t="str">
            <v/>
          </cell>
          <cell r="P1150" t="str">
            <v/>
          </cell>
        </row>
        <row r="1151">
          <cell r="A1151" t="str">
            <v>OH</v>
          </cell>
          <cell r="B1151">
            <v>2</v>
          </cell>
          <cell r="C1151">
            <v>3</v>
          </cell>
          <cell r="D1151" t="str">
            <v>C</v>
          </cell>
          <cell r="E1151">
            <v>0.73</v>
          </cell>
          <cell r="F1151">
            <v>37649</v>
          </cell>
          <cell r="G1151">
            <v>5.4600000000000003E-2</v>
          </cell>
          <cell r="H1151">
            <v>4.9000000000000002E-2</v>
          </cell>
          <cell r="I1151" t="str">
            <v>0          0   .</v>
          </cell>
          <cell r="J1151">
            <v>0</v>
          </cell>
          <cell r="K1151">
            <v>0</v>
          </cell>
          <cell r="L1151">
            <v>2003</v>
          </cell>
          <cell r="M1151" t="str">
            <v>No Trade</v>
          </cell>
          <cell r="N1151" t="str">
            <v/>
          </cell>
          <cell r="O1151" t="str">
            <v/>
          </cell>
          <cell r="P1151" t="str">
            <v/>
          </cell>
        </row>
        <row r="1152">
          <cell r="A1152" t="str">
            <v>OH</v>
          </cell>
          <cell r="B1152">
            <v>2</v>
          </cell>
          <cell r="C1152">
            <v>3</v>
          </cell>
          <cell r="D1152" t="str">
            <v>P</v>
          </cell>
          <cell r="E1152">
            <v>0.73</v>
          </cell>
          <cell r="F1152">
            <v>37649</v>
          </cell>
          <cell r="G1152">
            <v>3.2800000000000003E-2</v>
          </cell>
          <cell r="H1152">
            <v>3.9E-2</v>
          </cell>
          <cell r="I1152" t="str">
            <v>3          0   .</v>
          </cell>
          <cell r="J1152">
            <v>0</v>
          </cell>
          <cell r="K1152">
            <v>0</v>
          </cell>
          <cell r="L1152">
            <v>2003</v>
          </cell>
          <cell r="M1152" t="str">
            <v>No Trade</v>
          </cell>
          <cell r="N1152" t="str">
            <v/>
          </cell>
          <cell r="O1152" t="str">
            <v/>
          </cell>
          <cell r="P1152" t="str">
            <v/>
          </cell>
        </row>
        <row r="1153">
          <cell r="A1153" t="str">
            <v>OH</v>
          </cell>
          <cell r="B1153">
            <v>2</v>
          </cell>
          <cell r="C1153">
            <v>3</v>
          </cell>
          <cell r="D1153" t="str">
            <v>C</v>
          </cell>
          <cell r="E1153">
            <v>0.74</v>
          </cell>
          <cell r="F1153">
            <v>37649</v>
          </cell>
          <cell r="G1153">
            <v>4.9299999999999997E-2</v>
          </cell>
          <cell r="H1153">
            <v>4.3999999999999997E-2</v>
          </cell>
          <cell r="I1153" t="str">
            <v>1          5   .</v>
          </cell>
          <cell r="J1153">
            <v>0</v>
          </cell>
          <cell r="K1153">
            <v>0</v>
          </cell>
          <cell r="L1153">
            <v>2003</v>
          </cell>
          <cell r="M1153" t="str">
            <v>No Trade</v>
          </cell>
          <cell r="N1153" t="str">
            <v/>
          </cell>
          <cell r="O1153" t="str">
            <v/>
          </cell>
          <cell r="P1153" t="str">
            <v/>
          </cell>
        </row>
        <row r="1154">
          <cell r="A1154" t="str">
            <v>OH</v>
          </cell>
          <cell r="B1154">
            <v>2</v>
          </cell>
          <cell r="C1154">
            <v>3</v>
          </cell>
          <cell r="D1154" t="str">
            <v>P</v>
          </cell>
          <cell r="E1154">
            <v>0.74</v>
          </cell>
          <cell r="F1154">
            <v>37649</v>
          </cell>
          <cell r="G1154">
            <v>3.7400000000000003E-2</v>
          </cell>
          <cell r="H1154">
            <v>4.3999999999999997E-2</v>
          </cell>
          <cell r="I1154" t="str">
            <v>4          0   .</v>
          </cell>
          <cell r="J1154">
            <v>0</v>
          </cell>
          <cell r="K1154">
            <v>0</v>
          </cell>
          <cell r="L1154">
            <v>2003</v>
          </cell>
          <cell r="M1154" t="str">
            <v>No Trade</v>
          </cell>
          <cell r="N1154" t="str">
            <v/>
          </cell>
          <cell r="O1154" t="str">
            <v/>
          </cell>
          <cell r="P1154" t="str">
            <v/>
          </cell>
        </row>
        <row r="1155">
          <cell r="A1155" t="str">
            <v>OH</v>
          </cell>
          <cell r="B1155">
            <v>2</v>
          </cell>
          <cell r="C1155">
            <v>3</v>
          </cell>
          <cell r="D1155" t="str">
            <v>C</v>
          </cell>
          <cell r="E1155">
            <v>0.75</v>
          </cell>
          <cell r="F1155">
            <v>37649</v>
          </cell>
          <cell r="G1155">
            <v>4.4299999999999999E-2</v>
          </cell>
          <cell r="H1155">
            <v>3.9E-2</v>
          </cell>
          <cell r="I1155" t="str">
            <v>7         53   .</v>
          </cell>
          <cell r="J1155">
            <v>0</v>
          </cell>
          <cell r="K1155">
            <v>0</v>
          </cell>
          <cell r="L1155">
            <v>2003</v>
          </cell>
          <cell r="M1155" t="str">
            <v>No Trade</v>
          </cell>
          <cell r="N1155" t="str">
            <v/>
          </cell>
          <cell r="O1155" t="str">
            <v/>
          </cell>
          <cell r="P1155" t="str">
            <v/>
          </cell>
        </row>
        <row r="1156">
          <cell r="A1156" t="str">
            <v>OH</v>
          </cell>
          <cell r="B1156">
            <v>2</v>
          </cell>
          <cell r="C1156">
            <v>3</v>
          </cell>
          <cell r="D1156" t="str">
            <v>P</v>
          </cell>
          <cell r="E1156">
            <v>0.75</v>
          </cell>
          <cell r="F1156">
            <v>37649</v>
          </cell>
          <cell r="G1156">
            <v>4.24E-2</v>
          </cell>
          <cell r="H1156">
            <v>0.05</v>
          </cell>
          <cell r="I1156" t="str">
            <v>0        262   .</v>
          </cell>
          <cell r="J1156">
            <v>0</v>
          </cell>
          <cell r="K1156">
            <v>0</v>
          </cell>
          <cell r="L1156">
            <v>2003</v>
          </cell>
          <cell r="M1156" t="str">
            <v>No Trade</v>
          </cell>
          <cell r="N1156" t="str">
            <v/>
          </cell>
          <cell r="O1156" t="str">
            <v/>
          </cell>
          <cell r="P1156" t="str">
            <v/>
          </cell>
        </row>
        <row r="1157">
          <cell r="A1157" t="str">
            <v>OH</v>
          </cell>
          <cell r="B1157">
            <v>2</v>
          </cell>
          <cell r="C1157">
            <v>3</v>
          </cell>
          <cell r="D1157" t="str">
            <v>C</v>
          </cell>
          <cell r="E1157">
            <v>0.76</v>
          </cell>
          <cell r="F1157">
            <v>37649</v>
          </cell>
          <cell r="G1157">
            <v>3.9800000000000002E-2</v>
          </cell>
          <cell r="H1157">
            <v>3.5000000000000003E-2</v>
          </cell>
          <cell r="I1157" t="str">
            <v>7         10   .</v>
          </cell>
          <cell r="J1157">
            <v>380</v>
          </cell>
          <cell r="K1157">
            <v>3.7999999999999999E-2</v>
          </cell>
          <cell r="L1157">
            <v>2003</v>
          </cell>
          <cell r="M1157" t="str">
            <v>No Trade</v>
          </cell>
          <cell r="N1157" t="str">
            <v/>
          </cell>
          <cell r="O1157" t="str">
            <v/>
          </cell>
          <cell r="P1157" t="str">
            <v/>
          </cell>
        </row>
        <row r="1158">
          <cell r="A1158" t="str">
            <v>OH</v>
          </cell>
          <cell r="B1158">
            <v>2</v>
          </cell>
          <cell r="C1158">
            <v>3</v>
          </cell>
          <cell r="D1158" t="str">
            <v>P</v>
          </cell>
          <cell r="E1158">
            <v>0.76</v>
          </cell>
          <cell r="F1158">
            <v>37649</v>
          </cell>
          <cell r="G1158">
            <v>4.7899999999999998E-2</v>
          </cell>
          <cell r="H1158">
            <v>5.5E-2</v>
          </cell>
          <cell r="I1158" t="str">
            <v>9          0   .</v>
          </cell>
          <cell r="J1158">
            <v>0</v>
          </cell>
          <cell r="K1158">
            <v>0</v>
          </cell>
          <cell r="L1158">
            <v>2003</v>
          </cell>
          <cell r="M1158" t="str">
            <v>No Trade</v>
          </cell>
          <cell r="N1158" t="str">
            <v/>
          </cell>
          <cell r="O1158" t="str">
            <v/>
          </cell>
          <cell r="P1158" t="str">
            <v/>
          </cell>
        </row>
        <row r="1159">
          <cell r="A1159" t="str">
            <v>OH</v>
          </cell>
          <cell r="B1159">
            <v>2</v>
          </cell>
          <cell r="C1159">
            <v>3</v>
          </cell>
          <cell r="D1159" t="str">
            <v>C</v>
          </cell>
          <cell r="E1159">
            <v>0.77</v>
          </cell>
          <cell r="F1159">
            <v>37649</v>
          </cell>
          <cell r="G1159">
            <v>3.5700000000000003E-2</v>
          </cell>
          <cell r="H1159">
            <v>3.2000000000000001E-2</v>
          </cell>
          <cell r="I1159" t="str">
            <v>0          0   .</v>
          </cell>
          <cell r="J1159">
            <v>0</v>
          </cell>
          <cell r="K1159">
            <v>0</v>
          </cell>
          <cell r="L1159">
            <v>2003</v>
          </cell>
          <cell r="M1159" t="str">
            <v>No Trade</v>
          </cell>
          <cell r="N1159" t="str">
            <v/>
          </cell>
          <cell r="O1159" t="str">
            <v/>
          </cell>
          <cell r="P1159" t="str">
            <v/>
          </cell>
        </row>
        <row r="1160">
          <cell r="A1160" t="str">
            <v>OH</v>
          </cell>
          <cell r="B1160">
            <v>2</v>
          </cell>
          <cell r="C1160">
            <v>3</v>
          </cell>
          <cell r="D1160" t="str">
            <v>P</v>
          </cell>
          <cell r="E1160">
            <v>0.77</v>
          </cell>
          <cell r="F1160">
            <v>37649</v>
          </cell>
          <cell r="G1160">
            <v>5.3699999999999998E-2</v>
          </cell>
          <cell r="H1160">
            <v>6.2E-2</v>
          </cell>
          <cell r="I1160" t="str">
            <v>1          0   .</v>
          </cell>
          <cell r="J1160">
            <v>0</v>
          </cell>
          <cell r="K1160">
            <v>0</v>
          </cell>
          <cell r="L1160">
            <v>2003</v>
          </cell>
          <cell r="M1160" t="str">
            <v>No Trade</v>
          </cell>
          <cell r="N1160" t="str">
            <v/>
          </cell>
          <cell r="O1160" t="str">
            <v/>
          </cell>
          <cell r="P1160" t="str">
            <v/>
          </cell>
        </row>
        <row r="1161">
          <cell r="A1161" t="str">
            <v>OH</v>
          </cell>
          <cell r="B1161">
            <v>2</v>
          </cell>
          <cell r="C1161">
            <v>3</v>
          </cell>
          <cell r="D1161" t="str">
            <v>C</v>
          </cell>
          <cell r="E1161">
            <v>0.78</v>
          </cell>
          <cell r="F1161">
            <v>37649</v>
          </cell>
          <cell r="G1161">
            <v>3.1899999999999998E-2</v>
          </cell>
          <cell r="H1161">
            <v>2.9000000000000001E-2</v>
          </cell>
          <cell r="I1161" t="str">
            <v>5         20   .</v>
          </cell>
          <cell r="J1161">
            <v>310</v>
          </cell>
          <cell r="K1161">
            <v>3.1E-2</v>
          </cell>
          <cell r="L1161">
            <v>2003</v>
          </cell>
          <cell r="M1161" t="str">
            <v>No Trade</v>
          </cell>
          <cell r="N1161" t="str">
            <v/>
          </cell>
          <cell r="O1161" t="str">
            <v/>
          </cell>
          <cell r="P1161" t="str">
            <v/>
          </cell>
        </row>
        <row r="1162">
          <cell r="A1162" t="str">
            <v>OH</v>
          </cell>
          <cell r="B1162">
            <v>2</v>
          </cell>
          <cell r="C1162">
            <v>3</v>
          </cell>
          <cell r="D1162" t="str">
            <v>P</v>
          </cell>
          <cell r="E1162">
            <v>0.78</v>
          </cell>
          <cell r="F1162">
            <v>37649</v>
          </cell>
          <cell r="G1162">
            <v>5.9900000000000002E-2</v>
          </cell>
          <cell r="H1162">
            <v>6.9000000000000006E-2</v>
          </cell>
          <cell r="I1162" t="str">
            <v>6          0   .</v>
          </cell>
          <cell r="J1162">
            <v>0</v>
          </cell>
          <cell r="K1162">
            <v>0</v>
          </cell>
          <cell r="L1162">
            <v>2003</v>
          </cell>
          <cell r="M1162" t="str">
            <v>No Trade</v>
          </cell>
          <cell r="N1162" t="str">
            <v/>
          </cell>
          <cell r="O1162" t="str">
            <v/>
          </cell>
          <cell r="P1162" t="str">
            <v/>
          </cell>
        </row>
        <row r="1163">
          <cell r="A1163" t="str">
            <v>OH</v>
          </cell>
          <cell r="B1163">
            <v>2</v>
          </cell>
          <cell r="C1163">
            <v>3</v>
          </cell>
          <cell r="D1163" t="str">
            <v>C</v>
          </cell>
          <cell r="E1163">
            <v>0.79</v>
          </cell>
          <cell r="F1163">
            <v>37649</v>
          </cell>
          <cell r="G1163">
            <v>2.8500000000000001E-2</v>
          </cell>
          <cell r="H1163">
            <v>2.7E-2</v>
          </cell>
          <cell r="I1163" t="str">
            <v>0        295   .</v>
          </cell>
          <cell r="J1163">
            <v>270</v>
          </cell>
          <cell r="K1163">
            <v>2.5000000000000001E-2</v>
          </cell>
          <cell r="L1163">
            <v>2003</v>
          </cell>
          <cell r="M1163" t="str">
            <v>No Trade</v>
          </cell>
          <cell r="N1163" t="str">
            <v/>
          </cell>
          <cell r="O1163" t="str">
            <v/>
          </cell>
          <cell r="P1163" t="str">
            <v/>
          </cell>
        </row>
        <row r="1164">
          <cell r="A1164" t="str">
            <v>OH</v>
          </cell>
          <cell r="B1164">
            <v>2</v>
          </cell>
          <cell r="C1164">
            <v>3</v>
          </cell>
          <cell r="D1164" t="str">
            <v>P</v>
          </cell>
          <cell r="E1164">
            <v>0.79</v>
          </cell>
          <cell r="F1164">
            <v>37649</v>
          </cell>
          <cell r="G1164">
            <v>6.6400000000000001E-2</v>
          </cell>
          <cell r="H1164">
            <v>7.6999999999999999E-2</v>
          </cell>
          <cell r="I1164" t="str">
            <v>0          0   .</v>
          </cell>
          <cell r="J1164">
            <v>0</v>
          </cell>
          <cell r="K1164">
            <v>0</v>
          </cell>
          <cell r="L1164">
            <v>2003</v>
          </cell>
          <cell r="M1164" t="str">
            <v>No Trade</v>
          </cell>
          <cell r="N1164" t="str">
            <v/>
          </cell>
          <cell r="O1164" t="str">
            <v/>
          </cell>
          <cell r="P1164" t="str">
            <v/>
          </cell>
        </row>
        <row r="1165">
          <cell r="A1165" t="str">
            <v>OH</v>
          </cell>
          <cell r="B1165">
            <v>2</v>
          </cell>
          <cell r="C1165">
            <v>3</v>
          </cell>
          <cell r="D1165" t="str">
            <v>C</v>
          </cell>
          <cell r="E1165">
            <v>0.8</v>
          </cell>
          <cell r="F1165">
            <v>37649</v>
          </cell>
          <cell r="G1165">
            <v>2.5399999999999999E-2</v>
          </cell>
          <cell r="H1165">
            <v>2.1999999999999999E-2</v>
          </cell>
          <cell r="I1165" t="str">
            <v>7         33   .</v>
          </cell>
          <cell r="J1165">
            <v>270</v>
          </cell>
          <cell r="K1165">
            <v>2.1000000000000001E-2</v>
          </cell>
          <cell r="L1165">
            <v>2003</v>
          </cell>
          <cell r="M1165" t="str">
            <v>No Trade</v>
          </cell>
          <cell r="N1165" t="str">
            <v/>
          </cell>
          <cell r="O1165" t="str">
            <v/>
          </cell>
          <cell r="P1165" t="str">
            <v/>
          </cell>
        </row>
        <row r="1166">
          <cell r="A1166" t="str">
            <v>OH</v>
          </cell>
          <cell r="B1166">
            <v>2</v>
          </cell>
          <cell r="C1166">
            <v>3</v>
          </cell>
          <cell r="D1166" t="str">
            <v>P</v>
          </cell>
          <cell r="E1166">
            <v>0.8</v>
          </cell>
          <cell r="F1166">
            <v>37649</v>
          </cell>
          <cell r="G1166">
            <v>7.3200000000000001E-2</v>
          </cell>
          <cell r="H1166">
            <v>8.2000000000000003E-2</v>
          </cell>
          <cell r="I1166" t="str">
            <v>6          0   .</v>
          </cell>
          <cell r="J1166">
            <v>0</v>
          </cell>
          <cell r="K1166">
            <v>0</v>
          </cell>
          <cell r="L1166">
            <v>2003</v>
          </cell>
          <cell r="M1166" t="str">
            <v>No Trade</v>
          </cell>
          <cell r="N1166" t="str">
            <v/>
          </cell>
          <cell r="O1166" t="str">
            <v/>
          </cell>
          <cell r="P1166" t="str">
            <v/>
          </cell>
        </row>
        <row r="1167">
          <cell r="A1167" t="str">
            <v>OH</v>
          </cell>
          <cell r="B1167">
            <v>2</v>
          </cell>
          <cell r="C1167">
            <v>3</v>
          </cell>
          <cell r="D1167" t="str">
            <v>C</v>
          </cell>
          <cell r="E1167">
            <v>0.81</v>
          </cell>
          <cell r="F1167">
            <v>37649</v>
          </cell>
          <cell r="G1167">
            <v>2.2499999999999999E-2</v>
          </cell>
          <cell r="H1167">
            <v>0.02</v>
          </cell>
          <cell r="I1167" t="str">
            <v>1         11   .</v>
          </cell>
          <cell r="J1167">
            <v>210</v>
          </cell>
          <cell r="K1167">
            <v>0.02</v>
          </cell>
          <cell r="L1167">
            <v>2003</v>
          </cell>
          <cell r="M1167" t="str">
            <v>No Trade</v>
          </cell>
          <cell r="N1167" t="str">
            <v/>
          </cell>
          <cell r="O1167" t="str">
            <v/>
          </cell>
          <cell r="P1167" t="str">
            <v/>
          </cell>
        </row>
        <row r="1168">
          <cell r="A1168" t="str">
            <v>OH</v>
          </cell>
          <cell r="B1168">
            <v>2</v>
          </cell>
          <cell r="C1168">
            <v>3</v>
          </cell>
          <cell r="D1168" t="str">
            <v>P</v>
          </cell>
          <cell r="E1168">
            <v>0.81</v>
          </cell>
          <cell r="F1168">
            <v>37649</v>
          </cell>
          <cell r="G1168">
            <v>8.0199999999999994E-2</v>
          </cell>
          <cell r="H1168">
            <v>0.09</v>
          </cell>
          <cell r="I1168" t="str">
            <v>0          0   .</v>
          </cell>
          <cell r="J1168">
            <v>0</v>
          </cell>
          <cell r="K1168">
            <v>0</v>
          </cell>
          <cell r="L1168">
            <v>2003</v>
          </cell>
          <cell r="M1168" t="str">
            <v>No Trade</v>
          </cell>
          <cell r="N1168" t="str">
            <v/>
          </cell>
          <cell r="O1168" t="str">
            <v/>
          </cell>
          <cell r="P1168" t="str">
            <v/>
          </cell>
        </row>
        <row r="1169">
          <cell r="A1169" t="str">
            <v>OH</v>
          </cell>
          <cell r="B1169">
            <v>2</v>
          </cell>
          <cell r="C1169">
            <v>3</v>
          </cell>
          <cell r="D1169" t="str">
            <v>C</v>
          </cell>
          <cell r="E1169">
            <v>0.82</v>
          </cell>
          <cell r="F1169">
            <v>37649</v>
          </cell>
          <cell r="G1169">
            <v>1.9900000000000001E-2</v>
          </cell>
          <cell r="H1169">
            <v>1.7000000000000001E-2</v>
          </cell>
          <cell r="I1169" t="str">
            <v>8         10   .</v>
          </cell>
          <cell r="J1169">
            <v>180</v>
          </cell>
          <cell r="K1169">
            <v>1.7999999999999999E-2</v>
          </cell>
          <cell r="L1169">
            <v>2003</v>
          </cell>
          <cell r="M1169" t="str">
            <v>No Trade</v>
          </cell>
          <cell r="N1169" t="str">
            <v/>
          </cell>
          <cell r="O1169" t="str">
            <v/>
          </cell>
          <cell r="P1169" t="str">
            <v/>
          </cell>
        </row>
        <row r="1170">
          <cell r="A1170" t="str">
            <v>OH</v>
          </cell>
          <cell r="B1170">
            <v>2</v>
          </cell>
          <cell r="C1170">
            <v>3</v>
          </cell>
          <cell r="D1170" t="str">
            <v>C</v>
          </cell>
          <cell r="E1170">
            <v>0.83</v>
          </cell>
          <cell r="F1170">
            <v>37649</v>
          </cell>
          <cell r="G1170">
            <v>1.7600000000000001E-2</v>
          </cell>
          <cell r="H1170">
            <v>1.4999999999999999E-2</v>
          </cell>
          <cell r="I1170" t="str">
            <v>8         12   .</v>
          </cell>
          <cell r="J1170">
            <v>178</v>
          </cell>
          <cell r="K1170">
            <v>1.7500000000000002E-2</v>
          </cell>
          <cell r="L1170">
            <v>2003</v>
          </cell>
          <cell r="M1170" t="str">
            <v>No Trade</v>
          </cell>
          <cell r="N1170" t="str">
            <v/>
          </cell>
          <cell r="O1170" t="str">
            <v/>
          </cell>
          <cell r="P1170" t="str">
            <v/>
          </cell>
        </row>
        <row r="1171">
          <cell r="A1171" t="str">
            <v>OH</v>
          </cell>
          <cell r="B1171">
            <v>2</v>
          </cell>
          <cell r="C1171">
            <v>3</v>
          </cell>
          <cell r="D1171" t="str">
            <v>C</v>
          </cell>
          <cell r="E1171">
            <v>0.84</v>
          </cell>
          <cell r="F1171">
            <v>37649</v>
          </cell>
          <cell r="G1171">
            <v>1.55E-2</v>
          </cell>
          <cell r="H1171">
            <v>1.2999999999999999E-2</v>
          </cell>
          <cell r="I1171" t="str">
            <v>9         32   .</v>
          </cell>
          <cell r="J1171">
            <v>180</v>
          </cell>
          <cell r="K1171">
            <v>1.2E-2</v>
          </cell>
          <cell r="L1171">
            <v>2003</v>
          </cell>
          <cell r="M1171" t="str">
            <v>No Trade</v>
          </cell>
          <cell r="N1171" t="str">
            <v/>
          </cell>
          <cell r="O1171" t="str">
            <v/>
          </cell>
          <cell r="P1171" t="str">
            <v/>
          </cell>
        </row>
        <row r="1172">
          <cell r="A1172" t="str">
            <v>OH</v>
          </cell>
          <cell r="B1172">
            <v>2</v>
          </cell>
          <cell r="C1172">
            <v>3</v>
          </cell>
          <cell r="D1172" t="str">
            <v>C</v>
          </cell>
          <cell r="E1172">
            <v>0.85</v>
          </cell>
          <cell r="F1172">
            <v>37649</v>
          </cell>
          <cell r="G1172">
            <v>1.37E-2</v>
          </cell>
          <cell r="H1172">
            <v>1.2E-2</v>
          </cell>
          <cell r="I1172" t="str">
            <v>3         15   .</v>
          </cell>
          <cell r="J1172">
            <v>0</v>
          </cell>
          <cell r="K1172">
            <v>0</v>
          </cell>
          <cell r="L1172">
            <v>2003</v>
          </cell>
          <cell r="M1172" t="str">
            <v>No Trade</v>
          </cell>
          <cell r="N1172" t="str">
            <v/>
          </cell>
          <cell r="O1172" t="str">
            <v/>
          </cell>
          <cell r="P1172" t="str">
            <v/>
          </cell>
        </row>
        <row r="1173">
          <cell r="A1173" t="str">
            <v>OH</v>
          </cell>
          <cell r="B1173">
            <v>2</v>
          </cell>
          <cell r="C1173">
            <v>3</v>
          </cell>
          <cell r="D1173" t="str">
            <v>C</v>
          </cell>
          <cell r="E1173">
            <v>0.86</v>
          </cell>
          <cell r="F1173">
            <v>37649</v>
          </cell>
          <cell r="G1173">
            <v>1.2E-2</v>
          </cell>
          <cell r="H1173">
            <v>0.01</v>
          </cell>
          <cell r="I1173" t="str">
            <v>8          4   .</v>
          </cell>
          <cell r="J1173">
            <v>0</v>
          </cell>
          <cell r="K1173">
            <v>0</v>
          </cell>
          <cell r="L1173">
            <v>2003</v>
          </cell>
          <cell r="M1173" t="str">
            <v>No Trade</v>
          </cell>
          <cell r="N1173" t="str">
            <v/>
          </cell>
          <cell r="O1173" t="str">
            <v/>
          </cell>
          <cell r="P1173" t="str">
            <v/>
          </cell>
        </row>
        <row r="1174">
          <cell r="A1174" t="str">
            <v>OH</v>
          </cell>
          <cell r="B1174">
            <v>2</v>
          </cell>
          <cell r="C1174">
            <v>3</v>
          </cell>
          <cell r="D1174" t="str">
            <v>C</v>
          </cell>
          <cell r="E1174">
            <v>0.87</v>
          </cell>
          <cell r="F1174">
            <v>37649</v>
          </cell>
          <cell r="G1174">
            <v>1.0500000000000001E-2</v>
          </cell>
          <cell r="H1174">
            <v>8.9999999999999993E-3</v>
          </cell>
          <cell r="I1174" t="str">
            <v>5          0   .</v>
          </cell>
          <cell r="J1174">
            <v>0</v>
          </cell>
          <cell r="K1174">
            <v>0</v>
          </cell>
          <cell r="L1174">
            <v>2003</v>
          </cell>
          <cell r="M1174" t="str">
            <v>No Trade</v>
          </cell>
          <cell r="N1174" t="str">
            <v/>
          </cell>
          <cell r="O1174" t="str">
            <v/>
          </cell>
          <cell r="P1174" t="str">
            <v/>
          </cell>
        </row>
        <row r="1175">
          <cell r="A1175" t="str">
            <v>OH</v>
          </cell>
          <cell r="B1175">
            <v>2</v>
          </cell>
          <cell r="C1175">
            <v>3</v>
          </cell>
          <cell r="D1175" t="str">
            <v>P</v>
          </cell>
          <cell r="E1175">
            <v>0.87</v>
          </cell>
          <cell r="F1175">
            <v>37649</v>
          </cell>
          <cell r="G1175">
            <v>0.13189999999999999</v>
          </cell>
          <cell r="H1175">
            <v>0.13100000000000001</v>
          </cell>
          <cell r="I1175" t="str">
            <v>9          0   .</v>
          </cell>
          <cell r="J1175">
            <v>0</v>
          </cell>
          <cell r="K1175">
            <v>0</v>
          </cell>
          <cell r="L1175">
            <v>2003</v>
          </cell>
          <cell r="M1175" t="str">
            <v>No Trade</v>
          </cell>
          <cell r="N1175" t="str">
            <v/>
          </cell>
          <cell r="O1175" t="str">
            <v/>
          </cell>
          <cell r="P1175" t="str">
            <v/>
          </cell>
        </row>
        <row r="1176">
          <cell r="A1176" t="str">
            <v>OH</v>
          </cell>
          <cell r="B1176">
            <v>2</v>
          </cell>
          <cell r="C1176">
            <v>3</v>
          </cell>
          <cell r="D1176" t="str">
            <v>C</v>
          </cell>
          <cell r="E1176">
            <v>0.88</v>
          </cell>
          <cell r="F1176">
            <v>37649</v>
          </cell>
          <cell r="G1176">
            <v>9.1999999999999998E-3</v>
          </cell>
          <cell r="H1176">
            <v>8.0000000000000002E-3</v>
          </cell>
          <cell r="I1176" t="str">
            <v>3         15   .</v>
          </cell>
          <cell r="J1176">
            <v>70</v>
          </cell>
          <cell r="K1176">
            <v>7.0000000000000001E-3</v>
          </cell>
          <cell r="L1176">
            <v>2003</v>
          </cell>
          <cell r="M1176" t="str">
            <v>No Trade</v>
          </cell>
          <cell r="N1176" t="str">
            <v/>
          </cell>
          <cell r="O1176" t="str">
            <v/>
          </cell>
          <cell r="P1176" t="str">
            <v/>
          </cell>
        </row>
        <row r="1177">
          <cell r="A1177" t="str">
            <v>OH</v>
          </cell>
          <cell r="B1177">
            <v>2</v>
          </cell>
          <cell r="C1177">
            <v>3</v>
          </cell>
          <cell r="D1177" t="str">
            <v>P</v>
          </cell>
          <cell r="E1177">
            <v>0.88</v>
          </cell>
          <cell r="F1177">
            <v>37649</v>
          </cell>
          <cell r="G1177">
            <v>0.14130000000000001</v>
          </cell>
          <cell r="H1177">
            <v>0.14099999999999999</v>
          </cell>
          <cell r="I1177" t="str">
            <v>3          0   .</v>
          </cell>
          <cell r="J1177">
            <v>0</v>
          </cell>
          <cell r="K1177">
            <v>0</v>
          </cell>
          <cell r="L1177">
            <v>2003</v>
          </cell>
          <cell r="M1177" t="str">
            <v>No Trade</v>
          </cell>
          <cell r="N1177" t="str">
            <v/>
          </cell>
          <cell r="O1177" t="str">
            <v/>
          </cell>
          <cell r="P1177" t="str">
            <v/>
          </cell>
        </row>
        <row r="1178">
          <cell r="A1178" t="str">
            <v>OH</v>
          </cell>
          <cell r="B1178">
            <v>2</v>
          </cell>
          <cell r="C1178">
            <v>3</v>
          </cell>
          <cell r="D1178" t="str">
            <v>C</v>
          </cell>
          <cell r="E1178">
            <v>0.89</v>
          </cell>
          <cell r="F1178">
            <v>37649</v>
          </cell>
          <cell r="G1178">
            <v>8.0999999999999996E-3</v>
          </cell>
          <cell r="H1178">
            <v>7.0000000000000001E-3</v>
          </cell>
          <cell r="I1178" t="str">
            <v>3          0   .</v>
          </cell>
          <cell r="J1178">
            <v>0</v>
          </cell>
          <cell r="K1178">
            <v>0</v>
          </cell>
          <cell r="L1178">
            <v>2003</v>
          </cell>
          <cell r="M1178" t="str">
            <v>No Trade</v>
          </cell>
          <cell r="N1178" t="str">
            <v/>
          </cell>
          <cell r="O1178" t="str">
            <v/>
          </cell>
          <cell r="P1178" t="str">
            <v/>
          </cell>
        </row>
        <row r="1179">
          <cell r="A1179" t="str">
            <v>OH</v>
          </cell>
          <cell r="B1179">
            <v>2</v>
          </cell>
          <cell r="C1179">
            <v>3</v>
          </cell>
          <cell r="D1179" t="str">
            <v>C</v>
          </cell>
          <cell r="E1179">
            <v>0.9</v>
          </cell>
          <cell r="F1179">
            <v>37649</v>
          </cell>
          <cell r="G1179">
            <v>7.0000000000000001E-3</v>
          </cell>
          <cell r="H1179">
            <v>6.0000000000000001E-3</v>
          </cell>
          <cell r="I1179" t="str">
            <v>4          5   .</v>
          </cell>
          <cell r="J1179">
            <v>50</v>
          </cell>
          <cell r="K1179">
            <v>5.0000000000000001E-3</v>
          </cell>
          <cell r="L1179">
            <v>2003</v>
          </cell>
          <cell r="M1179" t="str">
            <v>No Trade</v>
          </cell>
          <cell r="N1179" t="str">
            <v/>
          </cell>
          <cell r="O1179" t="str">
            <v/>
          </cell>
          <cell r="P1179" t="str">
            <v/>
          </cell>
        </row>
        <row r="1180">
          <cell r="A1180" t="str">
            <v>OH</v>
          </cell>
          <cell r="B1180">
            <v>2</v>
          </cell>
          <cell r="C1180">
            <v>3</v>
          </cell>
          <cell r="D1180" t="str">
            <v>C</v>
          </cell>
          <cell r="E1180">
            <v>0.91</v>
          </cell>
          <cell r="F1180">
            <v>37649</v>
          </cell>
          <cell r="G1180">
            <v>6.1000000000000004E-3</v>
          </cell>
          <cell r="H1180">
            <v>5.0000000000000001E-3</v>
          </cell>
          <cell r="I1180" t="str">
            <v>6          0   .</v>
          </cell>
          <cell r="J1180">
            <v>0</v>
          </cell>
          <cell r="K1180">
            <v>0</v>
          </cell>
          <cell r="L1180">
            <v>2003</v>
          </cell>
          <cell r="M1180" t="str">
            <v>No Trade</v>
          </cell>
          <cell r="N1180" t="str">
            <v/>
          </cell>
          <cell r="O1180" t="str">
            <v/>
          </cell>
          <cell r="P1180" t="str">
            <v/>
          </cell>
        </row>
        <row r="1181">
          <cell r="A1181" t="str">
            <v>OH</v>
          </cell>
          <cell r="B1181">
            <v>2</v>
          </cell>
          <cell r="C1181">
            <v>3</v>
          </cell>
          <cell r="D1181" t="str">
            <v>C</v>
          </cell>
          <cell r="E1181">
            <v>0.92</v>
          </cell>
          <cell r="F1181">
            <v>37649</v>
          </cell>
          <cell r="G1181">
            <v>5.3E-3</v>
          </cell>
          <cell r="H1181">
            <v>4.0000000000000001E-3</v>
          </cell>
          <cell r="I1181" t="str">
            <v>8         15   .</v>
          </cell>
          <cell r="J1181">
            <v>0</v>
          </cell>
          <cell r="K1181">
            <v>0</v>
          </cell>
          <cell r="L1181">
            <v>2003</v>
          </cell>
          <cell r="M1181" t="str">
            <v>No Trade</v>
          </cell>
          <cell r="N1181" t="str">
            <v/>
          </cell>
          <cell r="O1181" t="str">
            <v/>
          </cell>
          <cell r="P1181" t="str">
            <v/>
          </cell>
        </row>
        <row r="1182">
          <cell r="A1182" t="str">
            <v>OH</v>
          </cell>
          <cell r="B1182">
            <v>2</v>
          </cell>
          <cell r="C1182">
            <v>3</v>
          </cell>
          <cell r="D1182" t="str">
            <v>C</v>
          </cell>
          <cell r="E1182">
            <v>0.93</v>
          </cell>
          <cell r="F1182">
            <v>37649</v>
          </cell>
          <cell r="G1182">
            <v>4.5999999999999999E-3</v>
          </cell>
          <cell r="H1182">
            <v>4.0000000000000001E-3</v>
          </cell>
          <cell r="I1182" t="str">
            <v>2          0   .</v>
          </cell>
          <cell r="J1182">
            <v>0</v>
          </cell>
          <cell r="K1182">
            <v>0</v>
          </cell>
          <cell r="L1182">
            <v>2003</v>
          </cell>
          <cell r="M1182" t="str">
            <v>No Trade</v>
          </cell>
          <cell r="N1182" t="str">
            <v/>
          </cell>
          <cell r="O1182" t="str">
            <v/>
          </cell>
          <cell r="P1182" t="str">
            <v/>
          </cell>
        </row>
        <row r="1183">
          <cell r="A1183" t="str">
            <v>OH</v>
          </cell>
          <cell r="B1183">
            <v>2</v>
          </cell>
          <cell r="C1183">
            <v>3</v>
          </cell>
          <cell r="D1183" t="str">
            <v>C</v>
          </cell>
          <cell r="E1183">
            <v>0.94</v>
          </cell>
          <cell r="F1183">
            <v>37649</v>
          </cell>
          <cell r="G1183">
            <v>4.0000000000000001E-3</v>
          </cell>
          <cell r="H1183">
            <v>3.0000000000000001E-3</v>
          </cell>
          <cell r="I1183" t="str">
            <v>7          0   .</v>
          </cell>
          <cell r="J1183">
            <v>0</v>
          </cell>
          <cell r="K1183">
            <v>0</v>
          </cell>
          <cell r="L1183">
            <v>2003</v>
          </cell>
          <cell r="M1183" t="str">
            <v>No Trade</v>
          </cell>
          <cell r="N1183" t="str">
            <v/>
          </cell>
          <cell r="O1183" t="str">
            <v/>
          </cell>
          <cell r="P1183" t="str">
            <v/>
          </cell>
        </row>
        <row r="1184">
          <cell r="A1184" t="str">
            <v>OH</v>
          </cell>
          <cell r="B1184">
            <v>2</v>
          </cell>
          <cell r="C1184">
            <v>3</v>
          </cell>
          <cell r="D1184" t="str">
            <v>C</v>
          </cell>
          <cell r="E1184">
            <v>0.95</v>
          </cell>
          <cell r="F1184">
            <v>37649</v>
          </cell>
          <cell r="G1184">
            <v>3.5000000000000001E-3</v>
          </cell>
          <cell r="H1184">
            <v>3.0000000000000001E-3</v>
          </cell>
          <cell r="I1184" t="str">
            <v>2          0   .</v>
          </cell>
          <cell r="J1184">
            <v>0</v>
          </cell>
          <cell r="K1184">
            <v>0</v>
          </cell>
          <cell r="L1184">
            <v>2003</v>
          </cell>
          <cell r="M1184" t="str">
            <v>No Trade</v>
          </cell>
          <cell r="N1184" t="str">
            <v/>
          </cell>
          <cell r="O1184" t="str">
            <v/>
          </cell>
          <cell r="P1184" t="str">
            <v/>
          </cell>
        </row>
        <row r="1185">
          <cell r="A1185" t="str">
            <v>OH</v>
          </cell>
          <cell r="B1185">
            <v>2</v>
          </cell>
          <cell r="C1185">
            <v>3</v>
          </cell>
          <cell r="D1185" t="str">
            <v>C</v>
          </cell>
          <cell r="E1185">
            <v>0.96</v>
          </cell>
          <cell r="F1185">
            <v>37649</v>
          </cell>
          <cell r="G1185">
            <v>3.0000000000000001E-3</v>
          </cell>
          <cell r="H1185">
            <v>2E-3</v>
          </cell>
          <cell r="I1185" t="str">
            <v>8          0   .</v>
          </cell>
          <cell r="J1185">
            <v>0</v>
          </cell>
          <cell r="K1185">
            <v>0</v>
          </cell>
          <cell r="L1185">
            <v>2003</v>
          </cell>
          <cell r="M1185" t="str">
            <v>No Trade</v>
          </cell>
          <cell r="N1185" t="str">
            <v/>
          </cell>
          <cell r="O1185" t="str">
            <v/>
          </cell>
          <cell r="P1185" t="str">
            <v/>
          </cell>
        </row>
        <row r="1186">
          <cell r="A1186" t="str">
            <v>OH</v>
          </cell>
          <cell r="B1186">
            <v>2</v>
          </cell>
          <cell r="C1186">
            <v>3</v>
          </cell>
          <cell r="D1186" t="str">
            <v>C</v>
          </cell>
          <cell r="E1186">
            <v>0.97</v>
          </cell>
          <cell r="F1186">
            <v>37649</v>
          </cell>
          <cell r="G1186">
            <v>2.5999999999999999E-3</v>
          </cell>
          <cell r="H1186">
            <v>2E-3</v>
          </cell>
          <cell r="I1186" t="str">
            <v>4          0   .</v>
          </cell>
          <cell r="J1186">
            <v>0</v>
          </cell>
          <cell r="K1186">
            <v>0</v>
          </cell>
          <cell r="L1186">
            <v>2003</v>
          </cell>
          <cell r="M1186" t="str">
            <v>No Trade</v>
          </cell>
          <cell r="N1186" t="str">
            <v/>
          </cell>
          <cell r="O1186" t="str">
            <v/>
          </cell>
          <cell r="P1186" t="str">
            <v/>
          </cell>
        </row>
        <row r="1187">
          <cell r="A1187" t="str">
            <v>OH</v>
          </cell>
          <cell r="B1187">
            <v>2</v>
          </cell>
          <cell r="C1187">
            <v>3</v>
          </cell>
          <cell r="D1187" t="str">
            <v>P</v>
          </cell>
          <cell r="E1187">
            <v>0.97</v>
          </cell>
          <cell r="F1187">
            <v>37649</v>
          </cell>
          <cell r="G1187">
            <v>0.21970000000000001</v>
          </cell>
          <cell r="H1187">
            <v>0.23100000000000001</v>
          </cell>
          <cell r="I1187" t="str">
            <v>6          0   .</v>
          </cell>
          <cell r="J1187">
            <v>0</v>
          </cell>
          <cell r="K1187">
            <v>0</v>
          </cell>
          <cell r="L1187">
            <v>2003</v>
          </cell>
          <cell r="M1187" t="str">
            <v>No Trade</v>
          </cell>
          <cell r="N1187" t="str">
            <v/>
          </cell>
          <cell r="O1187" t="str">
            <v/>
          </cell>
          <cell r="P1187" t="str">
            <v/>
          </cell>
        </row>
        <row r="1188">
          <cell r="A1188" t="str">
            <v>OH</v>
          </cell>
          <cell r="B1188">
            <v>2</v>
          </cell>
          <cell r="C1188">
            <v>3</v>
          </cell>
          <cell r="D1188" t="str">
            <v>C</v>
          </cell>
          <cell r="E1188">
            <v>0.98</v>
          </cell>
          <cell r="F1188">
            <v>37649</v>
          </cell>
          <cell r="G1188">
            <v>2.3E-3</v>
          </cell>
          <cell r="H1188">
            <v>2E-3</v>
          </cell>
          <cell r="I1188" t="str">
            <v>1          0   .</v>
          </cell>
          <cell r="J1188">
            <v>0</v>
          </cell>
          <cell r="K1188">
            <v>0</v>
          </cell>
          <cell r="L1188">
            <v>2003</v>
          </cell>
          <cell r="M1188" t="str">
            <v>No Trade</v>
          </cell>
          <cell r="N1188" t="str">
            <v/>
          </cell>
          <cell r="O1188" t="str">
            <v/>
          </cell>
          <cell r="P1188" t="str">
            <v/>
          </cell>
        </row>
        <row r="1189">
          <cell r="A1189" t="str">
            <v>OH</v>
          </cell>
          <cell r="B1189">
            <v>2</v>
          </cell>
          <cell r="C1189">
            <v>3</v>
          </cell>
          <cell r="D1189" t="str">
            <v>C</v>
          </cell>
          <cell r="E1189">
            <v>0.99</v>
          </cell>
          <cell r="F1189">
            <v>37649</v>
          </cell>
          <cell r="G1189">
            <v>1.9E-3</v>
          </cell>
          <cell r="H1189">
            <v>1E-3</v>
          </cell>
          <cell r="I1189" t="str">
            <v>8          0   .</v>
          </cell>
          <cell r="J1189">
            <v>0</v>
          </cell>
          <cell r="K1189">
            <v>0</v>
          </cell>
          <cell r="L1189">
            <v>2003</v>
          </cell>
          <cell r="M1189" t="str">
            <v>No Trade</v>
          </cell>
          <cell r="N1189" t="str">
            <v/>
          </cell>
          <cell r="O1189" t="str">
            <v/>
          </cell>
          <cell r="P1189" t="str">
            <v/>
          </cell>
        </row>
        <row r="1190">
          <cell r="A1190" t="str">
            <v>OH</v>
          </cell>
          <cell r="B1190">
            <v>2</v>
          </cell>
          <cell r="C1190">
            <v>3</v>
          </cell>
          <cell r="D1190" t="str">
            <v>C</v>
          </cell>
          <cell r="E1190">
            <v>1</v>
          </cell>
          <cell r="F1190">
            <v>37649</v>
          </cell>
          <cell r="G1190">
            <v>1.6999999999999999E-3</v>
          </cell>
          <cell r="H1190">
            <v>1E-3</v>
          </cell>
          <cell r="I1190" t="str">
            <v>6          0   .</v>
          </cell>
          <cell r="J1190">
            <v>0</v>
          </cell>
          <cell r="K1190">
            <v>0</v>
          </cell>
          <cell r="L1190">
            <v>2003</v>
          </cell>
          <cell r="M1190" t="str">
            <v>No Trade</v>
          </cell>
          <cell r="N1190" t="str">
            <v/>
          </cell>
          <cell r="O1190" t="str">
            <v/>
          </cell>
          <cell r="P1190" t="str">
            <v/>
          </cell>
        </row>
        <row r="1191">
          <cell r="A1191" t="str">
            <v>OH</v>
          </cell>
          <cell r="B1191">
            <v>2</v>
          </cell>
          <cell r="C1191">
            <v>3</v>
          </cell>
          <cell r="D1191" t="str">
            <v>C</v>
          </cell>
          <cell r="E1191">
            <v>1.1000000000000001</v>
          </cell>
          <cell r="F1191">
            <v>37649</v>
          </cell>
          <cell r="G1191">
            <v>4.0000000000000002E-4</v>
          </cell>
          <cell r="H1191">
            <v>0</v>
          </cell>
          <cell r="I1191" t="str">
            <v>4          0   .</v>
          </cell>
          <cell r="J1191">
            <v>0</v>
          </cell>
          <cell r="K1191">
            <v>0</v>
          </cell>
          <cell r="L1191">
            <v>2003</v>
          </cell>
          <cell r="M1191" t="str">
            <v>No Trade</v>
          </cell>
          <cell r="N1191" t="str">
            <v/>
          </cell>
          <cell r="O1191" t="str">
            <v/>
          </cell>
          <cell r="P1191" t="str">
            <v/>
          </cell>
        </row>
        <row r="1192">
          <cell r="A1192" t="str">
            <v>OH</v>
          </cell>
          <cell r="B1192">
            <v>3</v>
          </cell>
          <cell r="C1192">
            <v>3</v>
          </cell>
          <cell r="D1192" t="str">
            <v>C</v>
          </cell>
          <cell r="E1192">
            <v>0.1</v>
          </cell>
          <cell r="F1192">
            <v>37677</v>
          </cell>
          <cell r="G1192">
            <v>0.62839999999999996</v>
          </cell>
          <cell r="H1192">
            <v>0.61599999999999999</v>
          </cell>
          <cell r="I1192" t="str">
            <v>2          0   .</v>
          </cell>
          <cell r="J1192">
            <v>0</v>
          </cell>
          <cell r="K1192">
            <v>0</v>
          </cell>
          <cell r="L1192">
            <v>2003</v>
          </cell>
          <cell r="M1192" t="str">
            <v>No Trade</v>
          </cell>
          <cell r="N1192" t="str">
            <v/>
          </cell>
          <cell r="O1192" t="str">
            <v/>
          </cell>
          <cell r="P1192" t="str">
            <v/>
          </cell>
        </row>
        <row r="1193">
          <cell r="A1193" t="str">
            <v>OH</v>
          </cell>
          <cell r="B1193">
            <v>3</v>
          </cell>
          <cell r="C1193">
            <v>3</v>
          </cell>
          <cell r="D1193" t="str">
            <v>P</v>
          </cell>
          <cell r="E1193">
            <v>0.1</v>
          </cell>
          <cell r="F1193">
            <v>37677</v>
          </cell>
          <cell r="G1193">
            <v>1E-4</v>
          </cell>
          <cell r="H1193">
            <v>0</v>
          </cell>
          <cell r="I1193" t="str">
            <v>1          0   .</v>
          </cell>
          <cell r="J1193">
            <v>0</v>
          </cell>
          <cell r="K1193">
            <v>0</v>
          </cell>
          <cell r="L1193">
            <v>2003</v>
          </cell>
          <cell r="M1193" t="str">
            <v>No Trade</v>
          </cell>
          <cell r="N1193" t="str">
            <v/>
          </cell>
          <cell r="O1193" t="str">
            <v/>
          </cell>
          <cell r="P1193" t="str">
            <v/>
          </cell>
        </row>
        <row r="1194">
          <cell r="A1194" t="str">
            <v>OH</v>
          </cell>
          <cell r="B1194">
            <v>3</v>
          </cell>
          <cell r="C1194">
            <v>3</v>
          </cell>
          <cell r="D1194" t="str">
            <v>C</v>
          </cell>
          <cell r="E1194">
            <v>0.25</v>
          </cell>
          <cell r="F1194">
            <v>37677</v>
          </cell>
          <cell r="G1194">
            <v>0.42359999999999998</v>
          </cell>
          <cell r="H1194">
            <v>0.42299999999999999</v>
          </cell>
          <cell r="I1194" t="str">
            <v>6          0   .</v>
          </cell>
          <cell r="J1194">
            <v>0</v>
          </cell>
          <cell r="K1194">
            <v>0</v>
          </cell>
          <cell r="L1194">
            <v>2003</v>
          </cell>
          <cell r="M1194" t="str">
            <v>No Trade</v>
          </cell>
          <cell r="N1194" t="str">
            <v/>
          </cell>
          <cell r="O1194" t="str">
            <v/>
          </cell>
          <cell r="P1194" t="str">
            <v/>
          </cell>
        </row>
        <row r="1195">
          <cell r="A1195" t="str">
            <v>OH</v>
          </cell>
          <cell r="B1195">
            <v>3</v>
          </cell>
          <cell r="C1195">
            <v>3</v>
          </cell>
          <cell r="D1195" t="str">
            <v>P</v>
          </cell>
          <cell r="E1195">
            <v>0.25</v>
          </cell>
          <cell r="F1195">
            <v>37677</v>
          </cell>
          <cell r="G1195">
            <v>1E-4</v>
          </cell>
          <cell r="H1195">
            <v>0</v>
          </cell>
          <cell r="I1195" t="str">
            <v>1          0   .</v>
          </cell>
          <cell r="J1195">
            <v>0</v>
          </cell>
          <cell r="K1195">
            <v>0</v>
          </cell>
          <cell r="L1195">
            <v>2003</v>
          </cell>
          <cell r="M1195" t="str">
            <v>No Trade</v>
          </cell>
          <cell r="N1195" t="str">
            <v/>
          </cell>
          <cell r="O1195" t="str">
            <v/>
          </cell>
          <cell r="P1195" t="str">
            <v/>
          </cell>
        </row>
        <row r="1196">
          <cell r="A1196" t="str">
            <v>OH</v>
          </cell>
          <cell r="B1196">
            <v>3</v>
          </cell>
          <cell r="C1196">
            <v>3</v>
          </cell>
          <cell r="D1196" t="str">
            <v>C</v>
          </cell>
          <cell r="E1196">
            <v>0.3</v>
          </cell>
          <cell r="F1196">
            <v>37677</v>
          </cell>
          <cell r="G1196">
            <v>0.43730000000000002</v>
          </cell>
          <cell r="H1196">
            <v>0.437</v>
          </cell>
          <cell r="I1196" t="str">
            <v>3          0   .</v>
          </cell>
          <cell r="J1196">
            <v>0</v>
          </cell>
          <cell r="K1196">
            <v>0</v>
          </cell>
          <cell r="L1196">
            <v>2003</v>
          </cell>
          <cell r="M1196" t="str">
            <v>No Trade</v>
          </cell>
          <cell r="N1196" t="str">
            <v/>
          </cell>
          <cell r="O1196" t="str">
            <v/>
          </cell>
          <cell r="P1196" t="str">
            <v/>
          </cell>
        </row>
        <row r="1197">
          <cell r="A1197" t="str">
            <v>OH</v>
          </cell>
          <cell r="B1197">
            <v>3</v>
          </cell>
          <cell r="C1197">
            <v>3</v>
          </cell>
          <cell r="D1197" t="str">
            <v>P</v>
          </cell>
          <cell r="E1197">
            <v>0.3</v>
          </cell>
          <cell r="F1197">
            <v>37677</v>
          </cell>
          <cell r="G1197">
            <v>1E-4</v>
          </cell>
          <cell r="H1197">
            <v>0</v>
          </cell>
          <cell r="I1197" t="str">
            <v>1          0   .</v>
          </cell>
          <cell r="J1197">
            <v>0</v>
          </cell>
          <cell r="K1197">
            <v>0</v>
          </cell>
          <cell r="L1197">
            <v>2003</v>
          </cell>
          <cell r="M1197" t="str">
            <v>No Trade</v>
          </cell>
          <cell r="N1197" t="str">
            <v/>
          </cell>
          <cell r="O1197" t="str">
            <v/>
          </cell>
          <cell r="P1197" t="str">
            <v/>
          </cell>
        </row>
        <row r="1198">
          <cell r="A1198" t="str">
            <v>OH</v>
          </cell>
          <cell r="B1198">
            <v>3</v>
          </cell>
          <cell r="C1198">
            <v>3</v>
          </cell>
          <cell r="D1198" t="str">
            <v>P</v>
          </cell>
          <cell r="E1198">
            <v>0.48</v>
          </cell>
          <cell r="F1198">
            <v>37677</v>
          </cell>
          <cell r="G1198">
            <v>2.0000000000000001E-4</v>
          </cell>
          <cell r="H1198">
            <v>0</v>
          </cell>
          <cell r="I1198" t="str">
            <v>4          0   .</v>
          </cell>
          <cell r="J1198">
            <v>0</v>
          </cell>
          <cell r="K1198">
            <v>0</v>
          </cell>
          <cell r="L1198">
            <v>2003</v>
          </cell>
          <cell r="M1198" t="str">
            <v>No Trade</v>
          </cell>
          <cell r="N1198" t="str">
            <v/>
          </cell>
          <cell r="O1198" t="str">
            <v/>
          </cell>
          <cell r="P1198" t="str">
            <v/>
          </cell>
        </row>
        <row r="1199">
          <cell r="A1199" t="str">
            <v>OH</v>
          </cell>
          <cell r="B1199">
            <v>3</v>
          </cell>
          <cell r="C1199">
            <v>3</v>
          </cell>
          <cell r="D1199" t="str">
            <v>C</v>
          </cell>
          <cell r="E1199">
            <v>0.51</v>
          </cell>
          <cell r="F1199">
            <v>37677</v>
          </cell>
          <cell r="G1199">
            <v>0</v>
          </cell>
          <cell r="H1199">
            <v>0</v>
          </cell>
          <cell r="I1199" t="str">
            <v>0          0   .</v>
          </cell>
          <cell r="J1199">
            <v>0</v>
          </cell>
          <cell r="K1199">
            <v>0</v>
          </cell>
          <cell r="L1199">
            <v>2003</v>
          </cell>
          <cell r="M1199" t="str">
            <v>No Trade</v>
          </cell>
          <cell r="N1199" t="str">
            <v/>
          </cell>
          <cell r="O1199" t="str">
            <v/>
          </cell>
          <cell r="P1199" t="str">
            <v/>
          </cell>
        </row>
        <row r="1200">
          <cell r="A1200" t="str">
            <v>OH</v>
          </cell>
          <cell r="B1200">
            <v>3</v>
          </cell>
          <cell r="C1200">
            <v>3</v>
          </cell>
          <cell r="D1200" t="str">
            <v>P</v>
          </cell>
          <cell r="E1200">
            <v>0.51</v>
          </cell>
          <cell r="F1200">
            <v>37677</v>
          </cell>
          <cell r="G1200">
            <v>5.9999999999999995E-4</v>
          </cell>
          <cell r="H1200">
            <v>1E-3</v>
          </cell>
          <cell r="I1200" t="str">
            <v>0          0   .</v>
          </cell>
          <cell r="J1200">
            <v>0</v>
          </cell>
          <cell r="K1200">
            <v>0</v>
          </cell>
          <cell r="L1200">
            <v>2003</v>
          </cell>
          <cell r="M1200" t="str">
            <v>No Trade</v>
          </cell>
          <cell r="N1200" t="str">
            <v/>
          </cell>
          <cell r="O1200" t="str">
            <v/>
          </cell>
          <cell r="P1200" t="str">
            <v/>
          </cell>
        </row>
        <row r="1201">
          <cell r="A1201" t="str">
            <v>OH</v>
          </cell>
          <cell r="B1201">
            <v>3</v>
          </cell>
          <cell r="C1201">
            <v>3</v>
          </cell>
          <cell r="D1201" t="str">
            <v>P</v>
          </cell>
          <cell r="E1201">
            <v>0.52</v>
          </cell>
          <cell r="F1201">
            <v>37677</v>
          </cell>
          <cell r="G1201">
            <v>8.0000000000000004E-4</v>
          </cell>
          <cell r="H1201">
            <v>1E-3</v>
          </cell>
          <cell r="I1201" t="str">
            <v>3          0   .</v>
          </cell>
          <cell r="J1201">
            <v>0</v>
          </cell>
          <cell r="K1201">
            <v>0</v>
          </cell>
          <cell r="L1201">
            <v>2003</v>
          </cell>
          <cell r="M1201" t="str">
            <v>No Trade</v>
          </cell>
          <cell r="N1201" t="str">
            <v/>
          </cell>
          <cell r="O1201" t="str">
            <v/>
          </cell>
          <cell r="P1201" t="str">
            <v/>
          </cell>
        </row>
        <row r="1202">
          <cell r="A1202" t="str">
            <v>OH</v>
          </cell>
          <cell r="B1202">
            <v>3</v>
          </cell>
          <cell r="C1202">
            <v>3</v>
          </cell>
          <cell r="D1202" t="str">
            <v>P</v>
          </cell>
          <cell r="E1202">
            <v>0.53</v>
          </cell>
          <cell r="F1202">
            <v>37677</v>
          </cell>
          <cell r="G1202">
            <v>1.1000000000000001E-3</v>
          </cell>
          <cell r="H1202">
            <v>1E-3</v>
          </cell>
          <cell r="I1202" t="str">
            <v>7          0   .</v>
          </cell>
          <cell r="J1202">
            <v>0</v>
          </cell>
          <cell r="K1202">
            <v>0</v>
          </cell>
          <cell r="L1202">
            <v>2003</v>
          </cell>
          <cell r="M1202" t="str">
            <v>No Trade</v>
          </cell>
          <cell r="N1202" t="str">
            <v/>
          </cell>
          <cell r="O1202" t="str">
            <v/>
          </cell>
          <cell r="P1202" t="str">
            <v/>
          </cell>
        </row>
        <row r="1203">
          <cell r="A1203" t="str">
            <v>OH</v>
          </cell>
          <cell r="B1203">
            <v>3</v>
          </cell>
          <cell r="C1203">
            <v>3</v>
          </cell>
          <cell r="D1203" t="str">
            <v>P</v>
          </cell>
          <cell r="E1203">
            <v>0.54</v>
          </cell>
          <cell r="F1203">
            <v>37677</v>
          </cell>
          <cell r="G1203">
            <v>1.5E-3</v>
          </cell>
          <cell r="H1203">
            <v>2E-3</v>
          </cell>
          <cell r="I1203" t="str">
            <v>3          0   .</v>
          </cell>
          <cell r="J1203">
            <v>0</v>
          </cell>
          <cell r="K1203">
            <v>0</v>
          </cell>
          <cell r="L1203">
            <v>2003</v>
          </cell>
          <cell r="M1203" t="str">
            <v>No Trade</v>
          </cell>
          <cell r="N1203" t="str">
            <v/>
          </cell>
          <cell r="O1203" t="str">
            <v/>
          </cell>
          <cell r="P1203" t="str">
            <v/>
          </cell>
        </row>
        <row r="1204">
          <cell r="A1204" t="str">
            <v>OH</v>
          </cell>
          <cell r="B1204">
            <v>3</v>
          </cell>
          <cell r="C1204">
            <v>3</v>
          </cell>
          <cell r="D1204" t="str">
            <v>P</v>
          </cell>
          <cell r="E1204">
            <v>0.55000000000000004</v>
          </cell>
          <cell r="F1204">
            <v>37677</v>
          </cell>
          <cell r="G1204">
            <v>2E-3</v>
          </cell>
          <cell r="H1204">
            <v>2E-3</v>
          </cell>
          <cell r="I1204" t="str">
            <v>9          0   .</v>
          </cell>
          <cell r="J1204">
            <v>0</v>
          </cell>
          <cell r="K1204">
            <v>0</v>
          </cell>
          <cell r="L1204">
            <v>2003</v>
          </cell>
          <cell r="M1204" t="str">
            <v>No Trade</v>
          </cell>
          <cell r="N1204" t="str">
            <v/>
          </cell>
          <cell r="O1204" t="str">
            <v/>
          </cell>
          <cell r="P1204" t="str">
            <v/>
          </cell>
        </row>
        <row r="1205">
          <cell r="A1205" t="str">
            <v>OH</v>
          </cell>
          <cell r="B1205">
            <v>3</v>
          </cell>
          <cell r="C1205">
            <v>3</v>
          </cell>
          <cell r="D1205" t="str">
            <v>P</v>
          </cell>
          <cell r="E1205">
            <v>0.56000000000000005</v>
          </cell>
          <cell r="F1205">
            <v>37677</v>
          </cell>
          <cell r="G1205">
            <v>2.5999999999999999E-3</v>
          </cell>
          <cell r="H1205">
            <v>3.0000000000000001E-3</v>
          </cell>
          <cell r="I1205" t="str">
            <v>8          0   .</v>
          </cell>
          <cell r="J1205">
            <v>0</v>
          </cell>
          <cell r="K1205">
            <v>0</v>
          </cell>
          <cell r="L1205">
            <v>2003</v>
          </cell>
          <cell r="M1205" t="str">
            <v>No Trade</v>
          </cell>
          <cell r="N1205" t="str">
            <v/>
          </cell>
          <cell r="O1205" t="str">
            <v/>
          </cell>
          <cell r="P1205" t="str">
            <v/>
          </cell>
        </row>
        <row r="1206">
          <cell r="A1206" t="str">
            <v>OH</v>
          </cell>
          <cell r="B1206">
            <v>3</v>
          </cell>
          <cell r="C1206">
            <v>3</v>
          </cell>
          <cell r="D1206" t="str">
            <v>P</v>
          </cell>
          <cell r="E1206">
            <v>0.56999999999999995</v>
          </cell>
          <cell r="F1206">
            <v>37677</v>
          </cell>
          <cell r="G1206">
            <v>3.3E-3</v>
          </cell>
          <cell r="H1206">
            <v>4.0000000000000001E-3</v>
          </cell>
          <cell r="I1206" t="str">
            <v>7          0   .</v>
          </cell>
          <cell r="J1206">
            <v>0</v>
          </cell>
          <cell r="K1206">
            <v>0</v>
          </cell>
          <cell r="L1206">
            <v>2003</v>
          </cell>
          <cell r="M1206" t="str">
            <v>No Trade</v>
          </cell>
          <cell r="N1206" t="str">
            <v/>
          </cell>
          <cell r="O1206" t="str">
            <v/>
          </cell>
          <cell r="P1206" t="str">
            <v/>
          </cell>
        </row>
        <row r="1207">
          <cell r="A1207" t="str">
            <v>OH</v>
          </cell>
          <cell r="B1207">
            <v>3</v>
          </cell>
          <cell r="C1207">
            <v>3</v>
          </cell>
          <cell r="D1207" t="str">
            <v>C</v>
          </cell>
          <cell r="E1207">
            <v>0.57999999999999996</v>
          </cell>
          <cell r="F1207">
            <v>37677</v>
          </cell>
          <cell r="G1207">
            <v>0.13519999999999999</v>
          </cell>
          <cell r="H1207">
            <v>0.13500000000000001</v>
          </cell>
          <cell r="I1207" t="str">
            <v>2          0   .</v>
          </cell>
          <cell r="J1207">
            <v>0</v>
          </cell>
          <cell r="K1207">
            <v>0</v>
          </cell>
          <cell r="L1207">
            <v>2003</v>
          </cell>
          <cell r="M1207" t="str">
            <v>No Trade</v>
          </cell>
          <cell r="N1207" t="str">
            <v/>
          </cell>
          <cell r="O1207" t="str">
            <v/>
          </cell>
          <cell r="P1207" t="str">
            <v/>
          </cell>
        </row>
        <row r="1208">
          <cell r="A1208" t="str">
            <v>OH</v>
          </cell>
          <cell r="B1208">
            <v>3</v>
          </cell>
          <cell r="C1208">
            <v>3</v>
          </cell>
          <cell r="D1208" t="str">
            <v>P</v>
          </cell>
          <cell r="E1208">
            <v>0.57999999999999996</v>
          </cell>
          <cell r="F1208">
            <v>37677</v>
          </cell>
          <cell r="G1208">
            <v>4.3E-3</v>
          </cell>
          <cell r="H1208">
            <v>5.0000000000000001E-3</v>
          </cell>
          <cell r="I1208" t="str">
            <v>9          0   .</v>
          </cell>
          <cell r="J1208">
            <v>0</v>
          </cell>
          <cell r="K1208">
            <v>0</v>
          </cell>
          <cell r="L1208">
            <v>2003</v>
          </cell>
          <cell r="M1208" t="str">
            <v>No Trade</v>
          </cell>
          <cell r="N1208" t="str">
            <v/>
          </cell>
          <cell r="O1208" t="str">
            <v/>
          </cell>
          <cell r="P1208" t="str">
            <v/>
          </cell>
        </row>
        <row r="1209">
          <cell r="A1209" t="str">
            <v>OH</v>
          </cell>
          <cell r="B1209">
            <v>3</v>
          </cell>
          <cell r="C1209">
            <v>3</v>
          </cell>
          <cell r="D1209" t="str">
            <v>P</v>
          </cell>
          <cell r="E1209">
            <v>0.59</v>
          </cell>
          <cell r="F1209">
            <v>37677</v>
          </cell>
          <cell r="G1209">
            <v>5.3E-3</v>
          </cell>
          <cell r="H1209">
            <v>7.0000000000000001E-3</v>
          </cell>
          <cell r="I1209" t="str">
            <v>3          0   .</v>
          </cell>
          <cell r="J1209">
            <v>0</v>
          </cell>
          <cell r="K1209">
            <v>0</v>
          </cell>
          <cell r="L1209">
            <v>2003</v>
          </cell>
          <cell r="M1209" t="str">
            <v>No Trade</v>
          </cell>
          <cell r="N1209" t="str">
            <v/>
          </cell>
          <cell r="O1209" t="str">
            <v/>
          </cell>
          <cell r="P1209" t="str">
            <v/>
          </cell>
        </row>
        <row r="1210">
          <cell r="A1210" t="str">
            <v>OH</v>
          </cell>
          <cell r="B1210">
            <v>3</v>
          </cell>
          <cell r="C1210">
            <v>3</v>
          </cell>
          <cell r="D1210" t="str">
            <v>C</v>
          </cell>
          <cell r="E1210">
            <v>0.6</v>
          </cell>
          <cell r="F1210">
            <v>37677</v>
          </cell>
          <cell r="G1210">
            <v>0.1328</v>
          </cell>
          <cell r="H1210">
            <v>0.13200000000000001</v>
          </cell>
          <cell r="I1210" t="str">
            <v>8          0   .</v>
          </cell>
          <cell r="J1210">
            <v>0</v>
          </cell>
          <cell r="K1210">
            <v>0</v>
          </cell>
          <cell r="L1210">
            <v>2003</v>
          </cell>
          <cell r="M1210" t="str">
            <v>No Trade</v>
          </cell>
          <cell r="N1210" t="str">
            <v/>
          </cell>
          <cell r="O1210" t="str">
            <v/>
          </cell>
          <cell r="P1210" t="str">
            <v/>
          </cell>
        </row>
        <row r="1211">
          <cell r="A1211" t="str">
            <v>OH</v>
          </cell>
          <cell r="B1211">
            <v>3</v>
          </cell>
          <cell r="C1211">
            <v>3</v>
          </cell>
          <cell r="D1211" t="str">
            <v>P</v>
          </cell>
          <cell r="E1211">
            <v>0.6</v>
          </cell>
          <cell r="F1211">
            <v>37677</v>
          </cell>
          <cell r="G1211">
            <v>6.6E-3</v>
          </cell>
          <cell r="H1211">
            <v>8.0000000000000002E-3</v>
          </cell>
          <cell r="I1211" t="str">
            <v>9          0   .</v>
          </cell>
          <cell r="J1211">
            <v>0</v>
          </cell>
          <cell r="K1211">
            <v>0</v>
          </cell>
          <cell r="L1211">
            <v>2003</v>
          </cell>
          <cell r="M1211" t="str">
            <v>No Trade</v>
          </cell>
          <cell r="N1211" t="str">
            <v/>
          </cell>
          <cell r="O1211" t="str">
            <v/>
          </cell>
          <cell r="P1211" t="str">
            <v/>
          </cell>
        </row>
        <row r="1212">
          <cell r="A1212" t="str">
            <v>OH</v>
          </cell>
          <cell r="B1212">
            <v>3</v>
          </cell>
          <cell r="C1212">
            <v>3</v>
          </cell>
          <cell r="D1212" t="str">
            <v>P</v>
          </cell>
          <cell r="E1212">
            <v>0.61</v>
          </cell>
          <cell r="F1212">
            <v>37677</v>
          </cell>
          <cell r="G1212">
            <v>8.0999999999999996E-3</v>
          </cell>
          <cell r="H1212">
            <v>0.01</v>
          </cell>
          <cell r="I1212" t="str">
            <v>8          0   .</v>
          </cell>
          <cell r="J1212">
            <v>0</v>
          </cell>
          <cell r="K1212">
            <v>0</v>
          </cell>
          <cell r="L1212">
            <v>2003</v>
          </cell>
          <cell r="M1212" t="str">
            <v>No Trade</v>
          </cell>
          <cell r="N1212" t="str">
            <v/>
          </cell>
          <cell r="O1212" t="str">
            <v/>
          </cell>
          <cell r="P1212" t="str">
            <v/>
          </cell>
        </row>
        <row r="1213">
          <cell r="A1213" t="str">
            <v>OH</v>
          </cell>
          <cell r="B1213">
            <v>3</v>
          </cell>
          <cell r="C1213">
            <v>3</v>
          </cell>
          <cell r="D1213" t="str">
            <v>C</v>
          </cell>
          <cell r="E1213">
            <v>0.62</v>
          </cell>
          <cell r="F1213">
            <v>37677</v>
          </cell>
          <cell r="G1213">
            <v>0.1041</v>
          </cell>
          <cell r="H1213">
            <v>0.104</v>
          </cell>
          <cell r="I1213" t="str">
            <v>1          0   .</v>
          </cell>
          <cell r="J1213">
            <v>0</v>
          </cell>
          <cell r="K1213">
            <v>0</v>
          </cell>
          <cell r="L1213">
            <v>2003</v>
          </cell>
          <cell r="M1213" t="str">
            <v>No Trade</v>
          </cell>
          <cell r="N1213" t="str">
            <v/>
          </cell>
          <cell r="O1213" t="str">
            <v/>
          </cell>
          <cell r="P1213" t="str">
            <v/>
          </cell>
        </row>
        <row r="1214">
          <cell r="A1214" t="str">
            <v>OH</v>
          </cell>
          <cell r="B1214">
            <v>3</v>
          </cell>
          <cell r="C1214">
            <v>3</v>
          </cell>
          <cell r="D1214" t="str">
            <v>P</v>
          </cell>
          <cell r="E1214">
            <v>0.62</v>
          </cell>
          <cell r="F1214">
            <v>37677</v>
          </cell>
          <cell r="G1214">
            <v>9.9000000000000008E-3</v>
          </cell>
          <cell r="H1214">
            <v>1.2E-2</v>
          </cell>
          <cell r="I1214" t="str">
            <v>9          0   .</v>
          </cell>
          <cell r="J1214">
            <v>0</v>
          </cell>
          <cell r="K1214">
            <v>0</v>
          </cell>
          <cell r="L1214">
            <v>2003</v>
          </cell>
          <cell r="M1214" t="str">
            <v>No Trade</v>
          </cell>
          <cell r="N1214" t="str">
            <v/>
          </cell>
          <cell r="O1214" t="str">
            <v/>
          </cell>
          <cell r="P1214" t="str">
            <v/>
          </cell>
        </row>
        <row r="1215">
          <cell r="A1215" t="str">
            <v>OH</v>
          </cell>
          <cell r="B1215">
            <v>3</v>
          </cell>
          <cell r="C1215">
            <v>3</v>
          </cell>
          <cell r="D1215" t="str">
            <v>P</v>
          </cell>
          <cell r="E1215">
            <v>0.63</v>
          </cell>
          <cell r="F1215">
            <v>37677</v>
          </cell>
          <cell r="G1215">
            <v>1.1900000000000001E-2</v>
          </cell>
          <cell r="H1215">
            <v>1.4999999999999999E-2</v>
          </cell>
          <cell r="I1215" t="str">
            <v>3          0   .</v>
          </cell>
          <cell r="J1215">
            <v>0</v>
          </cell>
          <cell r="K1215">
            <v>0</v>
          </cell>
          <cell r="L1215">
            <v>2003</v>
          </cell>
          <cell r="M1215" t="str">
            <v>No Trade</v>
          </cell>
          <cell r="N1215" t="str">
            <v/>
          </cell>
          <cell r="O1215" t="str">
            <v/>
          </cell>
          <cell r="P1215" t="str">
            <v/>
          </cell>
        </row>
        <row r="1216">
          <cell r="A1216" t="str">
            <v>OH</v>
          </cell>
          <cell r="B1216">
            <v>3</v>
          </cell>
          <cell r="C1216">
            <v>3</v>
          </cell>
          <cell r="D1216" t="str">
            <v>P</v>
          </cell>
          <cell r="E1216">
            <v>0.64</v>
          </cell>
          <cell r="F1216">
            <v>37677</v>
          </cell>
          <cell r="G1216">
            <v>1.4200000000000001E-2</v>
          </cell>
          <cell r="H1216">
            <v>1.7999999999999999E-2</v>
          </cell>
          <cell r="I1216" t="str">
            <v>0         10   .</v>
          </cell>
          <cell r="J1216">
            <v>170</v>
          </cell>
          <cell r="K1216">
            <v>1.7000000000000001E-2</v>
          </cell>
          <cell r="L1216">
            <v>2003</v>
          </cell>
          <cell r="M1216" t="str">
            <v>No Trade</v>
          </cell>
          <cell r="N1216" t="str">
            <v/>
          </cell>
          <cell r="O1216" t="str">
            <v/>
          </cell>
          <cell r="P1216" t="str">
            <v/>
          </cell>
        </row>
        <row r="1217">
          <cell r="A1217" t="str">
            <v>OH</v>
          </cell>
          <cell r="B1217">
            <v>3</v>
          </cell>
          <cell r="C1217">
            <v>3</v>
          </cell>
          <cell r="D1217" t="str">
            <v>C</v>
          </cell>
          <cell r="E1217">
            <v>0.65</v>
          </cell>
          <cell r="F1217">
            <v>37677</v>
          </cell>
          <cell r="G1217">
            <v>9.4399999999999998E-2</v>
          </cell>
          <cell r="H1217">
            <v>8.5999999999999993E-2</v>
          </cell>
          <cell r="I1217" t="str">
            <v>5          0   .</v>
          </cell>
          <cell r="J1217">
            <v>0</v>
          </cell>
          <cell r="K1217">
            <v>0</v>
          </cell>
          <cell r="L1217">
            <v>2003</v>
          </cell>
          <cell r="M1217" t="str">
            <v>No Trade</v>
          </cell>
          <cell r="N1217" t="str">
            <v/>
          </cell>
          <cell r="O1217" t="str">
            <v/>
          </cell>
          <cell r="P1217" t="str">
            <v/>
          </cell>
        </row>
        <row r="1218">
          <cell r="A1218" t="str">
            <v>OH</v>
          </cell>
          <cell r="B1218">
            <v>3</v>
          </cell>
          <cell r="C1218">
            <v>3</v>
          </cell>
          <cell r="D1218" t="str">
            <v>P</v>
          </cell>
          <cell r="E1218">
            <v>0.65</v>
          </cell>
          <cell r="F1218">
            <v>37677</v>
          </cell>
          <cell r="G1218">
            <v>1.67E-2</v>
          </cell>
          <cell r="H1218">
            <v>0.02</v>
          </cell>
          <cell r="I1218" t="str">
            <v>9          0   .</v>
          </cell>
          <cell r="J1218">
            <v>0</v>
          </cell>
          <cell r="K1218">
            <v>0</v>
          </cell>
          <cell r="L1218">
            <v>2003</v>
          </cell>
          <cell r="M1218" t="str">
            <v>No Trade</v>
          </cell>
          <cell r="N1218" t="str">
            <v/>
          </cell>
          <cell r="O1218" t="str">
            <v/>
          </cell>
          <cell r="P1218" t="str">
            <v/>
          </cell>
        </row>
        <row r="1219">
          <cell r="A1219" t="str">
            <v>OH</v>
          </cell>
          <cell r="B1219">
            <v>3</v>
          </cell>
          <cell r="C1219">
            <v>3</v>
          </cell>
          <cell r="D1219" t="str">
            <v>C</v>
          </cell>
          <cell r="E1219">
            <v>0.66</v>
          </cell>
          <cell r="F1219">
            <v>37677</v>
          </cell>
          <cell r="G1219">
            <v>8.7400000000000005E-2</v>
          </cell>
          <cell r="H1219">
            <v>0.08</v>
          </cell>
          <cell r="I1219" t="str">
            <v>0          0   .</v>
          </cell>
          <cell r="J1219">
            <v>0</v>
          </cell>
          <cell r="K1219">
            <v>0</v>
          </cell>
          <cell r="L1219">
            <v>2003</v>
          </cell>
          <cell r="M1219" t="str">
            <v>No Trade</v>
          </cell>
          <cell r="N1219" t="str">
            <v/>
          </cell>
          <cell r="O1219" t="str">
            <v/>
          </cell>
          <cell r="P1219" t="str">
            <v/>
          </cell>
        </row>
        <row r="1220">
          <cell r="A1220" t="str">
            <v>OH</v>
          </cell>
          <cell r="B1220">
            <v>3</v>
          </cell>
          <cell r="C1220">
            <v>3</v>
          </cell>
          <cell r="D1220" t="str">
            <v>P</v>
          </cell>
          <cell r="E1220">
            <v>0.66</v>
          </cell>
          <cell r="F1220">
            <v>37677</v>
          </cell>
          <cell r="G1220">
            <v>1.9599999999999999E-2</v>
          </cell>
          <cell r="H1220">
            <v>2.4E-2</v>
          </cell>
          <cell r="I1220" t="str">
            <v>3          0   .</v>
          </cell>
          <cell r="J1220">
            <v>0</v>
          </cell>
          <cell r="K1220">
            <v>0</v>
          </cell>
          <cell r="L1220">
            <v>2003</v>
          </cell>
          <cell r="M1220" t="str">
            <v>No Trade</v>
          </cell>
          <cell r="N1220" t="str">
            <v/>
          </cell>
          <cell r="O1220" t="str">
            <v/>
          </cell>
          <cell r="P1220" t="str">
            <v/>
          </cell>
        </row>
        <row r="1221">
          <cell r="A1221" t="str">
            <v>OH</v>
          </cell>
          <cell r="B1221">
            <v>3</v>
          </cell>
          <cell r="C1221">
            <v>3</v>
          </cell>
          <cell r="D1221" t="str">
            <v>C</v>
          </cell>
          <cell r="E1221">
            <v>0.67</v>
          </cell>
          <cell r="F1221">
            <v>37677</v>
          </cell>
          <cell r="G1221">
            <v>8.0699999999999994E-2</v>
          </cell>
          <cell r="H1221">
            <v>7.2999999999999995E-2</v>
          </cell>
          <cell r="I1221" t="str">
            <v>7          0   .</v>
          </cell>
          <cell r="J1221">
            <v>0</v>
          </cell>
          <cell r="K1221">
            <v>0</v>
          </cell>
          <cell r="L1221">
            <v>2003</v>
          </cell>
          <cell r="M1221" t="str">
            <v>No Trade</v>
          </cell>
          <cell r="N1221" t="str">
            <v/>
          </cell>
          <cell r="O1221" t="str">
            <v/>
          </cell>
          <cell r="P1221" t="str">
            <v/>
          </cell>
        </row>
        <row r="1222">
          <cell r="A1222" t="str">
            <v>OH</v>
          </cell>
          <cell r="B1222">
            <v>3</v>
          </cell>
          <cell r="C1222">
            <v>3</v>
          </cell>
          <cell r="D1222" t="str">
            <v>P</v>
          </cell>
          <cell r="E1222">
            <v>0.67</v>
          </cell>
          <cell r="F1222">
            <v>37677</v>
          </cell>
          <cell r="G1222">
            <v>2.2800000000000001E-2</v>
          </cell>
          <cell r="H1222">
            <v>2.7E-2</v>
          </cell>
          <cell r="I1222" t="str">
            <v>9          0   .</v>
          </cell>
          <cell r="J1222">
            <v>0</v>
          </cell>
          <cell r="K1222">
            <v>0</v>
          </cell>
          <cell r="L1222">
            <v>2003</v>
          </cell>
          <cell r="M1222" t="str">
            <v>No Trade</v>
          </cell>
          <cell r="N1222" t="str">
            <v/>
          </cell>
          <cell r="O1222" t="str">
            <v/>
          </cell>
          <cell r="P1222" t="str">
            <v/>
          </cell>
        </row>
        <row r="1223">
          <cell r="A1223" t="str">
            <v>OH</v>
          </cell>
          <cell r="B1223">
            <v>3</v>
          </cell>
          <cell r="C1223">
            <v>3</v>
          </cell>
          <cell r="D1223" t="str">
            <v>C</v>
          </cell>
          <cell r="E1223">
            <v>0.68</v>
          </cell>
          <cell r="F1223">
            <v>37677</v>
          </cell>
          <cell r="G1223">
            <v>7.4300000000000005E-2</v>
          </cell>
          <cell r="H1223">
            <v>6.7000000000000004E-2</v>
          </cell>
          <cell r="I1223" t="str">
            <v>7          0   .</v>
          </cell>
          <cell r="J1223">
            <v>0</v>
          </cell>
          <cell r="K1223">
            <v>0</v>
          </cell>
          <cell r="L1223">
            <v>2003</v>
          </cell>
          <cell r="M1223" t="str">
            <v>No Trade</v>
          </cell>
          <cell r="N1223" t="str">
            <v/>
          </cell>
          <cell r="O1223" t="str">
            <v/>
          </cell>
          <cell r="P1223" t="str">
            <v/>
          </cell>
        </row>
        <row r="1224">
          <cell r="A1224" t="str">
            <v>OH</v>
          </cell>
          <cell r="B1224">
            <v>3</v>
          </cell>
          <cell r="C1224">
            <v>3</v>
          </cell>
          <cell r="D1224" t="str">
            <v>P</v>
          </cell>
          <cell r="E1224">
            <v>0.68</v>
          </cell>
          <cell r="F1224">
            <v>37677</v>
          </cell>
          <cell r="G1224">
            <v>2.63E-2</v>
          </cell>
          <cell r="H1224">
            <v>3.1E-2</v>
          </cell>
          <cell r="I1224" t="str">
            <v>8          0   .</v>
          </cell>
          <cell r="J1224">
            <v>0</v>
          </cell>
          <cell r="K1224">
            <v>0</v>
          </cell>
          <cell r="L1224">
            <v>2003</v>
          </cell>
          <cell r="M1224" t="str">
            <v>No Trade</v>
          </cell>
          <cell r="N1224" t="str">
            <v/>
          </cell>
          <cell r="O1224" t="str">
            <v/>
          </cell>
          <cell r="P1224" t="str">
            <v/>
          </cell>
        </row>
        <row r="1225">
          <cell r="A1225" t="str">
            <v>OH</v>
          </cell>
          <cell r="B1225">
            <v>3</v>
          </cell>
          <cell r="C1225">
            <v>3</v>
          </cell>
          <cell r="D1225" t="str">
            <v>C</v>
          </cell>
          <cell r="E1225">
            <v>0.69</v>
          </cell>
          <cell r="F1225">
            <v>37677</v>
          </cell>
          <cell r="G1225">
            <v>6.83E-2</v>
          </cell>
          <cell r="H1225">
            <v>6.2E-2</v>
          </cell>
          <cell r="I1225" t="str">
            <v>1          0   .</v>
          </cell>
          <cell r="J1225">
            <v>0</v>
          </cell>
          <cell r="K1225">
            <v>0</v>
          </cell>
          <cell r="L1225">
            <v>2003</v>
          </cell>
          <cell r="M1225" t="str">
            <v>No Trade</v>
          </cell>
          <cell r="N1225" t="str">
            <v/>
          </cell>
          <cell r="O1225" t="str">
            <v/>
          </cell>
          <cell r="P1225" t="str">
            <v/>
          </cell>
        </row>
        <row r="1226">
          <cell r="A1226" t="str">
            <v>OH</v>
          </cell>
          <cell r="B1226">
            <v>3</v>
          </cell>
          <cell r="C1226">
            <v>3</v>
          </cell>
          <cell r="D1226" t="str">
            <v>P</v>
          </cell>
          <cell r="E1226">
            <v>0.69</v>
          </cell>
          <cell r="F1226">
            <v>37677</v>
          </cell>
          <cell r="G1226">
            <v>3.0200000000000001E-2</v>
          </cell>
          <cell r="H1226">
            <v>3.5999999999999997E-2</v>
          </cell>
          <cell r="I1226" t="str">
            <v>1          0   .</v>
          </cell>
          <cell r="J1226">
            <v>0</v>
          </cell>
          <cell r="K1226">
            <v>0</v>
          </cell>
          <cell r="L1226">
            <v>2003</v>
          </cell>
          <cell r="M1226" t="str">
            <v>No Trade</v>
          </cell>
          <cell r="N1226" t="str">
            <v/>
          </cell>
          <cell r="O1226" t="str">
            <v/>
          </cell>
          <cell r="P1226" t="str">
            <v/>
          </cell>
        </row>
        <row r="1227">
          <cell r="A1227" t="str">
            <v>OH</v>
          </cell>
          <cell r="B1227">
            <v>3</v>
          </cell>
          <cell r="C1227">
            <v>3</v>
          </cell>
          <cell r="D1227" t="str">
            <v>C</v>
          </cell>
          <cell r="E1227">
            <v>0.7</v>
          </cell>
          <cell r="F1227">
            <v>37677</v>
          </cell>
          <cell r="G1227">
            <v>6.2600000000000003E-2</v>
          </cell>
          <cell r="H1227">
            <v>5.6000000000000001E-2</v>
          </cell>
          <cell r="I1227" t="str">
            <v>8          3   .</v>
          </cell>
          <cell r="J1227">
            <v>675</v>
          </cell>
          <cell r="K1227">
            <v>6.7500000000000004E-2</v>
          </cell>
          <cell r="L1227">
            <v>2003</v>
          </cell>
          <cell r="M1227" t="str">
            <v>No Trade</v>
          </cell>
          <cell r="N1227" t="str">
            <v/>
          </cell>
          <cell r="O1227" t="str">
            <v/>
          </cell>
          <cell r="P1227" t="str">
            <v/>
          </cell>
        </row>
        <row r="1228">
          <cell r="A1228" t="str">
            <v>OH</v>
          </cell>
          <cell r="B1228">
            <v>3</v>
          </cell>
          <cell r="C1228">
            <v>3</v>
          </cell>
          <cell r="D1228" t="str">
            <v>P</v>
          </cell>
          <cell r="E1228">
            <v>0.7</v>
          </cell>
          <cell r="F1228">
            <v>37677</v>
          </cell>
          <cell r="G1228">
            <v>3.44E-2</v>
          </cell>
          <cell r="H1228">
            <v>0.04</v>
          </cell>
          <cell r="I1228" t="str">
            <v>7          0   .</v>
          </cell>
          <cell r="J1228">
            <v>0</v>
          </cell>
          <cell r="K1228">
            <v>0</v>
          </cell>
          <cell r="L1228">
            <v>2003</v>
          </cell>
          <cell r="M1228" t="str">
            <v>No Trade</v>
          </cell>
          <cell r="N1228" t="str">
            <v/>
          </cell>
          <cell r="O1228" t="str">
            <v/>
          </cell>
          <cell r="P1228" t="str">
            <v/>
          </cell>
        </row>
        <row r="1229">
          <cell r="A1229" t="str">
            <v>OH</v>
          </cell>
          <cell r="B1229">
            <v>3</v>
          </cell>
          <cell r="C1229">
            <v>3</v>
          </cell>
          <cell r="D1229" t="str">
            <v>C</v>
          </cell>
          <cell r="E1229">
            <v>0.71</v>
          </cell>
          <cell r="F1229">
            <v>37677</v>
          </cell>
          <cell r="G1229">
            <v>5.7200000000000001E-2</v>
          </cell>
          <cell r="H1229">
            <v>5.0999999999999997E-2</v>
          </cell>
          <cell r="I1229" t="str">
            <v>9          0   .</v>
          </cell>
          <cell r="J1229">
            <v>0</v>
          </cell>
          <cell r="K1229">
            <v>0</v>
          </cell>
          <cell r="L1229">
            <v>2003</v>
          </cell>
          <cell r="M1229" t="str">
            <v>No Trade</v>
          </cell>
          <cell r="N1229" t="str">
            <v/>
          </cell>
          <cell r="O1229" t="str">
            <v/>
          </cell>
          <cell r="P1229" t="str">
            <v/>
          </cell>
        </row>
        <row r="1230">
          <cell r="A1230" t="str">
            <v>OH</v>
          </cell>
          <cell r="B1230">
            <v>3</v>
          </cell>
          <cell r="C1230">
            <v>3</v>
          </cell>
          <cell r="D1230" t="str">
            <v>P</v>
          </cell>
          <cell r="E1230">
            <v>0.71</v>
          </cell>
          <cell r="F1230">
            <v>37677</v>
          </cell>
          <cell r="G1230">
            <v>3.8899999999999997E-2</v>
          </cell>
          <cell r="H1230">
            <v>4.4999999999999998E-2</v>
          </cell>
          <cell r="I1230" t="str">
            <v>7          0   .</v>
          </cell>
          <cell r="J1230">
            <v>0</v>
          </cell>
          <cell r="K1230">
            <v>0</v>
          </cell>
          <cell r="L1230">
            <v>2003</v>
          </cell>
          <cell r="M1230" t="str">
            <v>No Trade</v>
          </cell>
          <cell r="N1230" t="str">
            <v/>
          </cell>
          <cell r="O1230" t="str">
            <v/>
          </cell>
          <cell r="P1230" t="str">
            <v/>
          </cell>
        </row>
        <row r="1231">
          <cell r="A1231" t="str">
            <v>OH</v>
          </cell>
          <cell r="B1231">
            <v>3</v>
          </cell>
          <cell r="C1231">
            <v>3</v>
          </cell>
          <cell r="D1231" t="str">
            <v>C</v>
          </cell>
          <cell r="E1231">
            <v>0.72</v>
          </cell>
          <cell r="F1231">
            <v>37677</v>
          </cell>
          <cell r="G1231">
            <v>5.2200000000000003E-2</v>
          </cell>
          <cell r="H1231">
            <v>4.7E-2</v>
          </cell>
          <cell r="I1231" t="str">
            <v>2          0   .</v>
          </cell>
          <cell r="J1231">
            <v>0</v>
          </cell>
          <cell r="K1231">
            <v>0</v>
          </cell>
          <cell r="L1231">
            <v>2003</v>
          </cell>
          <cell r="M1231" t="str">
            <v>No Trade</v>
          </cell>
          <cell r="N1231" t="str">
            <v/>
          </cell>
          <cell r="O1231" t="str">
            <v/>
          </cell>
          <cell r="P1231" t="str">
            <v/>
          </cell>
        </row>
        <row r="1232">
          <cell r="A1232" t="str">
            <v>OH</v>
          </cell>
          <cell r="B1232">
            <v>3</v>
          </cell>
          <cell r="C1232">
            <v>3</v>
          </cell>
          <cell r="D1232" t="str">
            <v>P</v>
          </cell>
          <cell r="E1232">
            <v>0.72</v>
          </cell>
          <cell r="F1232">
            <v>37677</v>
          </cell>
          <cell r="G1232">
            <v>4.3799999999999999E-2</v>
          </cell>
          <cell r="H1232">
            <v>5.0999999999999997E-2</v>
          </cell>
          <cell r="I1232" t="str">
            <v>0          0   .</v>
          </cell>
          <cell r="J1232">
            <v>0</v>
          </cell>
          <cell r="K1232">
            <v>0</v>
          </cell>
          <cell r="L1232">
            <v>2003</v>
          </cell>
          <cell r="M1232" t="str">
            <v>No Trade</v>
          </cell>
          <cell r="N1232" t="str">
            <v/>
          </cell>
          <cell r="O1232" t="str">
            <v/>
          </cell>
          <cell r="P1232" t="str">
            <v/>
          </cell>
        </row>
        <row r="1233">
          <cell r="A1233" t="str">
            <v>OH</v>
          </cell>
          <cell r="B1233">
            <v>3</v>
          </cell>
          <cell r="C1233">
            <v>3</v>
          </cell>
          <cell r="D1233" t="str">
            <v>C</v>
          </cell>
          <cell r="E1233">
            <v>0.73</v>
          </cell>
          <cell r="F1233">
            <v>37677</v>
          </cell>
          <cell r="G1233">
            <v>4.7300000000000002E-2</v>
          </cell>
          <cell r="H1233">
            <v>4.2999999999999997E-2</v>
          </cell>
          <cell r="I1233" t="str">
            <v>0          0   .</v>
          </cell>
          <cell r="J1233">
            <v>0</v>
          </cell>
          <cell r="K1233">
            <v>0</v>
          </cell>
          <cell r="L1233">
            <v>2003</v>
          </cell>
          <cell r="M1233" t="str">
            <v>No Trade</v>
          </cell>
          <cell r="N1233" t="str">
            <v/>
          </cell>
          <cell r="O1233" t="str">
            <v/>
          </cell>
          <cell r="P1233" t="str">
            <v/>
          </cell>
        </row>
        <row r="1234">
          <cell r="A1234" t="str">
            <v>OH</v>
          </cell>
          <cell r="B1234">
            <v>3</v>
          </cell>
          <cell r="C1234">
            <v>3</v>
          </cell>
          <cell r="D1234" t="str">
            <v>P</v>
          </cell>
          <cell r="E1234">
            <v>0.73</v>
          </cell>
          <cell r="F1234">
            <v>37677</v>
          </cell>
          <cell r="G1234">
            <v>4.8899999999999999E-2</v>
          </cell>
          <cell r="H1234">
            <v>5.6000000000000001E-2</v>
          </cell>
          <cell r="I1234" t="str">
            <v>8          0   .</v>
          </cell>
          <cell r="J1234">
            <v>0</v>
          </cell>
          <cell r="K1234">
            <v>0</v>
          </cell>
          <cell r="L1234">
            <v>2003</v>
          </cell>
          <cell r="M1234" t="str">
            <v>No Trade</v>
          </cell>
          <cell r="N1234" t="str">
            <v/>
          </cell>
          <cell r="O1234" t="str">
            <v/>
          </cell>
          <cell r="P1234" t="str">
            <v/>
          </cell>
        </row>
        <row r="1235">
          <cell r="A1235" t="str">
            <v>OH</v>
          </cell>
          <cell r="B1235">
            <v>3</v>
          </cell>
          <cell r="C1235">
            <v>3</v>
          </cell>
          <cell r="D1235" t="str">
            <v>C</v>
          </cell>
          <cell r="E1235">
            <v>0.74</v>
          </cell>
          <cell r="F1235">
            <v>37677</v>
          </cell>
          <cell r="G1235">
            <v>4.3099999999999999E-2</v>
          </cell>
          <cell r="H1235">
            <v>3.9E-2</v>
          </cell>
          <cell r="I1235" t="str">
            <v>0          2   .</v>
          </cell>
          <cell r="J1235">
            <v>465</v>
          </cell>
          <cell r="K1235">
            <v>4.65E-2</v>
          </cell>
          <cell r="L1235">
            <v>2003</v>
          </cell>
          <cell r="M1235" t="str">
            <v>No Trade</v>
          </cell>
          <cell r="N1235" t="str">
            <v/>
          </cell>
          <cell r="O1235" t="str">
            <v/>
          </cell>
          <cell r="P1235" t="str">
            <v/>
          </cell>
        </row>
        <row r="1236">
          <cell r="A1236" t="str">
            <v>OH</v>
          </cell>
          <cell r="B1236">
            <v>3</v>
          </cell>
          <cell r="C1236">
            <v>3</v>
          </cell>
          <cell r="D1236" t="str">
            <v>P</v>
          </cell>
          <cell r="E1236">
            <v>0.74</v>
          </cell>
          <cell r="F1236">
            <v>37677</v>
          </cell>
          <cell r="G1236">
            <v>5.4699999999999999E-2</v>
          </cell>
          <cell r="H1236">
            <v>6.2E-2</v>
          </cell>
          <cell r="I1236" t="str">
            <v>7          0   .</v>
          </cell>
          <cell r="J1236">
            <v>0</v>
          </cell>
          <cell r="K1236">
            <v>0</v>
          </cell>
          <cell r="L1236">
            <v>2003</v>
          </cell>
          <cell r="M1236" t="str">
            <v>No Trade</v>
          </cell>
          <cell r="N1236" t="str">
            <v/>
          </cell>
          <cell r="O1236" t="str">
            <v/>
          </cell>
          <cell r="P1236" t="str">
            <v/>
          </cell>
        </row>
        <row r="1237">
          <cell r="A1237" t="str">
            <v>OH</v>
          </cell>
          <cell r="B1237">
            <v>3</v>
          </cell>
          <cell r="C1237">
            <v>3</v>
          </cell>
          <cell r="D1237" t="str">
            <v>C</v>
          </cell>
          <cell r="E1237">
            <v>0.75</v>
          </cell>
          <cell r="F1237">
            <v>37677</v>
          </cell>
          <cell r="G1237">
            <v>3.9100000000000003E-2</v>
          </cell>
          <cell r="H1237">
            <v>3.5000000000000003E-2</v>
          </cell>
          <cell r="I1237" t="str">
            <v>4          1   .</v>
          </cell>
          <cell r="J1237">
            <v>420</v>
          </cell>
          <cell r="K1237">
            <v>4.2000000000000003E-2</v>
          </cell>
          <cell r="L1237">
            <v>2003</v>
          </cell>
          <cell r="M1237" t="str">
            <v>No Trade</v>
          </cell>
          <cell r="N1237" t="str">
            <v/>
          </cell>
          <cell r="O1237" t="str">
            <v/>
          </cell>
          <cell r="P1237" t="str">
            <v/>
          </cell>
        </row>
        <row r="1238">
          <cell r="A1238" t="str">
            <v>OH</v>
          </cell>
          <cell r="B1238">
            <v>3</v>
          </cell>
          <cell r="C1238">
            <v>3</v>
          </cell>
          <cell r="D1238" t="str">
            <v>P</v>
          </cell>
          <cell r="E1238">
            <v>0.75</v>
          </cell>
          <cell r="F1238">
            <v>37677</v>
          </cell>
          <cell r="G1238">
            <v>6.0600000000000001E-2</v>
          </cell>
          <cell r="H1238">
            <v>6.9000000000000006E-2</v>
          </cell>
          <cell r="I1238" t="str">
            <v>0          0   .</v>
          </cell>
          <cell r="J1238">
            <v>0</v>
          </cell>
          <cell r="K1238">
            <v>0</v>
          </cell>
          <cell r="L1238">
            <v>2003</v>
          </cell>
          <cell r="M1238" t="str">
            <v>No Trade</v>
          </cell>
          <cell r="N1238" t="str">
            <v/>
          </cell>
          <cell r="O1238" t="str">
            <v/>
          </cell>
          <cell r="P1238" t="str">
            <v/>
          </cell>
        </row>
        <row r="1239">
          <cell r="A1239" t="str">
            <v>OH</v>
          </cell>
          <cell r="B1239">
            <v>3</v>
          </cell>
          <cell r="C1239">
            <v>3</v>
          </cell>
          <cell r="D1239" t="str">
            <v>C</v>
          </cell>
          <cell r="E1239">
            <v>0.76</v>
          </cell>
          <cell r="F1239">
            <v>37677</v>
          </cell>
          <cell r="G1239">
            <v>3.5400000000000001E-2</v>
          </cell>
          <cell r="H1239">
            <v>3.2000000000000001E-2</v>
          </cell>
          <cell r="I1239" t="str">
            <v>1          0   .</v>
          </cell>
          <cell r="J1239">
            <v>0</v>
          </cell>
          <cell r="K1239">
            <v>0</v>
          </cell>
          <cell r="L1239">
            <v>2003</v>
          </cell>
          <cell r="M1239" t="str">
            <v>No Trade</v>
          </cell>
          <cell r="N1239" t="str">
            <v/>
          </cell>
          <cell r="O1239" t="str">
            <v/>
          </cell>
          <cell r="P1239" t="str">
            <v/>
          </cell>
        </row>
        <row r="1240">
          <cell r="A1240" t="str">
            <v>OH</v>
          </cell>
          <cell r="B1240">
            <v>3</v>
          </cell>
          <cell r="C1240">
            <v>3</v>
          </cell>
          <cell r="D1240" t="str">
            <v>P</v>
          </cell>
          <cell r="E1240">
            <v>0.76</v>
          </cell>
          <cell r="F1240">
            <v>37677</v>
          </cell>
          <cell r="G1240">
            <v>6.6799999999999998E-2</v>
          </cell>
          <cell r="H1240">
            <v>7.4999999999999997E-2</v>
          </cell>
          <cell r="I1240" t="str">
            <v>5          0   .</v>
          </cell>
          <cell r="J1240">
            <v>0</v>
          </cell>
          <cell r="K1240">
            <v>0</v>
          </cell>
          <cell r="L1240">
            <v>2003</v>
          </cell>
          <cell r="M1240" t="str">
            <v>No Trade</v>
          </cell>
          <cell r="N1240" t="str">
            <v/>
          </cell>
          <cell r="O1240" t="str">
            <v/>
          </cell>
          <cell r="P1240" t="str">
            <v/>
          </cell>
        </row>
        <row r="1241">
          <cell r="A1241" t="str">
            <v>OH</v>
          </cell>
          <cell r="B1241">
            <v>3</v>
          </cell>
          <cell r="C1241">
            <v>3</v>
          </cell>
          <cell r="D1241" t="str">
            <v>C</v>
          </cell>
          <cell r="E1241">
            <v>0.77</v>
          </cell>
          <cell r="F1241">
            <v>37677</v>
          </cell>
          <cell r="G1241">
            <v>3.2000000000000001E-2</v>
          </cell>
          <cell r="H1241">
            <v>2.9000000000000001E-2</v>
          </cell>
          <cell r="I1241" t="str">
            <v>0         28   .</v>
          </cell>
          <cell r="J1241">
            <v>0</v>
          </cell>
          <cell r="K1241">
            <v>0</v>
          </cell>
          <cell r="L1241">
            <v>2003</v>
          </cell>
          <cell r="M1241" t="str">
            <v>No Trade</v>
          </cell>
          <cell r="N1241" t="str">
            <v/>
          </cell>
          <cell r="O1241" t="str">
            <v/>
          </cell>
          <cell r="P1241" t="str">
            <v/>
          </cell>
        </row>
        <row r="1242">
          <cell r="A1242" t="str">
            <v>OH</v>
          </cell>
          <cell r="B1242">
            <v>3</v>
          </cell>
          <cell r="C1242">
            <v>3</v>
          </cell>
          <cell r="D1242" t="str">
            <v>P</v>
          </cell>
          <cell r="E1242">
            <v>0.77</v>
          </cell>
          <cell r="F1242">
            <v>37677</v>
          </cell>
          <cell r="G1242">
            <v>7.3300000000000004E-2</v>
          </cell>
          <cell r="H1242">
            <v>8.2000000000000003E-2</v>
          </cell>
          <cell r="I1242" t="str">
            <v>3          0   .</v>
          </cell>
          <cell r="J1242">
            <v>0</v>
          </cell>
          <cell r="K1242">
            <v>0</v>
          </cell>
          <cell r="L1242">
            <v>2003</v>
          </cell>
          <cell r="M1242" t="str">
            <v>No Trade</v>
          </cell>
          <cell r="N1242" t="str">
            <v/>
          </cell>
          <cell r="O1242" t="str">
            <v/>
          </cell>
          <cell r="P1242" t="str">
            <v/>
          </cell>
        </row>
        <row r="1243">
          <cell r="A1243" t="str">
            <v>OH</v>
          </cell>
          <cell r="B1243">
            <v>3</v>
          </cell>
          <cell r="C1243">
            <v>3</v>
          </cell>
          <cell r="D1243" t="str">
            <v>C</v>
          </cell>
          <cell r="E1243">
            <v>0.78</v>
          </cell>
          <cell r="F1243">
            <v>37677</v>
          </cell>
          <cell r="G1243">
            <v>2.8899999999999999E-2</v>
          </cell>
          <cell r="H1243">
            <v>2.5999999999999999E-2</v>
          </cell>
          <cell r="I1243" t="str">
            <v>2          0   .</v>
          </cell>
          <cell r="J1243">
            <v>0</v>
          </cell>
          <cell r="K1243">
            <v>0</v>
          </cell>
          <cell r="L1243">
            <v>2003</v>
          </cell>
          <cell r="M1243" t="str">
            <v>No Trade</v>
          </cell>
          <cell r="N1243" t="str">
            <v/>
          </cell>
          <cell r="O1243" t="str">
            <v/>
          </cell>
          <cell r="P1243" t="str">
            <v/>
          </cell>
        </row>
        <row r="1244">
          <cell r="A1244" t="str">
            <v>OH</v>
          </cell>
          <cell r="B1244">
            <v>3</v>
          </cell>
          <cell r="C1244">
            <v>3</v>
          </cell>
          <cell r="D1244" t="str">
            <v>P</v>
          </cell>
          <cell r="E1244">
            <v>0.78</v>
          </cell>
          <cell r="F1244">
            <v>37677</v>
          </cell>
          <cell r="G1244">
            <v>8.0100000000000005E-2</v>
          </cell>
          <cell r="H1244">
            <v>8.8999999999999996E-2</v>
          </cell>
          <cell r="I1244" t="str">
            <v>4          0   .</v>
          </cell>
          <cell r="J1244">
            <v>0</v>
          </cell>
          <cell r="K1244">
            <v>0</v>
          </cell>
          <cell r="L1244">
            <v>2003</v>
          </cell>
          <cell r="M1244" t="str">
            <v>No Trade</v>
          </cell>
          <cell r="N1244" t="str">
            <v/>
          </cell>
          <cell r="O1244" t="str">
            <v/>
          </cell>
          <cell r="P1244" t="str">
            <v/>
          </cell>
        </row>
        <row r="1245">
          <cell r="A1245" t="str">
            <v>OH</v>
          </cell>
          <cell r="B1245">
            <v>3</v>
          </cell>
          <cell r="C1245">
            <v>3</v>
          </cell>
          <cell r="D1245" t="str">
            <v>C</v>
          </cell>
          <cell r="E1245">
            <v>0.79</v>
          </cell>
          <cell r="F1245">
            <v>37677</v>
          </cell>
          <cell r="G1245">
            <v>2.5999999999999999E-2</v>
          </cell>
          <cell r="H1245">
            <v>2.3E-2</v>
          </cell>
          <cell r="I1245" t="str">
            <v>6          0   .</v>
          </cell>
          <cell r="J1245">
            <v>0</v>
          </cell>
          <cell r="K1245">
            <v>0</v>
          </cell>
          <cell r="L1245">
            <v>2003</v>
          </cell>
          <cell r="M1245" t="str">
            <v>No Trade</v>
          </cell>
          <cell r="N1245" t="str">
            <v/>
          </cell>
          <cell r="O1245" t="str">
            <v/>
          </cell>
          <cell r="P1245" t="str">
            <v/>
          </cell>
        </row>
        <row r="1246">
          <cell r="A1246" t="str">
            <v>OH</v>
          </cell>
          <cell r="B1246">
            <v>3</v>
          </cell>
          <cell r="C1246">
            <v>3</v>
          </cell>
          <cell r="D1246" t="str">
            <v>C</v>
          </cell>
          <cell r="E1246">
            <v>0.8</v>
          </cell>
          <cell r="F1246">
            <v>37677</v>
          </cell>
          <cell r="G1246">
            <v>2.3400000000000001E-2</v>
          </cell>
          <cell r="H1246">
            <v>2.1000000000000001E-2</v>
          </cell>
          <cell r="I1246" t="str">
            <v>3          6   .</v>
          </cell>
          <cell r="J1246">
            <v>280</v>
          </cell>
          <cell r="K1246">
            <v>2.8000000000000001E-2</v>
          </cell>
          <cell r="L1246">
            <v>2003</v>
          </cell>
          <cell r="M1246" t="str">
            <v>No Trade</v>
          </cell>
          <cell r="N1246" t="str">
            <v/>
          </cell>
          <cell r="O1246" t="str">
            <v/>
          </cell>
          <cell r="P1246" t="str">
            <v/>
          </cell>
        </row>
        <row r="1247">
          <cell r="A1247" t="str">
            <v>OH</v>
          </cell>
          <cell r="B1247">
            <v>3</v>
          </cell>
          <cell r="C1247">
            <v>3</v>
          </cell>
          <cell r="D1247" t="str">
            <v>P</v>
          </cell>
          <cell r="E1247">
            <v>0.8</v>
          </cell>
          <cell r="F1247">
            <v>37677</v>
          </cell>
          <cell r="G1247">
            <v>0</v>
          </cell>
          <cell r="H1247">
            <v>0</v>
          </cell>
          <cell r="I1247" t="str">
            <v>0          0   .</v>
          </cell>
          <cell r="J1247">
            <v>0</v>
          </cell>
          <cell r="K1247">
            <v>0</v>
          </cell>
          <cell r="L1247">
            <v>2003</v>
          </cell>
          <cell r="M1247" t="str">
            <v>No Trade</v>
          </cell>
          <cell r="N1247" t="str">
            <v/>
          </cell>
          <cell r="O1247" t="str">
            <v/>
          </cell>
          <cell r="P1247" t="str">
            <v/>
          </cell>
        </row>
        <row r="1248">
          <cell r="A1248" t="str">
            <v>OH</v>
          </cell>
          <cell r="B1248">
            <v>3</v>
          </cell>
          <cell r="C1248">
            <v>3</v>
          </cell>
          <cell r="D1248" t="str">
            <v>C</v>
          </cell>
          <cell r="E1248">
            <v>0.81</v>
          </cell>
          <cell r="F1248">
            <v>37677</v>
          </cell>
          <cell r="G1248">
            <v>2.1000000000000001E-2</v>
          </cell>
          <cell r="H1248">
            <v>1.9E-2</v>
          </cell>
          <cell r="I1248" t="str">
            <v>1          0   .</v>
          </cell>
          <cell r="J1248">
            <v>0</v>
          </cell>
          <cell r="K1248">
            <v>0</v>
          </cell>
          <cell r="L1248">
            <v>2003</v>
          </cell>
          <cell r="M1248" t="str">
            <v>No Trade</v>
          </cell>
          <cell r="N1248" t="str">
            <v/>
          </cell>
          <cell r="O1248" t="str">
            <v/>
          </cell>
          <cell r="P1248" t="str">
            <v/>
          </cell>
        </row>
        <row r="1249">
          <cell r="A1249" t="str">
            <v>OH</v>
          </cell>
          <cell r="B1249">
            <v>3</v>
          </cell>
          <cell r="C1249">
            <v>3</v>
          </cell>
          <cell r="D1249" t="str">
            <v>C</v>
          </cell>
          <cell r="E1249">
            <v>0.82</v>
          </cell>
          <cell r="F1249">
            <v>37677</v>
          </cell>
          <cell r="G1249">
            <v>1.89E-2</v>
          </cell>
          <cell r="H1249">
            <v>1.7000000000000001E-2</v>
          </cell>
          <cell r="I1249" t="str">
            <v>2         26   .</v>
          </cell>
          <cell r="J1249">
            <v>210</v>
          </cell>
          <cell r="K1249">
            <v>2.1000000000000001E-2</v>
          </cell>
          <cell r="L1249">
            <v>2003</v>
          </cell>
          <cell r="M1249" t="str">
            <v>No Trade</v>
          </cell>
          <cell r="N1249" t="str">
            <v/>
          </cell>
          <cell r="O1249" t="str">
            <v/>
          </cell>
          <cell r="P1249" t="str">
            <v/>
          </cell>
        </row>
        <row r="1250">
          <cell r="A1250" t="str">
            <v>OH</v>
          </cell>
          <cell r="B1250">
            <v>3</v>
          </cell>
          <cell r="C1250">
            <v>3</v>
          </cell>
          <cell r="D1250" t="str">
            <v>C</v>
          </cell>
          <cell r="E1250">
            <v>0.83</v>
          </cell>
          <cell r="F1250">
            <v>37677</v>
          </cell>
          <cell r="G1250">
            <v>1.6899999999999998E-2</v>
          </cell>
          <cell r="H1250">
            <v>1.4999999999999999E-2</v>
          </cell>
          <cell r="I1250" t="str">
            <v>4         10   .</v>
          </cell>
          <cell r="J1250">
            <v>0</v>
          </cell>
          <cell r="K1250">
            <v>0</v>
          </cell>
          <cell r="L1250">
            <v>2003</v>
          </cell>
          <cell r="M1250" t="str">
            <v>No Trade</v>
          </cell>
          <cell r="N1250" t="str">
            <v/>
          </cell>
          <cell r="O1250" t="str">
            <v/>
          </cell>
          <cell r="P1250" t="str">
            <v/>
          </cell>
        </row>
        <row r="1251">
          <cell r="A1251" t="str">
            <v>OH</v>
          </cell>
          <cell r="B1251">
            <v>3</v>
          </cell>
          <cell r="C1251">
            <v>3</v>
          </cell>
          <cell r="D1251" t="str">
            <v>C</v>
          </cell>
          <cell r="E1251">
            <v>0.84</v>
          </cell>
          <cell r="F1251">
            <v>37677</v>
          </cell>
          <cell r="G1251">
            <v>1.5100000000000001E-2</v>
          </cell>
          <cell r="H1251">
            <v>1.2999999999999999E-2</v>
          </cell>
          <cell r="I1251" t="str">
            <v>8         21   .</v>
          </cell>
          <cell r="J1251">
            <v>185</v>
          </cell>
          <cell r="K1251">
            <v>1.7000000000000001E-2</v>
          </cell>
          <cell r="L1251">
            <v>2003</v>
          </cell>
          <cell r="M1251" t="str">
            <v>No Trade</v>
          </cell>
          <cell r="N1251" t="str">
            <v/>
          </cell>
          <cell r="O1251" t="str">
            <v/>
          </cell>
          <cell r="P1251" t="str">
            <v/>
          </cell>
        </row>
        <row r="1252">
          <cell r="A1252" t="str">
            <v>OH</v>
          </cell>
          <cell r="B1252">
            <v>3</v>
          </cell>
          <cell r="C1252">
            <v>3</v>
          </cell>
          <cell r="D1252" t="str">
            <v>C</v>
          </cell>
          <cell r="E1252">
            <v>0.85</v>
          </cell>
          <cell r="F1252">
            <v>37677</v>
          </cell>
          <cell r="G1252">
            <v>1.35E-2</v>
          </cell>
          <cell r="H1252">
            <v>1.2E-2</v>
          </cell>
          <cell r="I1252" t="str">
            <v>4          0   .</v>
          </cell>
          <cell r="J1252">
            <v>0</v>
          </cell>
          <cell r="K1252">
            <v>0</v>
          </cell>
          <cell r="L1252">
            <v>2003</v>
          </cell>
          <cell r="M1252" t="str">
            <v>No Trade</v>
          </cell>
          <cell r="N1252" t="str">
            <v/>
          </cell>
          <cell r="O1252" t="str">
            <v/>
          </cell>
          <cell r="P1252" t="str">
            <v/>
          </cell>
        </row>
        <row r="1253">
          <cell r="A1253" t="str">
            <v>OH</v>
          </cell>
          <cell r="B1253">
            <v>3</v>
          </cell>
          <cell r="C1253">
            <v>3</v>
          </cell>
          <cell r="D1253" t="str">
            <v>C</v>
          </cell>
          <cell r="E1253">
            <v>0.86</v>
          </cell>
          <cell r="F1253">
            <v>37677</v>
          </cell>
          <cell r="G1253">
            <v>1.21E-2</v>
          </cell>
          <cell r="H1253">
            <v>1.0999999999999999E-2</v>
          </cell>
          <cell r="I1253" t="str">
            <v>1         10   .</v>
          </cell>
          <cell r="J1253">
            <v>100</v>
          </cell>
          <cell r="K1253">
            <v>0.01</v>
          </cell>
          <cell r="L1253">
            <v>2003</v>
          </cell>
          <cell r="M1253" t="str">
            <v>No Trade</v>
          </cell>
          <cell r="N1253" t="str">
            <v/>
          </cell>
          <cell r="O1253" t="str">
            <v/>
          </cell>
          <cell r="P1253" t="str">
            <v/>
          </cell>
        </row>
        <row r="1254">
          <cell r="A1254" t="str">
            <v>OH</v>
          </cell>
          <cell r="B1254">
            <v>3</v>
          </cell>
          <cell r="C1254">
            <v>3</v>
          </cell>
          <cell r="D1254" t="str">
            <v>C</v>
          </cell>
          <cell r="E1254">
            <v>0.87</v>
          </cell>
          <cell r="F1254">
            <v>37677</v>
          </cell>
          <cell r="G1254">
            <v>1.0800000000000001E-2</v>
          </cell>
          <cell r="H1254">
            <v>8.9999999999999993E-3</v>
          </cell>
          <cell r="I1254" t="str">
            <v>9          0   .</v>
          </cell>
          <cell r="J1254">
            <v>0</v>
          </cell>
          <cell r="K1254">
            <v>0</v>
          </cell>
          <cell r="L1254">
            <v>2003</v>
          </cell>
          <cell r="M1254" t="str">
            <v>No Trade</v>
          </cell>
          <cell r="N1254" t="str">
            <v/>
          </cell>
          <cell r="O1254" t="str">
            <v/>
          </cell>
          <cell r="P1254" t="str">
            <v/>
          </cell>
        </row>
        <row r="1255">
          <cell r="A1255" t="str">
            <v>OH</v>
          </cell>
          <cell r="B1255">
            <v>3</v>
          </cell>
          <cell r="C1255">
            <v>3</v>
          </cell>
          <cell r="D1255" t="str">
            <v>C</v>
          </cell>
          <cell r="E1255">
            <v>0.88</v>
          </cell>
          <cell r="F1255">
            <v>37677</v>
          </cell>
          <cell r="G1255">
            <v>9.5999999999999992E-3</v>
          </cell>
          <cell r="H1255">
            <v>8.0000000000000002E-3</v>
          </cell>
          <cell r="I1255" t="str">
            <v>8          4   .</v>
          </cell>
          <cell r="J1255">
            <v>130</v>
          </cell>
          <cell r="K1255">
            <v>1.2999999999999999E-2</v>
          </cell>
          <cell r="L1255">
            <v>2003</v>
          </cell>
          <cell r="M1255" t="str">
            <v>No Trade</v>
          </cell>
          <cell r="N1255" t="str">
            <v/>
          </cell>
          <cell r="O1255" t="str">
            <v/>
          </cell>
          <cell r="P1255" t="str">
            <v/>
          </cell>
        </row>
        <row r="1256">
          <cell r="A1256" t="str">
            <v>OH</v>
          </cell>
          <cell r="B1256">
            <v>3</v>
          </cell>
          <cell r="C1256">
            <v>3</v>
          </cell>
          <cell r="D1256" t="str">
            <v>C</v>
          </cell>
          <cell r="E1256">
            <v>0.89</v>
          </cell>
          <cell r="F1256">
            <v>37677</v>
          </cell>
          <cell r="G1256">
            <v>8.6E-3</v>
          </cell>
          <cell r="H1256">
            <v>7.0000000000000001E-3</v>
          </cell>
          <cell r="I1256" t="str">
            <v>9          0   .</v>
          </cell>
          <cell r="J1256">
            <v>0</v>
          </cell>
          <cell r="K1256">
            <v>0</v>
          </cell>
          <cell r="L1256">
            <v>2003</v>
          </cell>
          <cell r="M1256" t="str">
            <v>No Trade</v>
          </cell>
          <cell r="N1256" t="str">
            <v/>
          </cell>
          <cell r="O1256" t="str">
            <v/>
          </cell>
          <cell r="P1256" t="str">
            <v/>
          </cell>
        </row>
        <row r="1257">
          <cell r="A1257" t="str">
            <v>OH</v>
          </cell>
          <cell r="B1257">
            <v>3</v>
          </cell>
          <cell r="C1257">
            <v>3</v>
          </cell>
          <cell r="D1257" t="str">
            <v>C</v>
          </cell>
          <cell r="E1257">
            <v>0.9</v>
          </cell>
          <cell r="F1257">
            <v>37677</v>
          </cell>
          <cell r="G1257">
            <v>7.6E-3</v>
          </cell>
          <cell r="H1257">
            <v>7.0000000000000001E-3</v>
          </cell>
          <cell r="I1257" t="str">
            <v>0         15   .</v>
          </cell>
          <cell r="J1257">
            <v>90</v>
          </cell>
          <cell r="K1257">
            <v>8.5000000000000006E-3</v>
          </cell>
          <cell r="L1257">
            <v>2003</v>
          </cell>
          <cell r="M1257" t="str">
            <v>No Trade</v>
          </cell>
          <cell r="N1257" t="str">
            <v/>
          </cell>
          <cell r="O1257" t="str">
            <v/>
          </cell>
          <cell r="P1257" t="str">
            <v/>
          </cell>
        </row>
        <row r="1258">
          <cell r="A1258" t="str">
            <v>OH</v>
          </cell>
          <cell r="B1258">
            <v>3</v>
          </cell>
          <cell r="C1258">
            <v>3</v>
          </cell>
          <cell r="D1258" t="str">
            <v>P</v>
          </cell>
          <cell r="E1258">
            <v>0.9</v>
          </cell>
          <cell r="F1258">
            <v>37677</v>
          </cell>
          <cell r="G1258">
            <v>0</v>
          </cell>
          <cell r="H1258">
            <v>0</v>
          </cell>
          <cell r="I1258" t="str">
            <v>0          0   .</v>
          </cell>
          <cell r="J1258">
            <v>0</v>
          </cell>
          <cell r="K1258">
            <v>0</v>
          </cell>
          <cell r="L1258">
            <v>2003</v>
          </cell>
          <cell r="M1258" t="str">
            <v>No Trade</v>
          </cell>
          <cell r="N1258" t="str">
            <v/>
          </cell>
          <cell r="O1258" t="str">
            <v/>
          </cell>
          <cell r="P1258" t="str">
            <v/>
          </cell>
        </row>
        <row r="1259">
          <cell r="A1259" t="str">
            <v>OH</v>
          </cell>
          <cell r="B1259">
            <v>3</v>
          </cell>
          <cell r="C1259">
            <v>3</v>
          </cell>
          <cell r="D1259" t="str">
            <v>C</v>
          </cell>
          <cell r="E1259">
            <v>0.91</v>
          </cell>
          <cell r="F1259">
            <v>37677</v>
          </cell>
          <cell r="G1259">
            <v>6.7999999999999996E-3</v>
          </cell>
          <cell r="H1259">
            <v>6.0000000000000001E-3</v>
          </cell>
          <cell r="I1259" t="str">
            <v>3          0   .</v>
          </cell>
          <cell r="J1259">
            <v>0</v>
          </cell>
          <cell r="K1259">
            <v>0</v>
          </cell>
          <cell r="L1259">
            <v>2003</v>
          </cell>
          <cell r="M1259" t="str">
            <v>No Trade</v>
          </cell>
          <cell r="N1259" t="str">
            <v/>
          </cell>
          <cell r="O1259" t="str">
            <v/>
          </cell>
          <cell r="P1259" t="str">
            <v/>
          </cell>
        </row>
        <row r="1260">
          <cell r="A1260" t="str">
            <v>OH</v>
          </cell>
          <cell r="B1260">
            <v>3</v>
          </cell>
          <cell r="C1260">
            <v>3</v>
          </cell>
          <cell r="D1260" t="str">
            <v>C</v>
          </cell>
          <cell r="E1260">
            <v>0.92</v>
          </cell>
          <cell r="F1260">
            <v>37677</v>
          </cell>
          <cell r="G1260">
            <v>6.0000000000000001E-3</v>
          </cell>
          <cell r="H1260">
            <v>5.0000000000000001E-3</v>
          </cell>
          <cell r="I1260" t="str">
            <v>6          2   .</v>
          </cell>
          <cell r="J1260">
            <v>0</v>
          </cell>
          <cell r="K1260">
            <v>0</v>
          </cell>
          <cell r="L1260">
            <v>2003</v>
          </cell>
          <cell r="M1260" t="str">
            <v>No Trade</v>
          </cell>
          <cell r="N1260" t="str">
            <v/>
          </cell>
          <cell r="O1260" t="str">
            <v/>
          </cell>
          <cell r="P1260" t="str">
            <v/>
          </cell>
        </row>
        <row r="1261">
          <cell r="A1261" t="str">
            <v>OH</v>
          </cell>
          <cell r="B1261">
            <v>3</v>
          </cell>
          <cell r="C1261">
            <v>3</v>
          </cell>
          <cell r="D1261" t="str">
            <v>C</v>
          </cell>
          <cell r="E1261">
            <v>0.94</v>
          </cell>
          <cell r="F1261">
            <v>37677</v>
          </cell>
          <cell r="G1261">
            <v>4.7000000000000002E-3</v>
          </cell>
          <cell r="H1261">
            <v>4.0000000000000001E-3</v>
          </cell>
          <cell r="I1261" t="str">
            <v>4          0   .</v>
          </cell>
          <cell r="J1261">
            <v>0</v>
          </cell>
          <cell r="K1261">
            <v>0</v>
          </cell>
          <cell r="L1261">
            <v>2003</v>
          </cell>
          <cell r="M1261" t="str">
            <v>No Trade</v>
          </cell>
          <cell r="N1261" t="str">
            <v/>
          </cell>
          <cell r="O1261" t="str">
            <v/>
          </cell>
          <cell r="P1261" t="str">
            <v/>
          </cell>
        </row>
        <row r="1262">
          <cell r="A1262" t="str">
            <v>OH</v>
          </cell>
          <cell r="B1262">
            <v>3</v>
          </cell>
          <cell r="C1262">
            <v>3</v>
          </cell>
          <cell r="D1262" t="str">
            <v>C</v>
          </cell>
          <cell r="E1262">
            <v>0.95</v>
          </cell>
          <cell r="F1262">
            <v>37677</v>
          </cell>
          <cell r="G1262">
            <v>4.1999999999999997E-3</v>
          </cell>
          <cell r="H1262">
            <v>3.0000000000000001E-3</v>
          </cell>
          <cell r="I1262" t="str">
            <v>9          0   .</v>
          </cell>
          <cell r="J1262">
            <v>0</v>
          </cell>
          <cell r="K1262">
            <v>0</v>
          </cell>
          <cell r="L1262">
            <v>2003</v>
          </cell>
          <cell r="M1262" t="str">
            <v>No Trade</v>
          </cell>
          <cell r="N1262" t="str">
            <v/>
          </cell>
          <cell r="O1262" t="str">
            <v/>
          </cell>
          <cell r="P1262" t="str">
            <v/>
          </cell>
        </row>
        <row r="1263">
          <cell r="A1263" t="str">
            <v>OH</v>
          </cell>
          <cell r="B1263">
            <v>3</v>
          </cell>
          <cell r="C1263">
            <v>3</v>
          </cell>
          <cell r="D1263" t="str">
            <v>C</v>
          </cell>
          <cell r="E1263">
            <v>0.96</v>
          </cell>
          <cell r="F1263">
            <v>37677</v>
          </cell>
          <cell r="G1263">
            <v>3.7000000000000002E-3</v>
          </cell>
          <cell r="H1263">
            <v>3.0000000000000001E-3</v>
          </cell>
          <cell r="I1263" t="str">
            <v>5          0   .</v>
          </cell>
          <cell r="J1263">
            <v>0</v>
          </cell>
          <cell r="K1263">
            <v>0</v>
          </cell>
          <cell r="L1263">
            <v>2003</v>
          </cell>
          <cell r="M1263" t="str">
            <v>No Trade</v>
          </cell>
          <cell r="N1263" t="str">
            <v/>
          </cell>
          <cell r="O1263" t="str">
            <v/>
          </cell>
          <cell r="P1263" t="str">
            <v/>
          </cell>
        </row>
        <row r="1264">
          <cell r="A1264" t="str">
            <v>OH</v>
          </cell>
          <cell r="B1264">
            <v>3</v>
          </cell>
          <cell r="C1264">
            <v>3</v>
          </cell>
          <cell r="D1264" t="str">
            <v>C</v>
          </cell>
          <cell r="E1264">
            <v>0.98</v>
          </cell>
          <cell r="F1264">
            <v>37677</v>
          </cell>
          <cell r="G1264">
            <v>2.8999999999999998E-3</v>
          </cell>
          <cell r="H1264">
            <v>2E-3</v>
          </cell>
          <cell r="I1264" t="str">
            <v>8          0   .</v>
          </cell>
          <cell r="J1264">
            <v>0</v>
          </cell>
          <cell r="K1264">
            <v>0</v>
          </cell>
          <cell r="L1264">
            <v>2003</v>
          </cell>
          <cell r="M1264" t="str">
            <v>No Trade</v>
          </cell>
          <cell r="N1264" t="str">
            <v/>
          </cell>
          <cell r="O1264" t="str">
            <v/>
          </cell>
          <cell r="P1264" t="str">
            <v/>
          </cell>
        </row>
        <row r="1265">
          <cell r="A1265" t="str">
            <v>OH</v>
          </cell>
          <cell r="B1265">
            <v>3</v>
          </cell>
          <cell r="C1265">
            <v>3</v>
          </cell>
          <cell r="D1265" t="str">
            <v>C</v>
          </cell>
          <cell r="E1265">
            <v>1</v>
          </cell>
          <cell r="F1265">
            <v>37677</v>
          </cell>
          <cell r="G1265">
            <v>2.3E-3</v>
          </cell>
          <cell r="H1265">
            <v>2E-3</v>
          </cell>
          <cell r="I1265" t="str">
            <v>2          0   .</v>
          </cell>
          <cell r="J1265">
            <v>0</v>
          </cell>
          <cell r="K1265">
            <v>0</v>
          </cell>
          <cell r="L1265">
            <v>2003</v>
          </cell>
          <cell r="M1265" t="str">
            <v>No Trade</v>
          </cell>
          <cell r="N1265" t="str">
            <v/>
          </cell>
          <cell r="O1265" t="str">
            <v/>
          </cell>
          <cell r="P1265" t="str">
            <v/>
          </cell>
        </row>
        <row r="1266">
          <cell r="A1266" t="str">
            <v>OH</v>
          </cell>
          <cell r="B1266">
            <v>3</v>
          </cell>
          <cell r="C1266">
            <v>3</v>
          </cell>
          <cell r="D1266" t="str">
            <v>C</v>
          </cell>
          <cell r="E1266">
            <v>1.01</v>
          </cell>
          <cell r="F1266">
            <v>37677</v>
          </cell>
          <cell r="G1266">
            <v>2E-3</v>
          </cell>
          <cell r="H1266">
            <v>1E-3</v>
          </cell>
          <cell r="I1266" t="str">
            <v>9          0   .</v>
          </cell>
          <cell r="J1266">
            <v>0</v>
          </cell>
          <cell r="K1266">
            <v>0</v>
          </cell>
          <cell r="L1266">
            <v>2003</v>
          </cell>
          <cell r="M1266" t="str">
            <v>No Trade</v>
          </cell>
          <cell r="N1266" t="str">
            <v/>
          </cell>
          <cell r="O1266" t="str">
            <v/>
          </cell>
          <cell r="P1266" t="str">
            <v/>
          </cell>
        </row>
        <row r="1267">
          <cell r="A1267" t="str">
            <v>OH</v>
          </cell>
          <cell r="B1267">
            <v>3</v>
          </cell>
          <cell r="C1267">
            <v>3</v>
          </cell>
          <cell r="D1267" t="str">
            <v>C</v>
          </cell>
          <cell r="E1267">
            <v>1.02</v>
          </cell>
          <cell r="F1267">
            <v>37677</v>
          </cell>
          <cell r="G1267">
            <v>1.8E-3</v>
          </cell>
          <cell r="H1267">
            <v>1E-3</v>
          </cell>
          <cell r="I1267" t="str">
            <v>7          0   .</v>
          </cell>
          <cell r="J1267">
            <v>0</v>
          </cell>
          <cell r="K1267">
            <v>0</v>
          </cell>
          <cell r="L1267">
            <v>2003</v>
          </cell>
          <cell r="M1267" t="str">
            <v>No Trade</v>
          </cell>
          <cell r="N1267" t="str">
            <v/>
          </cell>
          <cell r="O1267" t="str">
            <v/>
          </cell>
          <cell r="P1267" t="str">
            <v/>
          </cell>
        </row>
        <row r="1268">
          <cell r="A1268" t="str">
            <v>OH</v>
          </cell>
          <cell r="B1268">
            <v>3</v>
          </cell>
          <cell r="C1268">
            <v>3</v>
          </cell>
          <cell r="D1268" t="str">
            <v>C</v>
          </cell>
          <cell r="E1268">
            <v>1.2</v>
          </cell>
          <cell r="F1268">
            <v>37677</v>
          </cell>
          <cell r="G1268">
            <v>2.0000000000000001E-4</v>
          </cell>
          <cell r="H1268">
            <v>0</v>
          </cell>
          <cell r="I1268" t="str">
            <v>2          0   .</v>
          </cell>
          <cell r="J1268">
            <v>0</v>
          </cell>
          <cell r="K1268">
            <v>0</v>
          </cell>
          <cell r="L1268">
            <v>2003</v>
          </cell>
          <cell r="M1268" t="str">
            <v>No Trade</v>
          </cell>
          <cell r="N1268" t="str">
            <v/>
          </cell>
          <cell r="O1268" t="str">
            <v/>
          </cell>
          <cell r="P1268" t="str">
            <v/>
          </cell>
        </row>
        <row r="1269">
          <cell r="A1269" t="str">
            <v>OH</v>
          </cell>
          <cell r="B1269">
            <v>4</v>
          </cell>
          <cell r="C1269">
            <v>3</v>
          </cell>
          <cell r="D1269" t="str">
            <v>C</v>
          </cell>
          <cell r="E1269">
            <v>0.05</v>
          </cell>
          <cell r="F1269">
            <v>37706</v>
          </cell>
          <cell r="G1269">
            <v>0.68769999999999998</v>
          </cell>
          <cell r="H1269">
            <v>0.68700000000000006</v>
          </cell>
          <cell r="I1269" t="str">
            <v>7          0   .</v>
          </cell>
          <cell r="J1269">
            <v>0</v>
          </cell>
          <cell r="K1269">
            <v>0</v>
          </cell>
          <cell r="L1269">
            <v>2003</v>
          </cell>
          <cell r="M1269" t="str">
            <v>No Trade</v>
          </cell>
          <cell r="N1269" t="str">
            <v/>
          </cell>
          <cell r="O1269" t="str">
            <v/>
          </cell>
          <cell r="P1269" t="str">
            <v/>
          </cell>
        </row>
        <row r="1270">
          <cell r="A1270" t="str">
            <v>OH</v>
          </cell>
          <cell r="B1270">
            <v>4</v>
          </cell>
          <cell r="C1270">
            <v>3</v>
          </cell>
          <cell r="D1270" t="str">
            <v>P</v>
          </cell>
          <cell r="E1270">
            <v>0.05</v>
          </cell>
          <cell r="F1270">
            <v>37706</v>
          </cell>
          <cell r="G1270">
            <v>1E-4</v>
          </cell>
          <cell r="H1270">
            <v>0</v>
          </cell>
          <cell r="I1270" t="str">
            <v>1          0   .</v>
          </cell>
          <cell r="J1270">
            <v>0</v>
          </cell>
          <cell r="K1270">
            <v>0</v>
          </cell>
          <cell r="L1270">
            <v>2003</v>
          </cell>
          <cell r="M1270" t="str">
            <v>No Trade</v>
          </cell>
          <cell r="N1270" t="str">
            <v/>
          </cell>
          <cell r="O1270" t="str">
            <v/>
          </cell>
          <cell r="P1270" t="str">
            <v/>
          </cell>
        </row>
        <row r="1271">
          <cell r="A1271" t="str">
            <v>OH</v>
          </cell>
          <cell r="B1271">
            <v>4</v>
          </cell>
          <cell r="C1271">
            <v>3</v>
          </cell>
          <cell r="D1271" t="str">
            <v>P</v>
          </cell>
          <cell r="E1271">
            <v>0.49</v>
          </cell>
          <cell r="F1271">
            <v>37706</v>
          </cell>
          <cell r="G1271">
            <v>0</v>
          </cell>
          <cell r="H1271">
            <v>0</v>
          </cell>
          <cell r="I1271" t="str">
            <v>0          0   .</v>
          </cell>
          <cell r="J1271">
            <v>0</v>
          </cell>
          <cell r="K1271">
            <v>0</v>
          </cell>
          <cell r="L1271">
            <v>2003</v>
          </cell>
          <cell r="M1271" t="str">
            <v>No Trade</v>
          </cell>
          <cell r="N1271" t="str">
            <v/>
          </cell>
          <cell r="O1271" t="str">
            <v/>
          </cell>
          <cell r="P1271" t="str">
            <v/>
          </cell>
        </row>
        <row r="1272">
          <cell r="A1272" t="str">
            <v>OH</v>
          </cell>
          <cell r="B1272">
            <v>4</v>
          </cell>
          <cell r="C1272">
            <v>3</v>
          </cell>
          <cell r="D1272" t="str">
            <v>C</v>
          </cell>
          <cell r="E1272">
            <v>0.5</v>
          </cell>
          <cell r="F1272">
            <v>37706</v>
          </cell>
          <cell r="G1272">
            <v>0.17810000000000001</v>
          </cell>
          <cell r="H1272">
            <v>0.17799999999999999</v>
          </cell>
          <cell r="I1272" t="str">
            <v>1          0   .</v>
          </cell>
          <cell r="J1272">
            <v>0</v>
          </cell>
          <cell r="K1272">
            <v>0</v>
          </cell>
          <cell r="L1272">
            <v>2003</v>
          </cell>
          <cell r="M1272" t="str">
            <v>No Trade</v>
          </cell>
          <cell r="N1272" t="str">
            <v/>
          </cell>
          <cell r="O1272" t="str">
            <v/>
          </cell>
          <cell r="P1272" t="str">
            <v/>
          </cell>
        </row>
        <row r="1273">
          <cell r="A1273" t="str">
            <v>OH</v>
          </cell>
          <cell r="B1273">
            <v>4</v>
          </cell>
          <cell r="C1273">
            <v>3</v>
          </cell>
          <cell r="D1273" t="str">
            <v>P</v>
          </cell>
          <cell r="E1273">
            <v>0.5</v>
          </cell>
          <cell r="F1273">
            <v>37706</v>
          </cell>
          <cell r="G1273">
            <v>1.1000000000000001E-3</v>
          </cell>
          <cell r="H1273">
            <v>1E-3</v>
          </cell>
          <cell r="I1273" t="str">
            <v>6          0   .</v>
          </cell>
          <cell r="J1273">
            <v>0</v>
          </cell>
          <cell r="K1273">
            <v>0</v>
          </cell>
          <cell r="L1273">
            <v>2003</v>
          </cell>
          <cell r="M1273" t="str">
            <v>No Trade</v>
          </cell>
          <cell r="N1273" t="str">
            <v/>
          </cell>
          <cell r="O1273" t="str">
            <v/>
          </cell>
          <cell r="P1273" t="str">
            <v/>
          </cell>
        </row>
        <row r="1274">
          <cell r="A1274" t="str">
            <v>OH</v>
          </cell>
          <cell r="B1274">
            <v>4</v>
          </cell>
          <cell r="C1274">
            <v>3</v>
          </cell>
          <cell r="D1274" t="str">
            <v>C</v>
          </cell>
          <cell r="E1274">
            <v>0.51</v>
          </cell>
          <cell r="F1274">
            <v>37706</v>
          </cell>
          <cell r="G1274">
            <v>0</v>
          </cell>
          <cell r="H1274">
            <v>0</v>
          </cell>
          <cell r="I1274" t="str">
            <v>0          0   .</v>
          </cell>
          <cell r="J1274">
            <v>0</v>
          </cell>
          <cell r="K1274">
            <v>0</v>
          </cell>
          <cell r="L1274">
            <v>2003</v>
          </cell>
          <cell r="M1274" t="str">
            <v>No Trade</v>
          </cell>
          <cell r="N1274" t="str">
            <v/>
          </cell>
          <cell r="O1274" t="str">
            <v/>
          </cell>
          <cell r="P1274" t="str">
            <v/>
          </cell>
        </row>
        <row r="1275">
          <cell r="A1275" t="str">
            <v>OH</v>
          </cell>
          <cell r="B1275">
            <v>4</v>
          </cell>
          <cell r="C1275">
            <v>3</v>
          </cell>
          <cell r="D1275" t="str">
            <v>P</v>
          </cell>
          <cell r="E1275">
            <v>0.51</v>
          </cell>
          <cell r="F1275">
            <v>37706</v>
          </cell>
          <cell r="G1275">
            <v>1.5E-3</v>
          </cell>
          <cell r="H1275">
            <v>2E-3</v>
          </cell>
          <cell r="I1275" t="str">
            <v>1          0   .</v>
          </cell>
          <cell r="J1275">
            <v>0</v>
          </cell>
          <cell r="K1275">
            <v>0</v>
          </cell>
          <cell r="L1275">
            <v>2003</v>
          </cell>
          <cell r="M1275" t="str">
            <v>No Trade</v>
          </cell>
          <cell r="N1275" t="str">
            <v/>
          </cell>
          <cell r="O1275" t="str">
            <v/>
          </cell>
          <cell r="P1275" t="str">
            <v/>
          </cell>
        </row>
        <row r="1276">
          <cell r="A1276" t="str">
            <v>OH</v>
          </cell>
          <cell r="B1276">
            <v>4</v>
          </cell>
          <cell r="C1276">
            <v>3</v>
          </cell>
          <cell r="D1276" t="str">
            <v>P</v>
          </cell>
          <cell r="E1276">
            <v>0.52</v>
          </cell>
          <cell r="F1276">
            <v>37706</v>
          </cell>
          <cell r="G1276">
            <v>0</v>
          </cell>
          <cell r="H1276">
            <v>0</v>
          </cell>
          <cell r="I1276" t="str">
            <v>0          0   .</v>
          </cell>
          <cell r="J1276">
            <v>0</v>
          </cell>
          <cell r="K1276">
            <v>0</v>
          </cell>
          <cell r="L1276">
            <v>2003</v>
          </cell>
          <cell r="M1276" t="str">
            <v>No Trade</v>
          </cell>
          <cell r="N1276" t="str">
            <v/>
          </cell>
          <cell r="O1276" t="str">
            <v/>
          </cell>
          <cell r="P1276" t="str">
            <v/>
          </cell>
        </row>
        <row r="1277">
          <cell r="A1277" t="str">
            <v>OH</v>
          </cell>
          <cell r="B1277">
            <v>4</v>
          </cell>
          <cell r="C1277">
            <v>3</v>
          </cell>
          <cell r="D1277" t="str">
            <v>P</v>
          </cell>
          <cell r="E1277">
            <v>0.53</v>
          </cell>
          <cell r="F1277">
            <v>37706</v>
          </cell>
          <cell r="G1277">
            <v>0</v>
          </cell>
          <cell r="H1277">
            <v>0</v>
          </cell>
          <cell r="I1277" t="str">
            <v>0          0   .</v>
          </cell>
          <cell r="J1277">
            <v>0</v>
          </cell>
          <cell r="K1277">
            <v>0</v>
          </cell>
          <cell r="L1277">
            <v>2003</v>
          </cell>
          <cell r="M1277" t="str">
            <v>No Trade</v>
          </cell>
          <cell r="N1277" t="str">
            <v/>
          </cell>
          <cell r="O1277" t="str">
            <v/>
          </cell>
          <cell r="P1277" t="str">
            <v/>
          </cell>
        </row>
        <row r="1278">
          <cell r="A1278" t="str">
            <v>OH</v>
          </cell>
          <cell r="B1278">
            <v>4</v>
          </cell>
          <cell r="C1278">
            <v>3</v>
          </cell>
          <cell r="D1278" t="str">
            <v>P</v>
          </cell>
          <cell r="E1278">
            <v>0.54</v>
          </cell>
          <cell r="F1278">
            <v>37706</v>
          </cell>
          <cell r="G1278">
            <v>3.3E-3</v>
          </cell>
          <cell r="H1278">
            <v>4.0000000000000001E-3</v>
          </cell>
          <cell r="I1278" t="str">
            <v>5          0   .</v>
          </cell>
          <cell r="J1278">
            <v>0</v>
          </cell>
          <cell r="K1278">
            <v>0</v>
          </cell>
          <cell r="L1278">
            <v>2003</v>
          </cell>
          <cell r="M1278" t="str">
            <v>No Trade</v>
          </cell>
          <cell r="N1278" t="str">
            <v/>
          </cell>
          <cell r="O1278" t="str">
            <v/>
          </cell>
          <cell r="P1278" t="str">
            <v/>
          </cell>
        </row>
        <row r="1279">
          <cell r="A1279" t="str">
            <v>OH</v>
          </cell>
          <cell r="B1279">
            <v>4</v>
          </cell>
          <cell r="C1279">
            <v>3</v>
          </cell>
          <cell r="D1279" t="str">
            <v>P</v>
          </cell>
          <cell r="E1279">
            <v>0.55000000000000004</v>
          </cell>
          <cell r="F1279">
            <v>37706</v>
          </cell>
          <cell r="G1279">
            <v>4.1999999999999997E-3</v>
          </cell>
          <cell r="H1279">
            <v>5.0000000000000001E-3</v>
          </cell>
          <cell r="I1279" t="str">
            <v>6          1   .</v>
          </cell>
          <cell r="J1279">
            <v>70</v>
          </cell>
          <cell r="K1279">
            <v>7.0000000000000001E-3</v>
          </cell>
          <cell r="L1279">
            <v>2003</v>
          </cell>
          <cell r="M1279" t="str">
            <v>No Trade</v>
          </cell>
          <cell r="N1279" t="str">
            <v/>
          </cell>
          <cell r="O1279" t="str">
            <v/>
          </cell>
          <cell r="P1279" t="str">
            <v/>
          </cell>
        </row>
        <row r="1280">
          <cell r="A1280" t="str">
            <v>OH</v>
          </cell>
          <cell r="B1280">
            <v>4</v>
          </cell>
          <cell r="C1280">
            <v>3</v>
          </cell>
          <cell r="D1280" t="str">
            <v>P</v>
          </cell>
          <cell r="E1280">
            <v>0.56000000000000005</v>
          </cell>
          <cell r="F1280">
            <v>37706</v>
          </cell>
          <cell r="G1280">
            <v>5.1999999999999998E-3</v>
          </cell>
          <cell r="H1280">
            <v>6.0000000000000001E-3</v>
          </cell>
          <cell r="I1280" t="str">
            <v>7          0   .</v>
          </cell>
          <cell r="J1280">
            <v>0</v>
          </cell>
          <cell r="K1280">
            <v>0</v>
          </cell>
          <cell r="L1280">
            <v>2003</v>
          </cell>
          <cell r="M1280" t="str">
            <v>No Trade</v>
          </cell>
          <cell r="N1280" t="str">
            <v/>
          </cell>
          <cell r="O1280" t="str">
            <v/>
          </cell>
          <cell r="P1280" t="str">
            <v/>
          </cell>
        </row>
        <row r="1281">
          <cell r="A1281" t="str">
            <v>OH</v>
          </cell>
          <cell r="B1281">
            <v>4</v>
          </cell>
          <cell r="C1281">
            <v>3</v>
          </cell>
          <cell r="D1281" t="str">
            <v>C</v>
          </cell>
          <cell r="E1281">
            <v>0.56999999999999995</v>
          </cell>
          <cell r="F1281">
            <v>37706</v>
          </cell>
          <cell r="G1281">
            <v>0</v>
          </cell>
          <cell r="H1281">
            <v>0</v>
          </cell>
          <cell r="I1281" t="str">
            <v>0          0   .</v>
          </cell>
          <cell r="J1281">
            <v>0</v>
          </cell>
          <cell r="K1281">
            <v>0</v>
          </cell>
          <cell r="L1281">
            <v>2003</v>
          </cell>
          <cell r="M1281" t="str">
            <v>No Trade</v>
          </cell>
          <cell r="N1281" t="str">
            <v/>
          </cell>
          <cell r="O1281" t="str">
            <v/>
          </cell>
          <cell r="P1281" t="str">
            <v/>
          </cell>
        </row>
        <row r="1282">
          <cell r="A1282" t="str">
            <v>OH</v>
          </cell>
          <cell r="B1282">
            <v>4</v>
          </cell>
          <cell r="C1282">
            <v>3</v>
          </cell>
          <cell r="D1282" t="str">
            <v>P</v>
          </cell>
          <cell r="E1282">
            <v>0.56999999999999995</v>
          </cell>
          <cell r="F1282">
            <v>37706</v>
          </cell>
          <cell r="G1282">
            <v>6.4999999999999997E-3</v>
          </cell>
          <cell r="H1282">
            <v>8.0000000000000002E-3</v>
          </cell>
          <cell r="I1282" t="str">
            <v>4          0   .</v>
          </cell>
          <cell r="J1282">
            <v>0</v>
          </cell>
          <cell r="K1282">
            <v>0</v>
          </cell>
          <cell r="L1282">
            <v>2003</v>
          </cell>
          <cell r="M1282" t="str">
            <v>No Trade</v>
          </cell>
          <cell r="N1282" t="str">
            <v/>
          </cell>
          <cell r="O1282" t="str">
            <v/>
          </cell>
          <cell r="P1282" t="str">
            <v/>
          </cell>
        </row>
        <row r="1283">
          <cell r="A1283" t="str">
            <v>OH</v>
          </cell>
          <cell r="B1283">
            <v>4</v>
          </cell>
          <cell r="C1283">
            <v>3</v>
          </cell>
          <cell r="D1283" t="str">
            <v>C</v>
          </cell>
          <cell r="E1283">
            <v>0.57999999999999996</v>
          </cell>
          <cell r="F1283">
            <v>37706</v>
          </cell>
          <cell r="G1283">
            <v>0</v>
          </cell>
          <cell r="H1283">
            <v>0</v>
          </cell>
          <cell r="I1283" t="str">
            <v>0          0   .</v>
          </cell>
          <cell r="J1283">
            <v>0</v>
          </cell>
          <cell r="K1283">
            <v>0</v>
          </cell>
          <cell r="L1283">
            <v>2003</v>
          </cell>
          <cell r="M1283" t="str">
            <v>No Trade</v>
          </cell>
          <cell r="N1283" t="str">
            <v/>
          </cell>
          <cell r="O1283" t="str">
            <v/>
          </cell>
          <cell r="P1283" t="str">
            <v/>
          </cell>
        </row>
        <row r="1284">
          <cell r="A1284" t="str">
            <v>OH</v>
          </cell>
          <cell r="B1284">
            <v>4</v>
          </cell>
          <cell r="C1284">
            <v>3</v>
          </cell>
          <cell r="D1284" t="str">
            <v>P</v>
          </cell>
          <cell r="E1284">
            <v>0.57999999999999996</v>
          </cell>
          <cell r="F1284">
            <v>37706</v>
          </cell>
          <cell r="G1284">
            <v>7.9000000000000008E-3</v>
          </cell>
          <cell r="H1284">
            <v>0.01</v>
          </cell>
          <cell r="I1284" t="str">
            <v>2          0   .</v>
          </cell>
          <cell r="J1284">
            <v>0</v>
          </cell>
          <cell r="K1284">
            <v>0</v>
          </cell>
          <cell r="L1284">
            <v>2003</v>
          </cell>
          <cell r="M1284" t="str">
            <v>No Trade</v>
          </cell>
          <cell r="N1284" t="str">
            <v/>
          </cell>
          <cell r="O1284" t="str">
            <v/>
          </cell>
          <cell r="P1284" t="str">
            <v/>
          </cell>
        </row>
        <row r="1285">
          <cell r="A1285" t="str">
            <v>OH</v>
          </cell>
          <cell r="B1285">
            <v>4</v>
          </cell>
          <cell r="C1285">
            <v>3</v>
          </cell>
          <cell r="D1285" t="str">
            <v>C</v>
          </cell>
          <cell r="E1285">
            <v>0.59</v>
          </cell>
          <cell r="F1285">
            <v>37706</v>
          </cell>
          <cell r="G1285">
            <v>0</v>
          </cell>
          <cell r="H1285">
            <v>0</v>
          </cell>
          <cell r="I1285" t="str">
            <v>0          0   .</v>
          </cell>
          <cell r="J1285">
            <v>0</v>
          </cell>
          <cell r="K1285">
            <v>0</v>
          </cell>
          <cell r="L1285">
            <v>2003</v>
          </cell>
          <cell r="M1285" t="str">
            <v>No Trade</v>
          </cell>
          <cell r="N1285" t="str">
            <v/>
          </cell>
          <cell r="O1285" t="str">
            <v/>
          </cell>
          <cell r="P1285" t="str">
            <v/>
          </cell>
        </row>
        <row r="1286">
          <cell r="A1286" t="str">
            <v>OH</v>
          </cell>
          <cell r="B1286">
            <v>4</v>
          </cell>
          <cell r="C1286">
            <v>3</v>
          </cell>
          <cell r="D1286" t="str">
            <v>P</v>
          </cell>
          <cell r="E1286">
            <v>0.59</v>
          </cell>
          <cell r="F1286">
            <v>37706</v>
          </cell>
          <cell r="G1286">
            <v>9.5999999999999992E-3</v>
          </cell>
          <cell r="H1286">
            <v>1.2E-2</v>
          </cell>
          <cell r="I1286" t="str">
            <v>2          0   .</v>
          </cell>
          <cell r="J1286">
            <v>0</v>
          </cell>
          <cell r="K1286">
            <v>0</v>
          </cell>
          <cell r="L1286">
            <v>2003</v>
          </cell>
          <cell r="M1286" t="str">
            <v>No Trade</v>
          </cell>
          <cell r="N1286" t="str">
            <v/>
          </cell>
          <cell r="O1286" t="str">
            <v/>
          </cell>
          <cell r="P1286" t="str">
            <v/>
          </cell>
        </row>
        <row r="1287">
          <cell r="A1287" t="str">
            <v>OH</v>
          </cell>
          <cell r="B1287">
            <v>4</v>
          </cell>
          <cell r="C1287">
            <v>3</v>
          </cell>
          <cell r="D1287" t="str">
            <v>C</v>
          </cell>
          <cell r="E1287">
            <v>0.6</v>
          </cell>
          <cell r="F1287">
            <v>37706</v>
          </cell>
          <cell r="G1287">
            <v>0.1166</v>
          </cell>
          <cell r="H1287">
            <v>0.106</v>
          </cell>
          <cell r="I1287" t="str">
            <v>1          0   .</v>
          </cell>
          <cell r="J1287">
            <v>0</v>
          </cell>
          <cell r="K1287">
            <v>0</v>
          </cell>
          <cell r="L1287">
            <v>2003</v>
          </cell>
          <cell r="M1287" t="str">
            <v>No Trade</v>
          </cell>
          <cell r="N1287" t="str">
            <v/>
          </cell>
          <cell r="O1287" t="str">
            <v/>
          </cell>
          <cell r="P1287" t="str">
            <v/>
          </cell>
        </row>
        <row r="1288">
          <cell r="A1288" t="str">
            <v>OH</v>
          </cell>
          <cell r="B1288">
            <v>4</v>
          </cell>
          <cell r="C1288">
            <v>3</v>
          </cell>
          <cell r="D1288" t="str">
            <v>P</v>
          </cell>
          <cell r="E1288">
            <v>0.6</v>
          </cell>
          <cell r="F1288">
            <v>37706</v>
          </cell>
          <cell r="G1288">
            <v>1.1599999999999999E-2</v>
          </cell>
          <cell r="H1288">
            <v>1.4E-2</v>
          </cell>
          <cell r="I1288" t="str">
            <v>5          0   .</v>
          </cell>
          <cell r="J1288">
            <v>0</v>
          </cell>
          <cell r="K1288">
            <v>0</v>
          </cell>
          <cell r="L1288">
            <v>2003</v>
          </cell>
          <cell r="M1288" t="str">
            <v>No Trade</v>
          </cell>
          <cell r="N1288" t="str">
            <v/>
          </cell>
          <cell r="O1288" t="str">
            <v/>
          </cell>
          <cell r="P1288" t="str">
            <v/>
          </cell>
        </row>
        <row r="1289">
          <cell r="A1289" t="str">
            <v>OH</v>
          </cell>
          <cell r="B1289">
            <v>4</v>
          </cell>
          <cell r="C1289">
            <v>3</v>
          </cell>
          <cell r="D1289" t="str">
            <v>C</v>
          </cell>
          <cell r="E1289">
            <v>0.61</v>
          </cell>
          <cell r="F1289">
            <v>37706</v>
          </cell>
          <cell r="G1289">
            <v>0</v>
          </cell>
          <cell r="H1289">
            <v>0</v>
          </cell>
          <cell r="I1289" t="str">
            <v>0          0   .</v>
          </cell>
          <cell r="J1289">
            <v>0</v>
          </cell>
          <cell r="K1289">
            <v>0</v>
          </cell>
          <cell r="L1289">
            <v>2003</v>
          </cell>
          <cell r="M1289" t="str">
            <v>No Trade</v>
          </cell>
          <cell r="N1289" t="str">
            <v/>
          </cell>
          <cell r="O1289" t="str">
            <v/>
          </cell>
          <cell r="P1289" t="str">
            <v/>
          </cell>
        </row>
        <row r="1290">
          <cell r="A1290" t="str">
            <v>OH</v>
          </cell>
          <cell r="B1290">
            <v>4</v>
          </cell>
          <cell r="C1290">
            <v>3</v>
          </cell>
          <cell r="D1290" t="str">
            <v>P</v>
          </cell>
          <cell r="E1290">
            <v>0.61</v>
          </cell>
          <cell r="F1290">
            <v>37706</v>
          </cell>
          <cell r="G1290">
            <v>1.38E-2</v>
          </cell>
          <cell r="H1290">
            <v>1.7000000000000001E-2</v>
          </cell>
          <cell r="I1290" t="str">
            <v>1          0   .</v>
          </cell>
          <cell r="J1290">
            <v>0</v>
          </cell>
          <cell r="K1290">
            <v>0</v>
          </cell>
          <cell r="L1290">
            <v>2003</v>
          </cell>
          <cell r="M1290" t="str">
            <v>No Trade</v>
          </cell>
          <cell r="N1290" t="str">
            <v/>
          </cell>
          <cell r="O1290" t="str">
            <v/>
          </cell>
          <cell r="P1290" t="str">
            <v/>
          </cell>
        </row>
        <row r="1291">
          <cell r="A1291" t="str">
            <v>OH</v>
          </cell>
          <cell r="B1291">
            <v>4</v>
          </cell>
          <cell r="C1291">
            <v>3</v>
          </cell>
          <cell r="D1291" t="str">
            <v>C</v>
          </cell>
          <cell r="E1291">
            <v>0.62</v>
          </cell>
          <cell r="F1291">
            <v>37706</v>
          </cell>
          <cell r="G1291">
            <v>0</v>
          </cell>
          <cell r="H1291">
            <v>0</v>
          </cell>
          <cell r="I1291" t="str">
            <v>0          0   .</v>
          </cell>
          <cell r="J1291">
            <v>0</v>
          </cell>
          <cell r="K1291">
            <v>0</v>
          </cell>
          <cell r="L1291">
            <v>2003</v>
          </cell>
          <cell r="M1291" t="str">
            <v>No Trade</v>
          </cell>
          <cell r="N1291" t="str">
            <v/>
          </cell>
          <cell r="O1291" t="str">
            <v/>
          </cell>
          <cell r="P1291" t="str">
            <v/>
          </cell>
        </row>
        <row r="1292">
          <cell r="A1292" t="str">
            <v>OH</v>
          </cell>
          <cell r="B1292">
            <v>4</v>
          </cell>
          <cell r="C1292">
            <v>3</v>
          </cell>
          <cell r="D1292" t="str">
            <v>P</v>
          </cell>
          <cell r="E1292">
            <v>0.62</v>
          </cell>
          <cell r="F1292">
            <v>37706</v>
          </cell>
          <cell r="G1292">
            <v>1.6199999999999999E-2</v>
          </cell>
          <cell r="H1292">
            <v>1.9E-2</v>
          </cell>
          <cell r="I1292" t="str">
            <v>9          0   .</v>
          </cell>
          <cell r="J1292">
            <v>0</v>
          </cell>
          <cell r="K1292">
            <v>0</v>
          </cell>
          <cell r="L1292">
            <v>2003</v>
          </cell>
          <cell r="M1292" t="str">
            <v>No Trade</v>
          </cell>
          <cell r="N1292" t="str">
            <v/>
          </cell>
          <cell r="O1292" t="str">
            <v/>
          </cell>
          <cell r="P1292" t="str">
            <v/>
          </cell>
        </row>
        <row r="1293">
          <cell r="A1293" t="str">
            <v>OH</v>
          </cell>
          <cell r="B1293">
            <v>4</v>
          </cell>
          <cell r="C1293">
            <v>3</v>
          </cell>
          <cell r="D1293" t="str">
            <v>C</v>
          </cell>
          <cell r="E1293">
            <v>0.63</v>
          </cell>
          <cell r="F1293">
            <v>37706</v>
          </cell>
          <cell r="G1293">
            <v>0</v>
          </cell>
          <cell r="H1293">
            <v>0</v>
          </cell>
          <cell r="I1293" t="str">
            <v>0          0   .</v>
          </cell>
          <cell r="J1293">
            <v>0</v>
          </cell>
          <cell r="K1293">
            <v>0</v>
          </cell>
          <cell r="L1293">
            <v>2003</v>
          </cell>
          <cell r="M1293" t="str">
            <v>No Trade</v>
          </cell>
          <cell r="N1293" t="str">
            <v/>
          </cell>
          <cell r="O1293" t="str">
            <v/>
          </cell>
          <cell r="P1293" t="str">
            <v/>
          </cell>
        </row>
        <row r="1294">
          <cell r="A1294" t="str">
            <v>OH</v>
          </cell>
          <cell r="B1294">
            <v>4</v>
          </cell>
          <cell r="C1294">
            <v>3</v>
          </cell>
          <cell r="D1294" t="str">
            <v>P</v>
          </cell>
          <cell r="E1294">
            <v>0.63</v>
          </cell>
          <cell r="F1294">
            <v>37706</v>
          </cell>
          <cell r="G1294">
            <v>1.9E-2</v>
          </cell>
          <cell r="H1294">
            <v>2.3E-2</v>
          </cell>
          <cell r="I1294" t="str">
            <v>1          0   .</v>
          </cell>
          <cell r="J1294">
            <v>0</v>
          </cell>
          <cell r="K1294">
            <v>0</v>
          </cell>
          <cell r="L1294">
            <v>2003</v>
          </cell>
          <cell r="M1294" t="str">
            <v>No Trade</v>
          </cell>
          <cell r="N1294" t="str">
            <v/>
          </cell>
          <cell r="O1294" t="str">
            <v/>
          </cell>
          <cell r="P1294" t="str">
            <v/>
          </cell>
        </row>
        <row r="1295">
          <cell r="A1295" t="str">
            <v>OH</v>
          </cell>
          <cell r="B1295">
            <v>4</v>
          </cell>
          <cell r="C1295">
            <v>3</v>
          </cell>
          <cell r="D1295" t="str">
            <v>C</v>
          </cell>
          <cell r="E1295">
            <v>0.64</v>
          </cell>
          <cell r="F1295">
            <v>37706</v>
          </cell>
          <cell r="G1295">
            <v>0</v>
          </cell>
          <cell r="H1295">
            <v>0</v>
          </cell>
          <cell r="I1295" t="str">
            <v>0          0   .</v>
          </cell>
          <cell r="J1295">
            <v>0</v>
          </cell>
          <cell r="K1295">
            <v>0</v>
          </cell>
          <cell r="L1295">
            <v>2003</v>
          </cell>
          <cell r="M1295" t="str">
            <v>No Trade</v>
          </cell>
          <cell r="N1295" t="str">
            <v/>
          </cell>
          <cell r="O1295" t="str">
            <v/>
          </cell>
          <cell r="P1295" t="str">
            <v/>
          </cell>
        </row>
        <row r="1296">
          <cell r="A1296" t="str">
            <v>OH</v>
          </cell>
          <cell r="B1296">
            <v>4</v>
          </cell>
          <cell r="C1296">
            <v>3</v>
          </cell>
          <cell r="D1296" t="str">
            <v>P</v>
          </cell>
          <cell r="E1296">
            <v>0.64</v>
          </cell>
          <cell r="F1296">
            <v>37706</v>
          </cell>
          <cell r="G1296">
            <v>2.2100000000000002E-2</v>
          </cell>
          <cell r="H1296">
            <v>2.5999999999999999E-2</v>
          </cell>
          <cell r="I1296" t="str">
            <v>6          0   .</v>
          </cell>
          <cell r="J1296">
            <v>0</v>
          </cell>
          <cell r="K1296">
            <v>0</v>
          </cell>
          <cell r="L1296">
            <v>2003</v>
          </cell>
          <cell r="M1296" t="str">
            <v>No Trade</v>
          </cell>
          <cell r="N1296" t="str">
            <v/>
          </cell>
          <cell r="O1296" t="str">
            <v/>
          </cell>
          <cell r="P1296" t="str">
            <v/>
          </cell>
        </row>
        <row r="1297">
          <cell r="A1297" t="str">
            <v>OH</v>
          </cell>
          <cell r="B1297">
            <v>4</v>
          </cell>
          <cell r="C1297">
            <v>3</v>
          </cell>
          <cell r="D1297" t="str">
            <v>C</v>
          </cell>
          <cell r="E1297">
            <v>0.65</v>
          </cell>
          <cell r="F1297">
            <v>37706</v>
          </cell>
          <cell r="G1297">
            <v>8.0699999999999994E-2</v>
          </cell>
          <cell r="H1297">
            <v>7.1999999999999995E-2</v>
          </cell>
          <cell r="I1297" t="str">
            <v>7          0   .</v>
          </cell>
          <cell r="J1297">
            <v>0</v>
          </cell>
          <cell r="K1297">
            <v>0</v>
          </cell>
          <cell r="L1297">
            <v>2003</v>
          </cell>
          <cell r="M1297" t="str">
            <v>No Trade</v>
          </cell>
          <cell r="N1297" t="str">
            <v/>
          </cell>
          <cell r="O1297" t="str">
            <v/>
          </cell>
          <cell r="P1297" t="str">
            <v/>
          </cell>
        </row>
        <row r="1298">
          <cell r="A1298" t="str">
            <v>OH</v>
          </cell>
          <cell r="B1298">
            <v>4</v>
          </cell>
          <cell r="C1298">
            <v>3</v>
          </cell>
          <cell r="D1298" t="str">
            <v>P</v>
          </cell>
          <cell r="E1298">
            <v>0.65</v>
          </cell>
          <cell r="F1298">
            <v>37706</v>
          </cell>
          <cell r="G1298">
            <v>2.5399999999999999E-2</v>
          </cell>
          <cell r="H1298">
            <v>0.03</v>
          </cell>
          <cell r="I1298" t="str">
            <v>4          0   .</v>
          </cell>
          <cell r="J1298">
            <v>0</v>
          </cell>
          <cell r="K1298">
            <v>0</v>
          </cell>
          <cell r="L1298">
            <v>2003</v>
          </cell>
          <cell r="M1298" t="str">
            <v>No Trade</v>
          </cell>
          <cell r="N1298" t="str">
            <v/>
          </cell>
          <cell r="O1298" t="str">
            <v/>
          </cell>
          <cell r="P1298" t="str">
            <v/>
          </cell>
        </row>
        <row r="1299">
          <cell r="A1299" t="str">
            <v>OH</v>
          </cell>
          <cell r="B1299">
            <v>4</v>
          </cell>
          <cell r="C1299">
            <v>3</v>
          </cell>
          <cell r="D1299" t="str">
            <v>C</v>
          </cell>
          <cell r="E1299">
            <v>0.66</v>
          </cell>
          <cell r="F1299">
            <v>37706</v>
          </cell>
          <cell r="G1299">
            <v>7.4499999999999997E-2</v>
          </cell>
          <cell r="H1299">
            <v>6.6000000000000003E-2</v>
          </cell>
          <cell r="I1299" t="str">
            <v>9          0   .</v>
          </cell>
          <cell r="J1299">
            <v>0</v>
          </cell>
          <cell r="K1299">
            <v>0</v>
          </cell>
          <cell r="L1299">
            <v>2003</v>
          </cell>
          <cell r="M1299" t="str">
            <v>No Trade</v>
          </cell>
          <cell r="N1299" t="str">
            <v/>
          </cell>
          <cell r="O1299" t="str">
            <v/>
          </cell>
          <cell r="P1299" t="str">
            <v/>
          </cell>
        </row>
        <row r="1300">
          <cell r="A1300" t="str">
            <v>OH</v>
          </cell>
          <cell r="B1300">
            <v>4</v>
          </cell>
          <cell r="C1300">
            <v>3</v>
          </cell>
          <cell r="D1300" t="str">
            <v>P</v>
          </cell>
          <cell r="E1300">
            <v>0.66</v>
          </cell>
          <cell r="F1300">
            <v>37706</v>
          </cell>
          <cell r="G1300">
            <v>2.9100000000000001E-2</v>
          </cell>
          <cell r="H1300">
            <v>3.4000000000000002E-2</v>
          </cell>
          <cell r="I1300" t="str">
            <v>5          0   .</v>
          </cell>
          <cell r="J1300">
            <v>0</v>
          </cell>
          <cell r="K1300">
            <v>0</v>
          </cell>
          <cell r="L1300">
            <v>2003</v>
          </cell>
          <cell r="M1300" t="str">
            <v>No Trade</v>
          </cell>
          <cell r="N1300" t="str">
            <v/>
          </cell>
          <cell r="O1300" t="str">
            <v/>
          </cell>
          <cell r="P1300" t="str">
            <v/>
          </cell>
        </row>
        <row r="1301">
          <cell r="A1301" t="str">
            <v>OH</v>
          </cell>
          <cell r="B1301">
            <v>4</v>
          </cell>
          <cell r="C1301">
            <v>3</v>
          </cell>
          <cell r="D1301" t="str">
            <v>C</v>
          </cell>
          <cell r="E1301">
            <v>0.67</v>
          </cell>
          <cell r="F1301">
            <v>37706</v>
          </cell>
          <cell r="G1301">
            <v>6.8699999999999997E-2</v>
          </cell>
          <cell r="H1301">
            <v>6.0999999999999999E-2</v>
          </cell>
          <cell r="I1301" t="str">
            <v>5          0   .</v>
          </cell>
          <cell r="J1301">
            <v>0</v>
          </cell>
          <cell r="K1301">
            <v>0</v>
          </cell>
          <cell r="L1301">
            <v>2003</v>
          </cell>
          <cell r="M1301" t="str">
            <v>No Trade</v>
          </cell>
          <cell r="N1301" t="str">
            <v/>
          </cell>
          <cell r="O1301" t="str">
            <v/>
          </cell>
          <cell r="P1301" t="str">
            <v/>
          </cell>
        </row>
        <row r="1302">
          <cell r="A1302" t="str">
            <v>OH</v>
          </cell>
          <cell r="B1302">
            <v>4</v>
          </cell>
          <cell r="C1302">
            <v>3</v>
          </cell>
          <cell r="D1302" t="str">
            <v>P</v>
          </cell>
          <cell r="E1302">
            <v>0.67</v>
          </cell>
          <cell r="F1302">
            <v>37706</v>
          </cell>
          <cell r="G1302">
            <v>3.3099999999999997E-2</v>
          </cell>
          <cell r="H1302">
            <v>3.7999999999999999E-2</v>
          </cell>
          <cell r="I1302" t="str">
            <v>9        100   .</v>
          </cell>
          <cell r="J1302">
            <v>0</v>
          </cell>
          <cell r="K1302">
            <v>0</v>
          </cell>
          <cell r="L1302">
            <v>2003</v>
          </cell>
          <cell r="M1302" t="str">
            <v>No Trade</v>
          </cell>
          <cell r="N1302" t="str">
            <v/>
          </cell>
          <cell r="O1302" t="str">
            <v/>
          </cell>
          <cell r="P1302" t="str">
            <v/>
          </cell>
        </row>
        <row r="1303">
          <cell r="A1303" t="str">
            <v>OH</v>
          </cell>
          <cell r="B1303">
            <v>4</v>
          </cell>
          <cell r="C1303">
            <v>3</v>
          </cell>
          <cell r="D1303" t="str">
            <v>C</v>
          </cell>
          <cell r="E1303">
            <v>0.68</v>
          </cell>
          <cell r="F1303">
            <v>37706</v>
          </cell>
          <cell r="G1303">
            <v>6.3100000000000003E-2</v>
          </cell>
          <cell r="H1303">
            <v>5.6000000000000001E-2</v>
          </cell>
          <cell r="I1303" t="str">
            <v>4          0   .</v>
          </cell>
          <cell r="J1303">
            <v>0</v>
          </cell>
          <cell r="K1303">
            <v>0</v>
          </cell>
          <cell r="L1303">
            <v>2003</v>
          </cell>
          <cell r="M1303" t="str">
            <v>No Trade</v>
          </cell>
          <cell r="N1303" t="str">
            <v/>
          </cell>
          <cell r="O1303" t="str">
            <v/>
          </cell>
          <cell r="P1303" t="str">
            <v/>
          </cell>
        </row>
        <row r="1304">
          <cell r="A1304" t="str">
            <v>OH</v>
          </cell>
          <cell r="B1304">
            <v>4</v>
          </cell>
          <cell r="C1304">
            <v>3</v>
          </cell>
          <cell r="D1304" t="str">
            <v>P</v>
          </cell>
          <cell r="E1304">
            <v>0.68</v>
          </cell>
          <cell r="F1304">
            <v>37706</v>
          </cell>
          <cell r="G1304">
            <v>3.7400000000000003E-2</v>
          </cell>
          <cell r="H1304">
            <v>4.2999999999999997E-2</v>
          </cell>
          <cell r="I1304" t="str">
            <v>7          0   .</v>
          </cell>
          <cell r="J1304">
            <v>0</v>
          </cell>
          <cell r="K1304">
            <v>0</v>
          </cell>
          <cell r="L1304">
            <v>2003</v>
          </cell>
          <cell r="M1304" t="str">
            <v>No Trade</v>
          </cell>
          <cell r="N1304" t="str">
            <v/>
          </cell>
          <cell r="O1304" t="str">
            <v/>
          </cell>
          <cell r="P1304" t="str">
            <v/>
          </cell>
        </row>
        <row r="1305">
          <cell r="A1305" t="str">
            <v>OH</v>
          </cell>
          <cell r="B1305">
            <v>4</v>
          </cell>
          <cell r="C1305">
            <v>3</v>
          </cell>
          <cell r="D1305" t="str">
            <v>C</v>
          </cell>
          <cell r="E1305">
            <v>0.69</v>
          </cell>
          <cell r="F1305">
            <v>37706</v>
          </cell>
          <cell r="G1305">
            <v>5.8000000000000003E-2</v>
          </cell>
          <cell r="H1305">
            <v>5.0999999999999997E-2</v>
          </cell>
          <cell r="I1305" t="str">
            <v>4          0   .</v>
          </cell>
          <cell r="J1305">
            <v>0</v>
          </cell>
          <cell r="K1305">
            <v>0</v>
          </cell>
          <cell r="L1305">
            <v>2003</v>
          </cell>
          <cell r="M1305" t="str">
            <v>No Trade</v>
          </cell>
          <cell r="N1305" t="str">
            <v/>
          </cell>
          <cell r="O1305" t="str">
            <v/>
          </cell>
          <cell r="P1305" t="str">
            <v/>
          </cell>
        </row>
        <row r="1306">
          <cell r="A1306" t="str">
            <v>OH</v>
          </cell>
          <cell r="B1306">
            <v>4</v>
          </cell>
          <cell r="C1306">
            <v>3</v>
          </cell>
          <cell r="D1306" t="str">
            <v>P</v>
          </cell>
          <cell r="E1306">
            <v>0.69</v>
          </cell>
          <cell r="F1306">
            <v>37706</v>
          </cell>
          <cell r="G1306">
            <v>4.2099999999999999E-2</v>
          </cell>
          <cell r="H1306">
            <v>4.8000000000000001E-2</v>
          </cell>
          <cell r="I1306" t="str">
            <v>7          0   .</v>
          </cell>
          <cell r="J1306">
            <v>0</v>
          </cell>
          <cell r="K1306">
            <v>0</v>
          </cell>
          <cell r="L1306">
            <v>2003</v>
          </cell>
          <cell r="M1306" t="str">
            <v>No Trade</v>
          </cell>
          <cell r="N1306" t="str">
            <v/>
          </cell>
          <cell r="O1306" t="str">
            <v/>
          </cell>
          <cell r="P1306" t="str">
            <v/>
          </cell>
        </row>
        <row r="1307">
          <cell r="A1307" t="str">
            <v>OH</v>
          </cell>
          <cell r="B1307">
            <v>4</v>
          </cell>
          <cell r="C1307">
            <v>3</v>
          </cell>
          <cell r="D1307" t="str">
            <v>C</v>
          </cell>
          <cell r="E1307">
            <v>0.7</v>
          </cell>
          <cell r="F1307">
            <v>37706</v>
          </cell>
          <cell r="G1307">
            <v>5.2999999999999999E-2</v>
          </cell>
          <cell r="H1307">
            <v>4.7E-2</v>
          </cell>
          <cell r="I1307" t="str">
            <v>0          0   .</v>
          </cell>
          <cell r="J1307">
            <v>0</v>
          </cell>
          <cell r="K1307">
            <v>0</v>
          </cell>
          <cell r="L1307">
            <v>2003</v>
          </cell>
          <cell r="M1307" t="str">
            <v>No Trade</v>
          </cell>
          <cell r="N1307" t="str">
            <v/>
          </cell>
          <cell r="O1307" t="str">
            <v/>
          </cell>
          <cell r="P1307" t="str">
            <v/>
          </cell>
        </row>
        <row r="1308">
          <cell r="A1308" t="str">
            <v>OH</v>
          </cell>
          <cell r="B1308">
            <v>4</v>
          </cell>
          <cell r="C1308">
            <v>3</v>
          </cell>
          <cell r="D1308" t="str">
            <v>P</v>
          </cell>
          <cell r="E1308">
            <v>0.7</v>
          </cell>
          <cell r="F1308">
            <v>37706</v>
          </cell>
          <cell r="G1308">
            <v>4.7100000000000003E-2</v>
          </cell>
          <cell r="H1308">
            <v>5.3999999999999999E-2</v>
          </cell>
          <cell r="I1308" t="str">
            <v>3          0   .</v>
          </cell>
          <cell r="J1308">
            <v>0</v>
          </cell>
          <cell r="K1308">
            <v>0</v>
          </cell>
          <cell r="L1308">
            <v>2003</v>
          </cell>
          <cell r="M1308" t="str">
            <v>No Trade</v>
          </cell>
          <cell r="N1308" t="str">
            <v/>
          </cell>
          <cell r="O1308" t="str">
            <v/>
          </cell>
          <cell r="P1308" t="str">
            <v/>
          </cell>
        </row>
        <row r="1309">
          <cell r="A1309" t="str">
            <v>OH</v>
          </cell>
          <cell r="B1309">
            <v>4</v>
          </cell>
          <cell r="C1309">
            <v>3</v>
          </cell>
          <cell r="D1309" t="str">
            <v>C</v>
          </cell>
          <cell r="E1309">
            <v>0.71</v>
          </cell>
          <cell r="F1309">
            <v>37706</v>
          </cell>
          <cell r="G1309">
            <v>4.8300000000000003E-2</v>
          </cell>
          <cell r="H1309">
            <v>4.2999999999999997E-2</v>
          </cell>
          <cell r="I1309" t="str">
            <v>0          0   .</v>
          </cell>
          <cell r="J1309">
            <v>0</v>
          </cell>
          <cell r="K1309">
            <v>0</v>
          </cell>
          <cell r="L1309">
            <v>2003</v>
          </cell>
          <cell r="M1309" t="str">
            <v>No Trade</v>
          </cell>
          <cell r="N1309" t="str">
            <v/>
          </cell>
          <cell r="O1309" t="str">
            <v/>
          </cell>
          <cell r="P1309" t="str">
            <v/>
          </cell>
        </row>
        <row r="1310">
          <cell r="A1310" t="str">
            <v>OH</v>
          </cell>
          <cell r="B1310">
            <v>4</v>
          </cell>
          <cell r="C1310">
            <v>3</v>
          </cell>
          <cell r="D1310" t="str">
            <v>P</v>
          </cell>
          <cell r="E1310">
            <v>0.71</v>
          </cell>
          <cell r="F1310">
            <v>37706</v>
          </cell>
          <cell r="G1310">
            <v>5.2400000000000002E-2</v>
          </cell>
          <cell r="H1310">
            <v>0.06</v>
          </cell>
          <cell r="I1310" t="str">
            <v>2          0   .</v>
          </cell>
          <cell r="J1310">
            <v>0</v>
          </cell>
          <cell r="K1310">
            <v>0</v>
          </cell>
          <cell r="L1310">
            <v>2003</v>
          </cell>
          <cell r="M1310" t="str">
            <v>No Trade</v>
          </cell>
          <cell r="N1310" t="str">
            <v/>
          </cell>
          <cell r="O1310" t="str">
            <v/>
          </cell>
          <cell r="P1310" t="str">
            <v/>
          </cell>
        </row>
        <row r="1311">
          <cell r="A1311" t="str">
            <v>OH</v>
          </cell>
          <cell r="B1311">
            <v>4</v>
          </cell>
          <cell r="C1311">
            <v>3</v>
          </cell>
          <cell r="D1311" t="str">
            <v>C</v>
          </cell>
          <cell r="E1311">
            <v>0.72</v>
          </cell>
          <cell r="F1311">
            <v>37706</v>
          </cell>
          <cell r="G1311">
            <v>4.41E-2</v>
          </cell>
          <cell r="H1311">
            <v>3.9E-2</v>
          </cell>
          <cell r="I1311" t="str">
            <v>2          0   .</v>
          </cell>
          <cell r="J1311">
            <v>0</v>
          </cell>
          <cell r="K1311">
            <v>0</v>
          </cell>
          <cell r="L1311">
            <v>2003</v>
          </cell>
          <cell r="M1311" t="str">
            <v>No Trade</v>
          </cell>
          <cell r="N1311" t="str">
            <v/>
          </cell>
          <cell r="O1311" t="str">
            <v/>
          </cell>
          <cell r="P1311" t="str">
            <v/>
          </cell>
        </row>
        <row r="1312">
          <cell r="A1312" t="str">
            <v>OH</v>
          </cell>
          <cell r="B1312">
            <v>4</v>
          </cell>
          <cell r="C1312">
            <v>3</v>
          </cell>
          <cell r="D1312" t="str">
            <v>P</v>
          </cell>
          <cell r="E1312">
            <v>0.72</v>
          </cell>
          <cell r="F1312">
            <v>37706</v>
          </cell>
          <cell r="G1312">
            <v>5.8200000000000002E-2</v>
          </cell>
          <cell r="H1312">
            <v>6.6000000000000003E-2</v>
          </cell>
          <cell r="I1312" t="str">
            <v>3          0   .</v>
          </cell>
          <cell r="J1312">
            <v>0</v>
          </cell>
          <cell r="K1312">
            <v>0</v>
          </cell>
          <cell r="L1312">
            <v>2003</v>
          </cell>
          <cell r="M1312" t="str">
            <v>No Trade</v>
          </cell>
          <cell r="N1312" t="str">
            <v/>
          </cell>
          <cell r="O1312" t="str">
            <v/>
          </cell>
          <cell r="P1312" t="str">
            <v/>
          </cell>
        </row>
        <row r="1313">
          <cell r="A1313" t="str">
            <v>OH</v>
          </cell>
          <cell r="B1313">
            <v>4</v>
          </cell>
          <cell r="C1313">
            <v>3</v>
          </cell>
          <cell r="D1313" t="str">
            <v>C</v>
          </cell>
          <cell r="E1313">
            <v>0.73</v>
          </cell>
          <cell r="F1313">
            <v>37706</v>
          </cell>
          <cell r="G1313">
            <v>4.02E-2</v>
          </cell>
          <cell r="H1313">
            <v>3.5000000000000003E-2</v>
          </cell>
          <cell r="I1313" t="str">
            <v>7          0   .</v>
          </cell>
          <cell r="J1313">
            <v>0</v>
          </cell>
          <cell r="K1313">
            <v>0</v>
          </cell>
          <cell r="L1313">
            <v>2003</v>
          </cell>
          <cell r="M1313" t="str">
            <v>No Trade</v>
          </cell>
          <cell r="N1313" t="str">
            <v/>
          </cell>
          <cell r="O1313" t="str">
            <v/>
          </cell>
          <cell r="P1313" t="str">
            <v/>
          </cell>
        </row>
        <row r="1314">
          <cell r="A1314" t="str">
            <v>OH</v>
          </cell>
          <cell r="B1314">
            <v>4</v>
          </cell>
          <cell r="C1314">
            <v>3</v>
          </cell>
          <cell r="D1314" t="str">
            <v>P</v>
          </cell>
          <cell r="E1314">
            <v>0.73</v>
          </cell>
          <cell r="F1314">
            <v>37706</v>
          </cell>
          <cell r="G1314">
            <v>6.4100000000000004E-2</v>
          </cell>
          <cell r="H1314">
            <v>7.1999999999999995E-2</v>
          </cell>
          <cell r="I1314" t="str">
            <v>6          0   .</v>
          </cell>
          <cell r="J1314">
            <v>0</v>
          </cell>
          <cell r="K1314">
            <v>0</v>
          </cell>
          <cell r="L1314">
            <v>2003</v>
          </cell>
          <cell r="M1314" t="str">
            <v>No Trade</v>
          </cell>
          <cell r="N1314" t="str">
            <v/>
          </cell>
          <cell r="O1314" t="str">
            <v/>
          </cell>
          <cell r="P1314" t="str">
            <v/>
          </cell>
        </row>
        <row r="1315">
          <cell r="A1315" t="str">
            <v>OH</v>
          </cell>
          <cell r="B1315">
            <v>4</v>
          </cell>
          <cell r="C1315">
            <v>3</v>
          </cell>
          <cell r="D1315" t="str">
            <v>C</v>
          </cell>
          <cell r="E1315">
            <v>0.74</v>
          </cell>
          <cell r="F1315">
            <v>37706</v>
          </cell>
          <cell r="G1315">
            <v>3.6600000000000001E-2</v>
          </cell>
          <cell r="H1315">
            <v>3.2000000000000001E-2</v>
          </cell>
          <cell r="I1315" t="str">
            <v>4          0   .</v>
          </cell>
          <cell r="J1315">
            <v>0</v>
          </cell>
          <cell r="K1315">
            <v>0</v>
          </cell>
          <cell r="L1315">
            <v>2003</v>
          </cell>
          <cell r="M1315" t="str">
            <v>No Trade</v>
          </cell>
          <cell r="N1315" t="str">
            <v/>
          </cell>
          <cell r="O1315" t="str">
            <v/>
          </cell>
          <cell r="P1315" t="str">
            <v/>
          </cell>
        </row>
        <row r="1316">
          <cell r="A1316" t="str">
            <v>OH</v>
          </cell>
          <cell r="B1316">
            <v>4</v>
          </cell>
          <cell r="C1316">
            <v>3</v>
          </cell>
          <cell r="D1316" t="str">
            <v>P</v>
          </cell>
          <cell r="E1316">
            <v>0.74</v>
          </cell>
          <cell r="F1316">
            <v>37706</v>
          </cell>
          <cell r="G1316">
            <v>7.0400000000000004E-2</v>
          </cell>
          <cell r="H1316">
            <v>7.9000000000000001E-2</v>
          </cell>
          <cell r="I1316" t="str">
            <v>2          0   .</v>
          </cell>
          <cell r="J1316">
            <v>0</v>
          </cell>
          <cell r="K1316">
            <v>0</v>
          </cell>
          <cell r="L1316">
            <v>2003</v>
          </cell>
          <cell r="M1316" t="str">
            <v>No Trade</v>
          </cell>
          <cell r="N1316" t="str">
            <v/>
          </cell>
          <cell r="O1316" t="str">
            <v/>
          </cell>
          <cell r="P1316" t="str">
            <v/>
          </cell>
        </row>
        <row r="1317">
          <cell r="A1317" t="str">
            <v>OH</v>
          </cell>
          <cell r="B1317">
            <v>4</v>
          </cell>
          <cell r="C1317">
            <v>3</v>
          </cell>
          <cell r="D1317" t="str">
            <v>C</v>
          </cell>
          <cell r="E1317">
            <v>0.75</v>
          </cell>
          <cell r="F1317">
            <v>37706</v>
          </cell>
          <cell r="G1317">
            <v>3.3300000000000003E-2</v>
          </cell>
          <cell r="H1317">
            <v>2.9000000000000001E-2</v>
          </cell>
          <cell r="I1317" t="str">
            <v>5        100   .</v>
          </cell>
          <cell r="J1317">
            <v>0</v>
          </cell>
          <cell r="K1317">
            <v>0</v>
          </cell>
          <cell r="L1317">
            <v>2003</v>
          </cell>
          <cell r="M1317" t="str">
            <v>No Trade</v>
          </cell>
          <cell r="N1317" t="str">
            <v/>
          </cell>
          <cell r="O1317" t="str">
            <v/>
          </cell>
          <cell r="P1317" t="str">
            <v/>
          </cell>
        </row>
        <row r="1318">
          <cell r="A1318" t="str">
            <v>OH</v>
          </cell>
          <cell r="B1318">
            <v>4</v>
          </cell>
          <cell r="C1318">
            <v>3</v>
          </cell>
          <cell r="D1318" t="str">
            <v>C</v>
          </cell>
          <cell r="E1318">
            <v>0.76</v>
          </cell>
          <cell r="F1318">
            <v>37706</v>
          </cell>
          <cell r="G1318">
            <v>3.0200000000000001E-2</v>
          </cell>
          <cell r="H1318">
            <v>2.5999999999999999E-2</v>
          </cell>
          <cell r="I1318" t="str">
            <v>7          9   .</v>
          </cell>
          <cell r="J1318">
            <v>0</v>
          </cell>
          <cell r="K1318">
            <v>0</v>
          </cell>
          <cell r="L1318">
            <v>2003</v>
          </cell>
          <cell r="M1318" t="str">
            <v>No Trade</v>
          </cell>
          <cell r="N1318" t="str">
            <v/>
          </cell>
          <cell r="O1318" t="str">
            <v/>
          </cell>
          <cell r="P1318" t="str">
            <v/>
          </cell>
        </row>
        <row r="1319">
          <cell r="A1319" t="str">
            <v>OH</v>
          </cell>
          <cell r="B1319">
            <v>4</v>
          </cell>
          <cell r="C1319">
            <v>3</v>
          </cell>
          <cell r="D1319" t="str">
            <v>C</v>
          </cell>
          <cell r="E1319">
            <v>0.77</v>
          </cell>
          <cell r="F1319">
            <v>37706</v>
          </cell>
          <cell r="G1319">
            <v>2.7400000000000001E-2</v>
          </cell>
          <cell r="H1319">
            <v>2.4E-2</v>
          </cell>
          <cell r="I1319" t="str">
            <v>2          0   .</v>
          </cell>
          <cell r="J1319">
            <v>0</v>
          </cell>
          <cell r="K1319">
            <v>0</v>
          </cell>
          <cell r="L1319">
            <v>2003</v>
          </cell>
          <cell r="M1319" t="str">
            <v>No Trade</v>
          </cell>
          <cell r="N1319" t="str">
            <v/>
          </cell>
          <cell r="O1319" t="str">
            <v/>
          </cell>
          <cell r="P1319" t="str">
            <v/>
          </cell>
        </row>
        <row r="1320">
          <cell r="A1320" t="str">
            <v>OH</v>
          </cell>
          <cell r="B1320">
            <v>4</v>
          </cell>
          <cell r="C1320">
            <v>3</v>
          </cell>
          <cell r="D1320" t="str">
            <v>C</v>
          </cell>
          <cell r="E1320">
            <v>0.78</v>
          </cell>
          <cell r="F1320">
            <v>37706</v>
          </cell>
          <cell r="G1320">
            <v>2.4799999999999999E-2</v>
          </cell>
          <cell r="H1320">
            <v>2.1000000000000001E-2</v>
          </cell>
          <cell r="I1320" t="str">
            <v>9          0   .</v>
          </cell>
          <cell r="J1320">
            <v>0</v>
          </cell>
          <cell r="K1320">
            <v>0</v>
          </cell>
          <cell r="L1320">
            <v>2003</v>
          </cell>
          <cell r="M1320" t="str">
            <v>No Trade</v>
          </cell>
          <cell r="N1320" t="str">
            <v/>
          </cell>
          <cell r="O1320" t="str">
            <v/>
          </cell>
          <cell r="P1320" t="str">
            <v/>
          </cell>
        </row>
        <row r="1321">
          <cell r="A1321" t="str">
            <v>OH</v>
          </cell>
          <cell r="B1321">
            <v>4</v>
          </cell>
          <cell r="C1321">
            <v>3</v>
          </cell>
          <cell r="D1321" t="str">
            <v>C</v>
          </cell>
          <cell r="E1321">
            <v>0.79</v>
          </cell>
          <cell r="F1321">
            <v>37706</v>
          </cell>
          <cell r="G1321">
            <v>2.2499999999999999E-2</v>
          </cell>
          <cell r="H1321">
            <v>1.9E-2</v>
          </cell>
          <cell r="I1321" t="str">
            <v>8          0   .</v>
          </cell>
          <cell r="J1321">
            <v>0</v>
          </cell>
          <cell r="K1321">
            <v>0</v>
          </cell>
          <cell r="L1321">
            <v>2003</v>
          </cell>
          <cell r="M1321" t="str">
            <v>No Trade</v>
          </cell>
          <cell r="N1321" t="str">
            <v/>
          </cell>
          <cell r="O1321" t="str">
            <v/>
          </cell>
          <cell r="P1321" t="str">
            <v/>
          </cell>
        </row>
        <row r="1322">
          <cell r="A1322" t="str">
            <v>OH</v>
          </cell>
          <cell r="B1322">
            <v>4</v>
          </cell>
          <cell r="C1322">
            <v>3</v>
          </cell>
          <cell r="D1322" t="str">
            <v>C</v>
          </cell>
          <cell r="E1322">
            <v>0.8</v>
          </cell>
          <cell r="F1322">
            <v>37706</v>
          </cell>
          <cell r="G1322">
            <v>2.0299999999999999E-2</v>
          </cell>
          <cell r="H1322">
            <v>1.7000000000000001E-2</v>
          </cell>
          <cell r="I1322" t="str">
            <v>9          0   .</v>
          </cell>
          <cell r="J1322">
            <v>0</v>
          </cell>
          <cell r="K1322">
            <v>0</v>
          </cell>
          <cell r="L1322">
            <v>2003</v>
          </cell>
          <cell r="M1322" t="str">
            <v>No Trade</v>
          </cell>
          <cell r="N1322" t="str">
            <v/>
          </cell>
          <cell r="O1322" t="str">
            <v/>
          </cell>
          <cell r="P1322" t="str">
            <v/>
          </cell>
        </row>
        <row r="1323">
          <cell r="A1323" t="str">
            <v>OH</v>
          </cell>
          <cell r="B1323">
            <v>4</v>
          </cell>
          <cell r="C1323">
            <v>3</v>
          </cell>
          <cell r="D1323" t="str">
            <v>C</v>
          </cell>
          <cell r="E1323">
            <v>0.81</v>
          </cell>
          <cell r="F1323">
            <v>37706</v>
          </cell>
          <cell r="G1323">
            <v>1.83E-2</v>
          </cell>
          <cell r="H1323">
            <v>1.6E-2</v>
          </cell>
          <cell r="I1323" t="str">
            <v>1          9   .</v>
          </cell>
          <cell r="J1323">
            <v>0</v>
          </cell>
          <cell r="K1323">
            <v>0</v>
          </cell>
          <cell r="L1323">
            <v>2003</v>
          </cell>
          <cell r="M1323" t="str">
            <v>No Trade</v>
          </cell>
          <cell r="N1323" t="str">
            <v/>
          </cell>
          <cell r="O1323" t="str">
            <v/>
          </cell>
          <cell r="P1323" t="str">
            <v/>
          </cell>
        </row>
        <row r="1324">
          <cell r="A1324" t="str">
            <v>OH</v>
          </cell>
          <cell r="B1324">
            <v>4</v>
          </cell>
          <cell r="C1324">
            <v>3</v>
          </cell>
          <cell r="D1324" t="str">
            <v>C</v>
          </cell>
          <cell r="E1324">
            <v>0.82</v>
          </cell>
          <cell r="F1324">
            <v>37706</v>
          </cell>
          <cell r="G1324">
            <v>1.6500000000000001E-2</v>
          </cell>
          <cell r="H1324">
            <v>1.4E-2</v>
          </cell>
          <cell r="I1324" t="str">
            <v>5          0   .</v>
          </cell>
          <cell r="J1324">
            <v>0</v>
          </cell>
          <cell r="K1324">
            <v>0</v>
          </cell>
          <cell r="L1324">
            <v>2003</v>
          </cell>
          <cell r="M1324" t="str">
            <v>No Trade</v>
          </cell>
          <cell r="N1324" t="str">
            <v/>
          </cell>
          <cell r="O1324" t="str">
            <v/>
          </cell>
          <cell r="P1324" t="str">
            <v/>
          </cell>
        </row>
        <row r="1325">
          <cell r="A1325" t="str">
            <v>OH</v>
          </cell>
          <cell r="B1325">
            <v>4</v>
          </cell>
          <cell r="C1325">
            <v>3</v>
          </cell>
          <cell r="D1325" t="str">
            <v>C</v>
          </cell>
          <cell r="E1325">
            <v>0.83</v>
          </cell>
          <cell r="F1325">
            <v>37706</v>
          </cell>
          <cell r="G1325">
            <v>1.49E-2</v>
          </cell>
          <cell r="H1325">
            <v>1.2999999999999999E-2</v>
          </cell>
          <cell r="I1325" t="str">
            <v>1          0   .</v>
          </cell>
          <cell r="J1325">
            <v>0</v>
          </cell>
          <cell r="K1325">
            <v>0</v>
          </cell>
          <cell r="L1325">
            <v>2003</v>
          </cell>
          <cell r="M1325" t="str">
            <v>No Trade</v>
          </cell>
          <cell r="N1325" t="str">
            <v/>
          </cell>
          <cell r="O1325" t="str">
            <v/>
          </cell>
          <cell r="P1325" t="str">
            <v/>
          </cell>
        </row>
        <row r="1326">
          <cell r="A1326" t="str">
            <v>OH</v>
          </cell>
          <cell r="B1326">
            <v>4</v>
          </cell>
          <cell r="C1326">
            <v>3</v>
          </cell>
          <cell r="D1326" t="str">
            <v>C</v>
          </cell>
          <cell r="E1326">
            <v>0.84</v>
          </cell>
          <cell r="F1326">
            <v>37706</v>
          </cell>
          <cell r="G1326">
            <v>1.34E-2</v>
          </cell>
          <cell r="H1326">
            <v>1.0999999999999999E-2</v>
          </cell>
          <cell r="I1326" t="str">
            <v>8          3   .</v>
          </cell>
          <cell r="J1326">
            <v>160</v>
          </cell>
          <cell r="K1326">
            <v>1.6E-2</v>
          </cell>
          <cell r="L1326">
            <v>2003</v>
          </cell>
          <cell r="M1326" t="str">
            <v>No Trade</v>
          </cell>
          <cell r="N1326" t="str">
            <v/>
          </cell>
          <cell r="O1326" t="str">
            <v/>
          </cell>
          <cell r="P1326" t="str">
            <v/>
          </cell>
        </row>
        <row r="1327">
          <cell r="A1327" t="str">
            <v>OH</v>
          </cell>
          <cell r="B1327">
            <v>4</v>
          </cell>
          <cell r="C1327">
            <v>3</v>
          </cell>
          <cell r="D1327" t="str">
            <v>C</v>
          </cell>
          <cell r="E1327">
            <v>0.85</v>
          </cell>
          <cell r="F1327">
            <v>37706</v>
          </cell>
          <cell r="G1327">
            <v>1.21E-2</v>
          </cell>
          <cell r="H1327">
            <v>0.01</v>
          </cell>
          <cell r="I1327" t="str">
            <v>6          0   .</v>
          </cell>
          <cell r="J1327">
            <v>0</v>
          </cell>
          <cell r="K1327">
            <v>0</v>
          </cell>
          <cell r="L1327">
            <v>2003</v>
          </cell>
          <cell r="M1327" t="str">
            <v>No Trade</v>
          </cell>
          <cell r="N1327" t="str">
            <v/>
          </cell>
          <cell r="O1327" t="str">
            <v/>
          </cell>
          <cell r="P1327" t="str">
            <v/>
          </cell>
        </row>
        <row r="1328">
          <cell r="A1328" t="str">
            <v>OH</v>
          </cell>
          <cell r="B1328">
            <v>4</v>
          </cell>
          <cell r="C1328">
            <v>3</v>
          </cell>
          <cell r="D1328" t="str">
            <v>P</v>
          </cell>
          <cell r="E1328">
            <v>0.85</v>
          </cell>
          <cell r="F1328">
            <v>37706</v>
          </cell>
          <cell r="G1328">
            <v>0.155</v>
          </cell>
          <cell r="H1328">
            <v>0.16600000000000001</v>
          </cell>
          <cell r="I1328" t="str">
            <v>1          0   .</v>
          </cell>
          <cell r="J1328">
            <v>0</v>
          </cell>
          <cell r="K1328">
            <v>0</v>
          </cell>
          <cell r="L1328">
            <v>2003</v>
          </cell>
          <cell r="M1328" t="str">
            <v>No Trade</v>
          </cell>
          <cell r="N1328" t="str">
            <v/>
          </cell>
          <cell r="O1328" t="str">
            <v/>
          </cell>
          <cell r="P1328" t="str">
            <v/>
          </cell>
        </row>
        <row r="1329">
          <cell r="A1329" t="str">
            <v>OH</v>
          </cell>
          <cell r="B1329">
            <v>4</v>
          </cell>
          <cell r="C1329">
            <v>3</v>
          </cell>
          <cell r="D1329" t="str">
            <v>C</v>
          </cell>
          <cell r="E1329">
            <v>0.86</v>
          </cell>
          <cell r="F1329">
            <v>37706</v>
          </cell>
          <cell r="G1329">
            <v>1.09E-2</v>
          </cell>
          <cell r="H1329">
            <v>8.9999999999999993E-3</v>
          </cell>
          <cell r="I1329" t="str">
            <v>5          0   .</v>
          </cell>
          <cell r="J1329">
            <v>0</v>
          </cell>
          <cell r="K1329">
            <v>0</v>
          </cell>
          <cell r="L1329">
            <v>2003</v>
          </cell>
          <cell r="M1329" t="str">
            <v>No Trade</v>
          </cell>
          <cell r="N1329" t="str">
            <v/>
          </cell>
          <cell r="O1329" t="str">
            <v/>
          </cell>
          <cell r="P1329" t="str">
            <v/>
          </cell>
        </row>
        <row r="1330">
          <cell r="A1330" t="str">
            <v>OH</v>
          </cell>
          <cell r="B1330">
            <v>4</v>
          </cell>
          <cell r="C1330">
            <v>3</v>
          </cell>
          <cell r="D1330" t="str">
            <v>C</v>
          </cell>
          <cell r="E1330">
            <v>0.87</v>
          </cell>
          <cell r="F1330">
            <v>37706</v>
          </cell>
          <cell r="G1330">
            <v>0</v>
          </cell>
          <cell r="H1330">
            <v>0</v>
          </cell>
          <cell r="I1330" t="str">
            <v>0          0   .</v>
          </cell>
          <cell r="J1330">
            <v>0</v>
          </cell>
          <cell r="K1330">
            <v>0</v>
          </cell>
          <cell r="L1330">
            <v>2003</v>
          </cell>
          <cell r="M1330" t="str">
            <v>No Trade</v>
          </cell>
          <cell r="N1330" t="str">
            <v/>
          </cell>
          <cell r="O1330" t="str">
            <v/>
          </cell>
          <cell r="P1330" t="str">
            <v/>
          </cell>
        </row>
        <row r="1331">
          <cell r="A1331" t="str">
            <v>OH</v>
          </cell>
          <cell r="B1331">
            <v>4</v>
          </cell>
          <cell r="C1331">
            <v>3</v>
          </cell>
          <cell r="D1331" t="str">
            <v>C</v>
          </cell>
          <cell r="E1331">
            <v>0.88</v>
          </cell>
          <cell r="F1331">
            <v>37706</v>
          </cell>
          <cell r="G1331">
            <v>8.8000000000000005E-3</v>
          </cell>
          <cell r="H1331">
            <v>7.0000000000000001E-3</v>
          </cell>
          <cell r="I1331" t="str">
            <v>7          0   .</v>
          </cell>
          <cell r="J1331">
            <v>0</v>
          </cell>
          <cell r="K1331">
            <v>0</v>
          </cell>
          <cell r="L1331">
            <v>2003</v>
          </cell>
          <cell r="M1331" t="str">
            <v>No Trade</v>
          </cell>
          <cell r="N1331" t="str">
            <v/>
          </cell>
          <cell r="O1331" t="str">
            <v/>
          </cell>
          <cell r="P1331" t="str">
            <v/>
          </cell>
        </row>
        <row r="1332">
          <cell r="A1332" t="str">
            <v>OH</v>
          </cell>
          <cell r="B1332">
            <v>4</v>
          </cell>
          <cell r="C1332">
            <v>3</v>
          </cell>
          <cell r="D1332" t="str">
            <v>P</v>
          </cell>
          <cell r="E1332">
            <v>0.88</v>
          </cell>
          <cell r="F1332">
            <v>37706</v>
          </cell>
          <cell r="G1332">
            <v>0.16520000000000001</v>
          </cell>
          <cell r="H1332">
            <v>0.16500000000000001</v>
          </cell>
          <cell r="I1332" t="str">
            <v>2          0   .</v>
          </cell>
          <cell r="J1332">
            <v>0</v>
          </cell>
          <cell r="K1332">
            <v>0</v>
          </cell>
          <cell r="L1332">
            <v>2003</v>
          </cell>
          <cell r="M1332" t="str">
            <v>No Trade</v>
          </cell>
          <cell r="N1332" t="str">
            <v/>
          </cell>
          <cell r="O1332" t="str">
            <v/>
          </cell>
          <cell r="P1332" t="str">
            <v/>
          </cell>
        </row>
        <row r="1333">
          <cell r="A1333" t="str">
            <v>OH</v>
          </cell>
          <cell r="B1333">
            <v>4</v>
          </cell>
          <cell r="C1333">
            <v>3</v>
          </cell>
          <cell r="D1333" t="str">
            <v>C</v>
          </cell>
          <cell r="E1333">
            <v>0.89</v>
          </cell>
          <cell r="F1333">
            <v>37706</v>
          </cell>
          <cell r="G1333">
            <v>7.9000000000000008E-3</v>
          </cell>
          <cell r="H1333">
            <v>6.0000000000000001E-3</v>
          </cell>
          <cell r="I1333" t="str">
            <v>9          0   .</v>
          </cell>
          <cell r="J1333">
            <v>0</v>
          </cell>
          <cell r="K1333">
            <v>0</v>
          </cell>
          <cell r="L1333">
            <v>2003</v>
          </cell>
          <cell r="M1333" t="str">
            <v>No Trade</v>
          </cell>
          <cell r="N1333" t="str">
            <v/>
          </cell>
          <cell r="O1333" t="str">
            <v/>
          </cell>
          <cell r="P1333" t="str">
            <v/>
          </cell>
        </row>
        <row r="1334">
          <cell r="A1334" t="str">
            <v>OH</v>
          </cell>
          <cell r="B1334">
            <v>4</v>
          </cell>
          <cell r="C1334">
            <v>3</v>
          </cell>
          <cell r="D1334" t="str">
            <v>C</v>
          </cell>
          <cell r="E1334">
            <v>0.9</v>
          </cell>
          <cell r="F1334">
            <v>37706</v>
          </cell>
          <cell r="G1334">
            <v>7.1000000000000004E-3</v>
          </cell>
          <cell r="H1334">
            <v>6.0000000000000001E-3</v>
          </cell>
          <cell r="I1334" t="str">
            <v>2          0   .</v>
          </cell>
          <cell r="J1334">
            <v>0</v>
          </cell>
          <cell r="K1334">
            <v>0</v>
          </cell>
          <cell r="L1334">
            <v>2003</v>
          </cell>
          <cell r="M1334" t="str">
            <v>No Trade</v>
          </cell>
          <cell r="N1334" t="str">
            <v/>
          </cell>
          <cell r="O1334" t="str">
            <v/>
          </cell>
          <cell r="P1334" t="str">
            <v/>
          </cell>
        </row>
        <row r="1335">
          <cell r="A1335" t="str">
            <v>OH</v>
          </cell>
          <cell r="B1335">
            <v>4</v>
          </cell>
          <cell r="C1335">
            <v>3</v>
          </cell>
          <cell r="D1335" t="str">
            <v>C</v>
          </cell>
          <cell r="E1335">
            <v>0.91</v>
          </cell>
          <cell r="F1335">
            <v>37706</v>
          </cell>
          <cell r="G1335">
            <v>6.3E-3</v>
          </cell>
          <cell r="H1335">
            <v>5.0000000000000001E-3</v>
          </cell>
          <cell r="I1335" t="str">
            <v>6          0   .</v>
          </cell>
          <cell r="J1335">
            <v>0</v>
          </cell>
          <cell r="K1335">
            <v>0</v>
          </cell>
          <cell r="L1335">
            <v>2003</v>
          </cell>
          <cell r="M1335" t="str">
            <v>No Trade</v>
          </cell>
          <cell r="N1335" t="str">
            <v/>
          </cell>
          <cell r="O1335" t="str">
            <v/>
          </cell>
          <cell r="P1335" t="str">
            <v/>
          </cell>
        </row>
        <row r="1336">
          <cell r="A1336" t="str">
            <v>OH</v>
          </cell>
          <cell r="B1336">
            <v>4</v>
          </cell>
          <cell r="C1336">
            <v>3</v>
          </cell>
          <cell r="D1336" t="str">
            <v>C</v>
          </cell>
          <cell r="E1336">
            <v>0.92</v>
          </cell>
          <cell r="F1336">
            <v>37706</v>
          </cell>
          <cell r="G1336">
            <v>5.7000000000000002E-3</v>
          </cell>
          <cell r="H1336">
            <v>5.0000000000000001E-3</v>
          </cell>
          <cell r="I1336" t="str">
            <v>0          0   .</v>
          </cell>
          <cell r="J1336">
            <v>0</v>
          </cell>
          <cell r="K1336">
            <v>0</v>
          </cell>
          <cell r="L1336">
            <v>2003</v>
          </cell>
          <cell r="M1336" t="str">
            <v>No Trade</v>
          </cell>
          <cell r="N1336" t="str">
            <v/>
          </cell>
          <cell r="O1336" t="str">
            <v/>
          </cell>
          <cell r="P1336" t="str">
            <v/>
          </cell>
        </row>
        <row r="1337">
          <cell r="A1337" t="str">
            <v>OH</v>
          </cell>
          <cell r="B1337">
            <v>4</v>
          </cell>
          <cell r="C1337">
            <v>3</v>
          </cell>
          <cell r="D1337" t="str">
            <v>C</v>
          </cell>
          <cell r="E1337">
            <v>0.94</v>
          </cell>
          <cell r="F1337">
            <v>37706</v>
          </cell>
          <cell r="G1337">
            <v>4.5999999999999999E-3</v>
          </cell>
          <cell r="H1337">
            <v>4.0000000000000001E-3</v>
          </cell>
          <cell r="I1337" t="str">
            <v>0          0   .</v>
          </cell>
          <cell r="J1337">
            <v>0</v>
          </cell>
          <cell r="K1337">
            <v>0</v>
          </cell>
          <cell r="L1337">
            <v>2003</v>
          </cell>
          <cell r="M1337" t="str">
            <v>No Trade</v>
          </cell>
          <cell r="N1337" t="str">
            <v/>
          </cell>
          <cell r="O1337" t="str">
            <v/>
          </cell>
          <cell r="P1337" t="str">
            <v/>
          </cell>
        </row>
        <row r="1338">
          <cell r="A1338" t="str">
            <v>OH</v>
          </cell>
          <cell r="B1338">
            <v>4</v>
          </cell>
          <cell r="C1338">
            <v>3</v>
          </cell>
          <cell r="D1338" t="str">
            <v>C</v>
          </cell>
          <cell r="E1338">
            <v>0.95</v>
          </cell>
          <cell r="F1338">
            <v>37706</v>
          </cell>
          <cell r="G1338">
            <v>4.1000000000000003E-3</v>
          </cell>
          <cell r="H1338">
            <v>3.0000000000000001E-3</v>
          </cell>
          <cell r="I1338" t="str">
            <v>6          0   .</v>
          </cell>
          <cell r="J1338">
            <v>0</v>
          </cell>
          <cell r="K1338">
            <v>0</v>
          </cell>
          <cell r="L1338">
            <v>2003</v>
          </cell>
          <cell r="M1338" t="str">
            <v>No Trade</v>
          </cell>
          <cell r="N1338" t="str">
            <v/>
          </cell>
          <cell r="O1338" t="str">
            <v/>
          </cell>
          <cell r="P1338" t="str">
            <v/>
          </cell>
        </row>
        <row r="1339">
          <cell r="A1339" t="str">
            <v>OH</v>
          </cell>
          <cell r="B1339">
            <v>4</v>
          </cell>
          <cell r="C1339">
            <v>3</v>
          </cell>
          <cell r="D1339" t="str">
            <v>C</v>
          </cell>
          <cell r="E1339">
            <v>0.97</v>
          </cell>
          <cell r="F1339">
            <v>37706</v>
          </cell>
          <cell r="G1339">
            <v>3.3E-3</v>
          </cell>
          <cell r="H1339">
            <v>2E-3</v>
          </cell>
          <cell r="I1339" t="str">
            <v>9          0   .</v>
          </cell>
          <cell r="J1339">
            <v>0</v>
          </cell>
          <cell r="K1339">
            <v>0</v>
          </cell>
          <cell r="L1339">
            <v>2003</v>
          </cell>
          <cell r="M1339" t="str">
            <v>No Trade</v>
          </cell>
          <cell r="N1339" t="str">
            <v/>
          </cell>
          <cell r="O1339" t="str">
            <v/>
          </cell>
          <cell r="P1339" t="str">
            <v/>
          </cell>
        </row>
        <row r="1340">
          <cell r="A1340" t="str">
            <v>OH</v>
          </cell>
          <cell r="B1340">
            <v>5</v>
          </cell>
          <cell r="C1340">
            <v>3</v>
          </cell>
          <cell r="D1340" t="str">
            <v>P</v>
          </cell>
          <cell r="E1340">
            <v>0.45</v>
          </cell>
          <cell r="F1340">
            <v>37736</v>
          </cell>
          <cell r="G1340">
            <v>0</v>
          </cell>
          <cell r="H1340">
            <v>0</v>
          </cell>
          <cell r="I1340" t="str">
            <v>0          0   .</v>
          </cell>
          <cell r="J1340">
            <v>0</v>
          </cell>
          <cell r="K1340">
            <v>0</v>
          </cell>
          <cell r="L1340">
            <v>2003</v>
          </cell>
          <cell r="M1340" t="str">
            <v>No Trade</v>
          </cell>
          <cell r="N1340" t="str">
            <v/>
          </cell>
          <cell r="O1340" t="str">
            <v/>
          </cell>
          <cell r="P1340" t="str">
            <v/>
          </cell>
        </row>
        <row r="1341">
          <cell r="A1341" t="str">
            <v>OH</v>
          </cell>
          <cell r="B1341">
            <v>5</v>
          </cell>
          <cell r="C1341">
            <v>3</v>
          </cell>
          <cell r="D1341" t="str">
            <v>P</v>
          </cell>
          <cell r="E1341">
            <v>0.47</v>
          </cell>
          <cell r="F1341">
            <v>37736</v>
          </cell>
          <cell r="G1341">
            <v>0</v>
          </cell>
          <cell r="H1341">
            <v>0</v>
          </cell>
          <cell r="I1341" t="str">
            <v>0          0   .</v>
          </cell>
          <cell r="J1341">
            <v>0</v>
          </cell>
          <cell r="K1341">
            <v>0</v>
          </cell>
          <cell r="L1341">
            <v>2003</v>
          </cell>
          <cell r="M1341" t="str">
            <v>No Trade</v>
          </cell>
          <cell r="N1341" t="str">
            <v/>
          </cell>
          <cell r="O1341" t="str">
            <v/>
          </cell>
          <cell r="P1341" t="str">
            <v/>
          </cell>
        </row>
        <row r="1342">
          <cell r="A1342" t="str">
            <v>OH</v>
          </cell>
          <cell r="B1342">
            <v>5</v>
          </cell>
          <cell r="C1342">
            <v>3</v>
          </cell>
          <cell r="D1342" t="str">
            <v>P</v>
          </cell>
          <cell r="E1342">
            <v>0.52</v>
          </cell>
          <cell r="F1342">
            <v>37736</v>
          </cell>
          <cell r="G1342">
            <v>0</v>
          </cell>
          <cell r="H1342">
            <v>0</v>
          </cell>
          <cell r="I1342" t="str">
            <v>0          0   .</v>
          </cell>
          <cell r="J1342">
            <v>0</v>
          </cell>
          <cell r="K1342">
            <v>0</v>
          </cell>
          <cell r="L1342">
            <v>2003</v>
          </cell>
          <cell r="M1342" t="str">
            <v>No Trade</v>
          </cell>
          <cell r="N1342" t="str">
            <v/>
          </cell>
          <cell r="O1342" t="str">
            <v/>
          </cell>
          <cell r="P1342" t="str">
            <v/>
          </cell>
        </row>
        <row r="1343">
          <cell r="A1343" t="str">
            <v>OH</v>
          </cell>
          <cell r="B1343">
            <v>5</v>
          </cell>
          <cell r="C1343">
            <v>3</v>
          </cell>
          <cell r="D1343" t="str">
            <v>P</v>
          </cell>
          <cell r="E1343">
            <v>0.54</v>
          </cell>
          <cell r="F1343">
            <v>37736</v>
          </cell>
          <cell r="G1343">
            <v>6.1000000000000004E-3</v>
          </cell>
          <cell r="H1343">
            <v>8.0000000000000002E-3</v>
          </cell>
          <cell r="I1343" t="str">
            <v>3          0   .</v>
          </cell>
          <cell r="J1343">
            <v>0</v>
          </cell>
          <cell r="K1343">
            <v>0</v>
          </cell>
          <cell r="L1343">
            <v>2003</v>
          </cell>
          <cell r="M1343" t="str">
            <v>No Trade</v>
          </cell>
          <cell r="N1343" t="str">
            <v/>
          </cell>
          <cell r="O1343" t="str">
            <v/>
          </cell>
          <cell r="P1343" t="str">
            <v/>
          </cell>
        </row>
        <row r="1344">
          <cell r="A1344" t="str">
            <v>OH</v>
          </cell>
          <cell r="B1344">
            <v>5</v>
          </cell>
          <cell r="C1344">
            <v>3</v>
          </cell>
          <cell r="D1344" t="str">
            <v>P</v>
          </cell>
          <cell r="E1344">
            <v>0.55000000000000004</v>
          </cell>
          <cell r="F1344">
            <v>37736</v>
          </cell>
          <cell r="G1344">
            <v>7.4000000000000003E-3</v>
          </cell>
          <cell r="H1344">
            <v>0.01</v>
          </cell>
          <cell r="I1344" t="str">
            <v>0          0   .</v>
          </cell>
          <cell r="J1344">
            <v>0</v>
          </cell>
          <cell r="K1344">
            <v>0</v>
          </cell>
          <cell r="L1344">
            <v>2003</v>
          </cell>
          <cell r="M1344" t="str">
            <v>No Trade</v>
          </cell>
          <cell r="N1344" t="str">
            <v/>
          </cell>
          <cell r="O1344" t="str">
            <v/>
          </cell>
          <cell r="P1344" t="str">
            <v/>
          </cell>
        </row>
        <row r="1345">
          <cell r="A1345" t="str">
            <v>OH</v>
          </cell>
          <cell r="B1345">
            <v>5</v>
          </cell>
          <cell r="C1345">
            <v>3</v>
          </cell>
          <cell r="D1345" t="str">
            <v>P</v>
          </cell>
          <cell r="E1345">
            <v>0.56000000000000005</v>
          </cell>
          <cell r="F1345">
            <v>37736</v>
          </cell>
          <cell r="G1345">
            <v>8.9999999999999993E-3</v>
          </cell>
          <cell r="H1345">
            <v>1.0999999999999999E-2</v>
          </cell>
          <cell r="I1345" t="str">
            <v>9          0   .</v>
          </cell>
          <cell r="J1345">
            <v>0</v>
          </cell>
          <cell r="K1345">
            <v>0</v>
          </cell>
          <cell r="L1345">
            <v>2003</v>
          </cell>
          <cell r="M1345" t="str">
            <v>No Trade</v>
          </cell>
          <cell r="N1345" t="str">
            <v/>
          </cell>
          <cell r="O1345" t="str">
            <v/>
          </cell>
          <cell r="P1345" t="str">
            <v/>
          </cell>
        </row>
        <row r="1346">
          <cell r="A1346" t="str">
            <v>OH</v>
          </cell>
          <cell r="B1346">
            <v>5</v>
          </cell>
          <cell r="C1346">
            <v>3</v>
          </cell>
          <cell r="D1346" t="str">
            <v>P</v>
          </cell>
          <cell r="E1346">
            <v>0.56999999999999995</v>
          </cell>
          <cell r="F1346">
            <v>37736</v>
          </cell>
          <cell r="G1346">
            <v>1.0800000000000001E-2</v>
          </cell>
          <cell r="H1346">
            <v>1.4E-2</v>
          </cell>
          <cell r="I1346" t="str">
            <v>1          0   .</v>
          </cell>
          <cell r="J1346">
            <v>0</v>
          </cell>
          <cell r="K1346">
            <v>0</v>
          </cell>
          <cell r="L1346">
            <v>2003</v>
          </cell>
          <cell r="M1346" t="str">
            <v>No Trade</v>
          </cell>
          <cell r="N1346" t="str">
            <v/>
          </cell>
          <cell r="O1346" t="str">
            <v/>
          </cell>
          <cell r="P1346" t="str">
            <v/>
          </cell>
        </row>
        <row r="1347">
          <cell r="A1347" t="str">
            <v>OH</v>
          </cell>
          <cell r="B1347">
            <v>5</v>
          </cell>
          <cell r="C1347">
            <v>3</v>
          </cell>
          <cell r="D1347" t="str">
            <v>P</v>
          </cell>
          <cell r="E1347">
            <v>0.57999999999999996</v>
          </cell>
          <cell r="F1347">
            <v>37736</v>
          </cell>
          <cell r="G1347">
            <v>1.29E-2</v>
          </cell>
          <cell r="H1347">
            <v>1.6E-2</v>
          </cell>
          <cell r="I1347" t="str">
            <v>5          0   .</v>
          </cell>
          <cell r="J1347">
            <v>0</v>
          </cell>
          <cell r="K1347">
            <v>0</v>
          </cell>
          <cell r="L1347">
            <v>2003</v>
          </cell>
          <cell r="M1347" t="str">
            <v>No Trade</v>
          </cell>
          <cell r="N1347" t="str">
            <v/>
          </cell>
          <cell r="O1347" t="str">
            <v/>
          </cell>
          <cell r="P1347" t="str">
            <v/>
          </cell>
        </row>
        <row r="1348">
          <cell r="A1348" t="str">
            <v>OH</v>
          </cell>
          <cell r="B1348">
            <v>5</v>
          </cell>
          <cell r="C1348">
            <v>3</v>
          </cell>
          <cell r="D1348" t="str">
            <v>P</v>
          </cell>
          <cell r="E1348">
            <v>0.59</v>
          </cell>
          <cell r="F1348">
            <v>37736</v>
          </cell>
          <cell r="G1348">
            <v>1.52E-2</v>
          </cell>
          <cell r="H1348">
            <v>1.9E-2</v>
          </cell>
          <cell r="I1348" t="str">
            <v>3          0   .</v>
          </cell>
          <cell r="J1348">
            <v>0</v>
          </cell>
          <cell r="K1348">
            <v>0</v>
          </cell>
          <cell r="L1348">
            <v>2003</v>
          </cell>
          <cell r="M1348" t="str">
            <v>No Trade</v>
          </cell>
          <cell r="N1348" t="str">
            <v/>
          </cell>
          <cell r="O1348" t="str">
            <v/>
          </cell>
          <cell r="P1348" t="str">
            <v/>
          </cell>
        </row>
        <row r="1349">
          <cell r="A1349" t="str">
            <v>OH</v>
          </cell>
          <cell r="B1349">
            <v>5</v>
          </cell>
          <cell r="C1349">
            <v>3</v>
          </cell>
          <cell r="D1349" t="str">
            <v>C</v>
          </cell>
          <cell r="E1349">
            <v>0.6</v>
          </cell>
          <cell r="F1349">
            <v>37736</v>
          </cell>
          <cell r="G1349">
            <v>0</v>
          </cell>
          <cell r="H1349">
            <v>0</v>
          </cell>
          <cell r="I1349" t="str">
            <v>0          0   .</v>
          </cell>
          <cell r="J1349">
            <v>0</v>
          </cell>
          <cell r="K1349">
            <v>0</v>
          </cell>
          <cell r="L1349">
            <v>2003</v>
          </cell>
          <cell r="M1349" t="str">
            <v>No Trade</v>
          </cell>
          <cell r="N1349" t="str">
            <v/>
          </cell>
          <cell r="O1349" t="str">
            <v/>
          </cell>
          <cell r="P1349" t="str">
            <v/>
          </cell>
        </row>
        <row r="1350">
          <cell r="A1350" t="str">
            <v>OH</v>
          </cell>
          <cell r="B1350">
            <v>5</v>
          </cell>
          <cell r="C1350">
            <v>3</v>
          </cell>
          <cell r="D1350" t="str">
            <v>P</v>
          </cell>
          <cell r="E1350">
            <v>0.6</v>
          </cell>
          <cell r="F1350">
            <v>37736</v>
          </cell>
          <cell r="G1350">
            <v>1.78E-2</v>
          </cell>
          <cell r="H1350">
            <v>2.1999999999999999E-2</v>
          </cell>
          <cell r="I1350" t="str">
            <v>3          0   .</v>
          </cell>
          <cell r="J1350">
            <v>0</v>
          </cell>
          <cell r="K1350">
            <v>0</v>
          </cell>
          <cell r="L1350">
            <v>2003</v>
          </cell>
          <cell r="M1350" t="str">
            <v>No Trade</v>
          </cell>
          <cell r="N1350" t="str">
            <v/>
          </cell>
          <cell r="O1350" t="str">
            <v/>
          </cell>
          <cell r="P1350" t="str">
            <v/>
          </cell>
        </row>
        <row r="1351">
          <cell r="A1351" t="str">
            <v>OH</v>
          </cell>
          <cell r="B1351">
            <v>5</v>
          </cell>
          <cell r="C1351">
            <v>3</v>
          </cell>
          <cell r="D1351" t="str">
            <v>C</v>
          </cell>
          <cell r="E1351">
            <v>0.61</v>
          </cell>
          <cell r="F1351">
            <v>37736</v>
          </cell>
          <cell r="G1351">
            <v>0</v>
          </cell>
          <cell r="H1351">
            <v>0</v>
          </cell>
          <cell r="I1351" t="str">
            <v>0          0   .</v>
          </cell>
          <cell r="J1351">
            <v>0</v>
          </cell>
          <cell r="K1351">
            <v>0</v>
          </cell>
          <cell r="L1351">
            <v>2003</v>
          </cell>
          <cell r="M1351" t="str">
            <v>No Trade</v>
          </cell>
          <cell r="N1351" t="str">
            <v/>
          </cell>
          <cell r="O1351" t="str">
            <v/>
          </cell>
          <cell r="P1351" t="str">
            <v/>
          </cell>
        </row>
        <row r="1352">
          <cell r="A1352" t="str">
            <v>OH</v>
          </cell>
          <cell r="B1352">
            <v>5</v>
          </cell>
          <cell r="C1352">
            <v>3</v>
          </cell>
          <cell r="D1352" t="str">
            <v>P</v>
          </cell>
          <cell r="E1352">
            <v>0.61</v>
          </cell>
          <cell r="F1352">
            <v>37736</v>
          </cell>
          <cell r="G1352">
            <v>2.07E-2</v>
          </cell>
          <cell r="H1352">
            <v>2.5000000000000001E-2</v>
          </cell>
          <cell r="I1352" t="str">
            <v>6          0   .</v>
          </cell>
          <cell r="J1352">
            <v>0</v>
          </cell>
          <cell r="K1352">
            <v>0</v>
          </cell>
          <cell r="L1352">
            <v>2003</v>
          </cell>
          <cell r="M1352" t="str">
            <v>No Trade</v>
          </cell>
          <cell r="N1352" t="str">
            <v/>
          </cell>
          <cell r="O1352" t="str">
            <v/>
          </cell>
          <cell r="P1352" t="str">
            <v/>
          </cell>
        </row>
        <row r="1353">
          <cell r="A1353" t="str">
            <v>OH</v>
          </cell>
          <cell r="B1353">
            <v>5</v>
          </cell>
          <cell r="C1353">
            <v>3</v>
          </cell>
          <cell r="D1353" t="str">
            <v>C</v>
          </cell>
          <cell r="E1353">
            <v>0.62</v>
          </cell>
          <cell r="F1353">
            <v>37736</v>
          </cell>
          <cell r="G1353">
            <v>0</v>
          </cell>
          <cell r="H1353">
            <v>0</v>
          </cell>
          <cell r="I1353" t="str">
            <v>0          0   .</v>
          </cell>
          <cell r="J1353">
            <v>0</v>
          </cell>
          <cell r="K1353">
            <v>0</v>
          </cell>
          <cell r="L1353">
            <v>2003</v>
          </cell>
          <cell r="M1353" t="str">
            <v>No Trade</v>
          </cell>
          <cell r="N1353" t="str">
            <v/>
          </cell>
          <cell r="O1353" t="str">
            <v/>
          </cell>
          <cell r="P1353" t="str">
            <v/>
          </cell>
        </row>
        <row r="1354">
          <cell r="A1354" t="str">
            <v>OH</v>
          </cell>
          <cell r="B1354">
            <v>5</v>
          </cell>
          <cell r="C1354">
            <v>3</v>
          </cell>
          <cell r="D1354" t="str">
            <v>P</v>
          </cell>
          <cell r="E1354">
            <v>0.62</v>
          </cell>
          <cell r="F1354">
            <v>37736</v>
          </cell>
          <cell r="G1354">
            <v>2.3900000000000001E-2</v>
          </cell>
          <cell r="H1354">
            <v>2.9000000000000001E-2</v>
          </cell>
          <cell r="I1354" t="str">
            <v>2          0   .</v>
          </cell>
          <cell r="J1354">
            <v>0</v>
          </cell>
          <cell r="K1354">
            <v>0</v>
          </cell>
          <cell r="L1354">
            <v>2003</v>
          </cell>
          <cell r="M1354" t="str">
            <v>No Trade</v>
          </cell>
          <cell r="N1354" t="str">
            <v/>
          </cell>
          <cell r="O1354" t="str">
            <v/>
          </cell>
          <cell r="P1354" t="str">
            <v/>
          </cell>
        </row>
        <row r="1355">
          <cell r="A1355" t="str">
            <v>OH</v>
          </cell>
          <cell r="B1355">
            <v>5</v>
          </cell>
          <cell r="C1355">
            <v>3</v>
          </cell>
          <cell r="D1355" t="str">
            <v>C</v>
          </cell>
          <cell r="E1355">
            <v>0.63</v>
          </cell>
          <cell r="F1355">
            <v>37736</v>
          </cell>
          <cell r="G1355">
            <v>8.2000000000000003E-2</v>
          </cell>
          <cell r="H1355">
            <v>7.3999999999999996E-2</v>
          </cell>
          <cell r="I1355" t="str">
            <v>8          0   .</v>
          </cell>
          <cell r="J1355">
            <v>0</v>
          </cell>
          <cell r="K1355">
            <v>0</v>
          </cell>
          <cell r="L1355">
            <v>2003</v>
          </cell>
          <cell r="M1355" t="str">
            <v>No Trade</v>
          </cell>
          <cell r="N1355" t="str">
            <v/>
          </cell>
          <cell r="O1355" t="str">
            <v/>
          </cell>
          <cell r="P1355" t="str">
            <v/>
          </cell>
        </row>
        <row r="1356">
          <cell r="A1356" t="str">
            <v>OH</v>
          </cell>
          <cell r="B1356">
            <v>5</v>
          </cell>
          <cell r="C1356">
            <v>3</v>
          </cell>
          <cell r="D1356" t="str">
            <v>P</v>
          </cell>
          <cell r="E1356">
            <v>0.63</v>
          </cell>
          <cell r="F1356">
            <v>37736</v>
          </cell>
          <cell r="G1356">
            <v>2.7300000000000001E-2</v>
          </cell>
          <cell r="H1356">
            <v>3.3000000000000002E-2</v>
          </cell>
          <cell r="I1356" t="str">
            <v>1          0   .</v>
          </cell>
          <cell r="J1356">
            <v>0</v>
          </cell>
          <cell r="K1356">
            <v>0</v>
          </cell>
          <cell r="L1356">
            <v>2003</v>
          </cell>
          <cell r="M1356" t="str">
            <v>No Trade</v>
          </cell>
          <cell r="N1356" t="str">
            <v/>
          </cell>
          <cell r="O1356" t="str">
            <v/>
          </cell>
          <cell r="P1356" t="str">
            <v/>
          </cell>
        </row>
        <row r="1357">
          <cell r="A1357" t="str">
            <v>OH</v>
          </cell>
          <cell r="B1357">
            <v>5</v>
          </cell>
          <cell r="C1357">
            <v>3</v>
          </cell>
          <cell r="D1357" t="str">
            <v>C</v>
          </cell>
          <cell r="E1357">
            <v>0.64</v>
          </cell>
          <cell r="F1357">
            <v>37736</v>
          </cell>
          <cell r="G1357">
            <v>7.5899999999999995E-2</v>
          </cell>
          <cell r="H1357">
            <v>6.9000000000000006E-2</v>
          </cell>
          <cell r="I1357" t="str">
            <v>2          0   .</v>
          </cell>
          <cell r="J1357">
            <v>0</v>
          </cell>
          <cell r="K1357">
            <v>0</v>
          </cell>
          <cell r="L1357">
            <v>2003</v>
          </cell>
          <cell r="M1357" t="str">
            <v>No Trade</v>
          </cell>
          <cell r="N1357" t="str">
            <v/>
          </cell>
          <cell r="O1357" t="str">
            <v/>
          </cell>
          <cell r="P1357" t="str">
            <v/>
          </cell>
        </row>
        <row r="1358">
          <cell r="A1358" t="str">
            <v>OH</v>
          </cell>
          <cell r="B1358">
            <v>5</v>
          </cell>
          <cell r="C1358">
            <v>3</v>
          </cell>
          <cell r="D1358" t="str">
            <v>P</v>
          </cell>
          <cell r="E1358">
            <v>0.64</v>
          </cell>
          <cell r="F1358">
            <v>37736</v>
          </cell>
          <cell r="G1358">
            <v>3.1099999999999999E-2</v>
          </cell>
          <cell r="H1358">
            <v>3.6999999999999998E-2</v>
          </cell>
          <cell r="I1358" t="str">
            <v>3          0   .</v>
          </cell>
          <cell r="J1358">
            <v>0</v>
          </cell>
          <cell r="K1358">
            <v>0</v>
          </cell>
          <cell r="L1358">
            <v>2003</v>
          </cell>
          <cell r="M1358" t="str">
            <v>No Trade</v>
          </cell>
          <cell r="N1358" t="str">
            <v/>
          </cell>
          <cell r="O1358" t="str">
            <v/>
          </cell>
          <cell r="P1358" t="str">
            <v/>
          </cell>
        </row>
        <row r="1359">
          <cell r="A1359" t="str">
            <v>OH</v>
          </cell>
          <cell r="B1359">
            <v>5</v>
          </cell>
          <cell r="C1359">
            <v>3</v>
          </cell>
          <cell r="D1359" t="str">
            <v>C</v>
          </cell>
          <cell r="E1359">
            <v>0.65</v>
          </cell>
          <cell r="F1359">
            <v>37736</v>
          </cell>
          <cell r="G1359">
            <v>7.0199999999999999E-2</v>
          </cell>
          <cell r="H1359">
            <v>6.4000000000000001E-2</v>
          </cell>
          <cell r="I1359" t="str">
            <v>0          0   .</v>
          </cell>
          <cell r="J1359">
            <v>0</v>
          </cell>
          <cell r="K1359">
            <v>0</v>
          </cell>
          <cell r="L1359">
            <v>2003</v>
          </cell>
          <cell r="M1359" t="str">
            <v>No Trade</v>
          </cell>
          <cell r="N1359" t="str">
            <v/>
          </cell>
          <cell r="O1359" t="str">
            <v/>
          </cell>
          <cell r="P1359" t="str">
            <v/>
          </cell>
        </row>
        <row r="1360">
          <cell r="A1360" t="str">
            <v>OH</v>
          </cell>
          <cell r="B1360">
            <v>5</v>
          </cell>
          <cell r="C1360">
            <v>3</v>
          </cell>
          <cell r="D1360" t="str">
            <v>P</v>
          </cell>
          <cell r="E1360">
            <v>0.65</v>
          </cell>
          <cell r="F1360">
            <v>37736</v>
          </cell>
          <cell r="G1360">
            <v>3.5200000000000002E-2</v>
          </cell>
          <cell r="H1360">
            <v>4.1000000000000002E-2</v>
          </cell>
          <cell r="I1360" t="str">
            <v>9          0   .</v>
          </cell>
          <cell r="J1360">
            <v>0</v>
          </cell>
          <cell r="K1360">
            <v>0</v>
          </cell>
          <cell r="L1360">
            <v>2003</v>
          </cell>
          <cell r="M1360" t="str">
            <v>No Trade</v>
          </cell>
          <cell r="N1360" t="str">
            <v/>
          </cell>
          <cell r="O1360" t="str">
            <v/>
          </cell>
          <cell r="P1360" t="str">
            <v/>
          </cell>
        </row>
        <row r="1361">
          <cell r="A1361" t="str">
            <v>OH</v>
          </cell>
          <cell r="B1361">
            <v>5</v>
          </cell>
          <cell r="C1361">
            <v>3</v>
          </cell>
          <cell r="D1361" t="str">
            <v>C</v>
          </cell>
          <cell r="E1361">
            <v>0.66</v>
          </cell>
          <cell r="F1361">
            <v>37736</v>
          </cell>
          <cell r="G1361">
            <v>6.4799999999999996E-2</v>
          </cell>
          <cell r="H1361">
            <v>5.8000000000000003E-2</v>
          </cell>
          <cell r="I1361" t="str">
            <v>9          0   .</v>
          </cell>
          <cell r="J1361">
            <v>0</v>
          </cell>
          <cell r="K1361">
            <v>0</v>
          </cell>
          <cell r="L1361">
            <v>2003</v>
          </cell>
          <cell r="M1361" t="str">
            <v>No Trade</v>
          </cell>
          <cell r="N1361" t="str">
            <v/>
          </cell>
          <cell r="O1361" t="str">
            <v/>
          </cell>
          <cell r="P1361" t="str">
            <v/>
          </cell>
        </row>
        <row r="1362">
          <cell r="A1362" t="str">
            <v>OH</v>
          </cell>
          <cell r="B1362">
            <v>5</v>
          </cell>
          <cell r="C1362">
            <v>3</v>
          </cell>
          <cell r="D1362" t="str">
            <v>P</v>
          </cell>
          <cell r="E1362">
            <v>0.66</v>
          </cell>
          <cell r="F1362">
            <v>37736</v>
          </cell>
          <cell r="G1362">
            <v>3.9600000000000003E-2</v>
          </cell>
          <cell r="H1362">
            <v>4.5999999999999999E-2</v>
          </cell>
          <cell r="I1362" t="str">
            <v>7          0   .</v>
          </cell>
          <cell r="J1362">
            <v>0</v>
          </cell>
          <cell r="K1362">
            <v>0</v>
          </cell>
          <cell r="L1362">
            <v>2003</v>
          </cell>
          <cell r="M1362" t="str">
            <v>No Trade</v>
          </cell>
          <cell r="N1362" t="str">
            <v/>
          </cell>
          <cell r="O1362" t="str">
            <v/>
          </cell>
          <cell r="P1362" t="str">
            <v/>
          </cell>
        </row>
        <row r="1363">
          <cell r="A1363" t="str">
            <v>OH</v>
          </cell>
          <cell r="B1363">
            <v>5</v>
          </cell>
          <cell r="C1363">
            <v>3</v>
          </cell>
          <cell r="D1363" t="str">
            <v>C</v>
          </cell>
          <cell r="E1363">
            <v>0.67</v>
          </cell>
          <cell r="F1363">
            <v>37736</v>
          </cell>
          <cell r="G1363">
            <v>5.9700000000000003E-2</v>
          </cell>
          <cell r="H1363">
            <v>5.3999999999999999E-2</v>
          </cell>
          <cell r="I1363" t="str">
            <v>0          0   .</v>
          </cell>
          <cell r="J1363">
            <v>0</v>
          </cell>
          <cell r="K1363">
            <v>0</v>
          </cell>
          <cell r="L1363">
            <v>2003</v>
          </cell>
          <cell r="M1363" t="str">
            <v>No Trade</v>
          </cell>
          <cell r="N1363" t="str">
            <v/>
          </cell>
          <cell r="O1363" t="str">
            <v/>
          </cell>
          <cell r="P1363" t="str">
            <v/>
          </cell>
        </row>
        <row r="1364">
          <cell r="A1364" t="str">
            <v>OH</v>
          </cell>
          <cell r="B1364">
            <v>5</v>
          </cell>
          <cell r="C1364">
            <v>3</v>
          </cell>
          <cell r="D1364" t="str">
            <v>P</v>
          </cell>
          <cell r="E1364">
            <v>0.67</v>
          </cell>
          <cell r="F1364">
            <v>37736</v>
          </cell>
          <cell r="G1364">
            <v>4.4299999999999999E-2</v>
          </cell>
          <cell r="H1364">
            <v>5.0999999999999997E-2</v>
          </cell>
          <cell r="I1364" t="str">
            <v>8          0   .</v>
          </cell>
          <cell r="J1364">
            <v>0</v>
          </cell>
          <cell r="K1364">
            <v>0</v>
          </cell>
          <cell r="L1364">
            <v>2003</v>
          </cell>
          <cell r="M1364" t="str">
            <v>No Trade</v>
          </cell>
          <cell r="N1364" t="str">
            <v/>
          </cell>
          <cell r="O1364" t="str">
            <v/>
          </cell>
          <cell r="P1364" t="str">
            <v/>
          </cell>
        </row>
        <row r="1365">
          <cell r="A1365" t="str">
            <v>OH</v>
          </cell>
          <cell r="B1365">
            <v>5</v>
          </cell>
          <cell r="C1365">
            <v>3</v>
          </cell>
          <cell r="D1365" t="str">
            <v>C</v>
          </cell>
          <cell r="E1365">
            <v>0.68</v>
          </cell>
          <cell r="F1365">
            <v>37736</v>
          </cell>
          <cell r="G1365">
            <v>5.4699999999999999E-2</v>
          </cell>
          <cell r="H1365">
            <v>4.9000000000000002E-2</v>
          </cell>
          <cell r="I1365" t="str">
            <v>7          0   .</v>
          </cell>
          <cell r="J1365">
            <v>0</v>
          </cell>
          <cell r="K1365">
            <v>0</v>
          </cell>
          <cell r="L1365">
            <v>2003</v>
          </cell>
          <cell r="M1365" t="str">
            <v>No Trade</v>
          </cell>
          <cell r="N1365" t="str">
            <v/>
          </cell>
          <cell r="O1365" t="str">
            <v/>
          </cell>
          <cell r="P1365" t="str">
            <v/>
          </cell>
        </row>
        <row r="1366">
          <cell r="A1366" t="str">
            <v>OH</v>
          </cell>
          <cell r="B1366">
            <v>5</v>
          </cell>
          <cell r="C1366">
            <v>3</v>
          </cell>
          <cell r="D1366" t="str">
            <v>P</v>
          </cell>
          <cell r="E1366">
            <v>0.68</v>
          </cell>
          <cell r="F1366">
            <v>37736</v>
          </cell>
          <cell r="G1366">
            <v>4.9299999999999997E-2</v>
          </cell>
          <cell r="H1366">
            <v>5.7000000000000002E-2</v>
          </cell>
          <cell r="I1366" t="str">
            <v>5          0   .</v>
          </cell>
          <cell r="J1366">
            <v>0</v>
          </cell>
          <cell r="K1366">
            <v>0</v>
          </cell>
          <cell r="L1366">
            <v>2003</v>
          </cell>
          <cell r="M1366" t="str">
            <v>No Trade</v>
          </cell>
          <cell r="N1366" t="str">
            <v/>
          </cell>
          <cell r="O1366" t="str">
            <v/>
          </cell>
          <cell r="P1366" t="str">
            <v/>
          </cell>
        </row>
        <row r="1367">
          <cell r="A1367" t="str">
            <v>OH</v>
          </cell>
          <cell r="B1367">
            <v>5</v>
          </cell>
          <cell r="C1367">
            <v>3</v>
          </cell>
          <cell r="D1367" t="str">
            <v>C</v>
          </cell>
          <cell r="E1367">
            <v>0.69</v>
          </cell>
          <cell r="F1367">
            <v>37736</v>
          </cell>
          <cell r="G1367">
            <v>5.0099999999999999E-2</v>
          </cell>
          <cell r="H1367">
            <v>4.4999999999999998E-2</v>
          </cell>
          <cell r="I1367" t="str">
            <v>6          0   .</v>
          </cell>
          <cell r="J1367">
            <v>0</v>
          </cell>
          <cell r="K1367">
            <v>0</v>
          </cell>
          <cell r="L1367">
            <v>2003</v>
          </cell>
          <cell r="M1367" t="str">
            <v>No Trade</v>
          </cell>
          <cell r="N1367" t="str">
            <v/>
          </cell>
          <cell r="O1367" t="str">
            <v/>
          </cell>
          <cell r="P1367" t="str">
            <v/>
          </cell>
        </row>
        <row r="1368">
          <cell r="A1368" t="str">
            <v>OH</v>
          </cell>
          <cell r="B1368">
            <v>5</v>
          </cell>
          <cell r="C1368">
            <v>3</v>
          </cell>
          <cell r="D1368" t="str">
            <v>P</v>
          </cell>
          <cell r="E1368">
            <v>0.69</v>
          </cell>
          <cell r="F1368">
            <v>37736</v>
          </cell>
          <cell r="G1368">
            <v>5.4699999999999999E-2</v>
          </cell>
          <cell r="H1368">
            <v>6.3E-2</v>
          </cell>
          <cell r="I1368" t="str">
            <v>4          0   .</v>
          </cell>
          <cell r="J1368">
            <v>0</v>
          </cell>
          <cell r="K1368">
            <v>0</v>
          </cell>
          <cell r="L1368">
            <v>2003</v>
          </cell>
          <cell r="M1368" t="str">
            <v>No Trade</v>
          </cell>
          <cell r="N1368" t="str">
            <v/>
          </cell>
          <cell r="O1368" t="str">
            <v/>
          </cell>
          <cell r="P1368" t="str">
            <v/>
          </cell>
        </row>
        <row r="1369">
          <cell r="A1369" t="str">
            <v>OH</v>
          </cell>
          <cell r="B1369">
            <v>5</v>
          </cell>
          <cell r="C1369">
            <v>3</v>
          </cell>
          <cell r="D1369" t="str">
            <v>C</v>
          </cell>
          <cell r="E1369">
            <v>0.7</v>
          </cell>
          <cell r="F1369">
            <v>37736</v>
          </cell>
          <cell r="G1369">
            <v>4.5999999999999999E-2</v>
          </cell>
          <cell r="H1369">
            <v>4.1000000000000002E-2</v>
          </cell>
          <cell r="I1369" t="str">
            <v>9          1   .</v>
          </cell>
          <cell r="J1369">
            <v>530</v>
          </cell>
          <cell r="K1369">
            <v>5.2999999999999999E-2</v>
          </cell>
          <cell r="L1369">
            <v>2003</v>
          </cell>
          <cell r="M1369" t="str">
            <v>No Trade</v>
          </cell>
          <cell r="N1369" t="str">
            <v/>
          </cell>
          <cell r="O1369" t="str">
            <v/>
          </cell>
          <cell r="P1369" t="str">
            <v/>
          </cell>
        </row>
        <row r="1370">
          <cell r="A1370" t="str">
            <v>OH</v>
          </cell>
          <cell r="B1370">
            <v>5</v>
          </cell>
          <cell r="C1370">
            <v>3</v>
          </cell>
          <cell r="D1370" t="str">
            <v>P</v>
          </cell>
          <cell r="E1370">
            <v>0.7</v>
          </cell>
          <cell r="F1370">
            <v>37736</v>
          </cell>
          <cell r="G1370">
            <v>6.0600000000000001E-2</v>
          </cell>
          <cell r="H1370">
            <v>6.9000000000000006E-2</v>
          </cell>
          <cell r="I1370" t="str">
            <v>5          0   .</v>
          </cell>
          <cell r="J1370">
            <v>0</v>
          </cell>
          <cell r="K1370">
            <v>0</v>
          </cell>
          <cell r="L1370">
            <v>2003</v>
          </cell>
          <cell r="M1370" t="str">
            <v>No Trade</v>
          </cell>
          <cell r="N1370" t="str">
            <v/>
          </cell>
          <cell r="O1370" t="str">
            <v/>
          </cell>
          <cell r="P1370" t="str">
            <v/>
          </cell>
        </row>
        <row r="1371">
          <cell r="A1371" t="str">
            <v>OH</v>
          </cell>
          <cell r="B1371">
            <v>5</v>
          </cell>
          <cell r="C1371">
            <v>3</v>
          </cell>
          <cell r="D1371" t="str">
            <v>C</v>
          </cell>
          <cell r="E1371">
            <v>0.71</v>
          </cell>
          <cell r="F1371">
            <v>37736</v>
          </cell>
          <cell r="G1371">
            <v>4.2099999999999999E-2</v>
          </cell>
          <cell r="H1371">
            <v>3.7999999999999999E-2</v>
          </cell>
          <cell r="I1371" t="str">
            <v>4          0   .</v>
          </cell>
          <cell r="J1371">
            <v>0</v>
          </cell>
          <cell r="K1371">
            <v>0</v>
          </cell>
          <cell r="L1371">
            <v>2003</v>
          </cell>
          <cell r="M1371" t="str">
            <v>No Trade</v>
          </cell>
          <cell r="N1371" t="str">
            <v/>
          </cell>
          <cell r="O1371" t="str">
            <v/>
          </cell>
          <cell r="P1371" t="str">
            <v/>
          </cell>
        </row>
        <row r="1372">
          <cell r="A1372" t="str">
            <v>OH</v>
          </cell>
          <cell r="B1372">
            <v>5</v>
          </cell>
          <cell r="C1372">
            <v>3</v>
          </cell>
          <cell r="D1372" t="str">
            <v>P</v>
          </cell>
          <cell r="E1372">
            <v>0.71</v>
          </cell>
          <cell r="F1372">
            <v>37736</v>
          </cell>
          <cell r="G1372">
            <v>6.6500000000000004E-2</v>
          </cell>
          <cell r="H1372">
            <v>7.4999999999999997E-2</v>
          </cell>
          <cell r="I1372" t="str">
            <v>8          0   .</v>
          </cell>
          <cell r="J1372">
            <v>0</v>
          </cell>
          <cell r="K1372">
            <v>0</v>
          </cell>
          <cell r="L1372">
            <v>2003</v>
          </cell>
          <cell r="M1372" t="str">
            <v>No Trade</v>
          </cell>
          <cell r="N1372" t="str">
            <v/>
          </cell>
          <cell r="O1372" t="str">
            <v/>
          </cell>
          <cell r="P1372" t="str">
            <v/>
          </cell>
        </row>
        <row r="1373">
          <cell r="A1373" t="str">
            <v>OH</v>
          </cell>
          <cell r="B1373">
            <v>5</v>
          </cell>
          <cell r="C1373">
            <v>3</v>
          </cell>
          <cell r="D1373" t="str">
            <v>C</v>
          </cell>
          <cell r="E1373">
            <v>0.72</v>
          </cell>
          <cell r="F1373">
            <v>37736</v>
          </cell>
          <cell r="G1373">
            <v>3.85E-2</v>
          </cell>
          <cell r="H1373">
            <v>3.5000000000000003E-2</v>
          </cell>
          <cell r="I1373" t="str">
            <v>1          0   .</v>
          </cell>
          <cell r="J1373">
            <v>0</v>
          </cell>
          <cell r="K1373">
            <v>0</v>
          </cell>
          <cell r="L1373">
            <v>2003</v>
          </cell>
          <cell r="M1373" t="str">
            <v>No Trade</v>
          </cell>
          <cell r="N1373" t="str">
            <v/>
          </cell>
          <cell r="O1373" t="str">
            <v/>
          </cell>
          <cell r="P1373" t="str">
            <v/>
          </cell>
        </row>
        <row r="1374">
          <cell r="A1374" t="str">
            <v>OH</v>
          </cell>
          <cell r="B1374">
            <v>5</v>
          </cell>
          <cell r="C1374">
            <v>3</v>
          </cell>
          <cell r="D1374" t="str">
            <v>C</v>
          </cell>
          <cell r="E1374">
            <v>0.73</v>
          </cell>
          <cell r="F1374">
            <v>37736</v>
          </cell>
          <cell r="G1374">
            <v>3.5200000000000002E-2</v>
          </cell>
          <cell r="H1374">
            <v>3.2000000000000001E-2</v>
          </cell>
          <cell r="I1374" t="str">
            <v>2          0   .</v>
          </cell>
          <cell r="J1374">
            <v>0</v>
          </cell>
          <cell r="K1374">
            <v>0</v>
          </cell>
          <cell r="L1374">
            <v>2003</v>
          </cell>
          <cell r="M1374" t="str">
            <v>No Trade</v>
          </cell>
          <cell r="N1374" t="str">
            <v/>
          </cell>
          <cell r="O1374" t="str">
            <v/>
          </cell>
          <cell r="P1374" t="str">
            <v/>
          </cell>
        </row>
        <row r="1375">
          <cell r="A1375" t="str">
            <v>OH</v>
          </cell>
          <cell r="B1375">
            <v>5</v>
          </cell>
          <cell r="C1375">
            <v>3</v>
          </cell>
          <cell r="D1375" t="str">
            <v>C</v>
          </cell>
          <cell r="E1375">
            <v>0.74</v>
          </cell>
          <cell r="F1375">
            <v>37736</v>
          </cell>
          <cell r="G1375">
            <v>3.2199999999999999E-2</v>
          </cell>
          <cell r="H1375">
            <v>2.9000000000000001E-2</v>
          </cell>
          <cell r="I1375" t="str">
            <v>4          0   .</v>
          </cell>
          <cell r="J1375">
            <v>0</v>
          </cell>
          <cell r="K1375">
            <v>0</v>
          </cell>
          <cell r="L1375">
            <v>2003</v>
          </cell>
          <cell r="M1375" t="str">
            <v>No Trade</v>
          </cell>
          <cell r="N1375" t="str">
            <v/>
          </cell>
          <cell r="O1375" t="str">
            <v/>
          </cell>
          <cell r="P1375" t="str">
            <v/>
          </cell>
        </row>
        <row r="1376">
          <cell r="A1376" t="str">
            <v>OH</v>
          </cell>
          <cell r="B1376">
            <v>5</v>
          </cell>
          <cell r="C1376">
            <v>3</v>
          </cell>
          <cell r="D1376" t="str">
            <v>C</v>
          </cell>
          <cell r="E1376">
            <v>0.75</v>
          </cell>
          <cell r="F1376">
            <v>37736</v>
          </cell>
          <cell r="G1376">
            <v>2.93E-2</v>
          </cell>
          <cell r="H1376">
            <v>2.5999999999999999E-2</v>
          </cell>
          <cell r="I1376" t="str">
            <v>8          0   .</v>
          </cell>
          <cell r="J1376">
            <v>0</v>
          </cell>
          <cell r="K1376">
            <v>0</v>
          </cell>
          <cell r="L1376">
            <v>2003</v>
          </cell>
          <cell r="M1376" t="str">
            <v>No Trade</v>
          </cell>
          <cell r="N1376" t="str">
            <v/>
          </cell>
          <cell r="O1376" t="str">
            <v/>
          </cell>
          <cell r="P1376" t="str">
            <v/>
          </cell>
        </row>
        <row r="1377">
          <cell r="A1377" t="str">
            <v>OH</v>
          </cell>
          <cell r="B1377">
            <v>5</v>
          </cell>
          <cell r="C1377">
            <v>3</v>
          </cell>
          <cell r="D1377" t="str">
            <v>P</v>
          </cell>
          <cell r="E1377">
            <v>0.75</v>
          </cell>
          <cell r="F1377">
            <v>37736</v>
          </cell>
          <cell r="G1377">
            <v>0</v>
          </cell>
          <cell r="H1377">
            <v>0</v>
          </cell>
          <cell r="I1377" t="str">
            <v>0          0   .</v>
          </cell>
          <cell r="J1377">
            <v>0</v>
          </cell>
          <cell r="K1377">
            <v>0</v>
          </cell>
          <cell r="L1377">
            <v>2003</v>
          </cell>
          <cell r="M1377" t="str">
            <v>No Trade</v>
          </cell>
          <cell r="N1377" t="str">
            <v/>
          </cell>
          <cell r="O1377" t="str">
            <v/>
          </cell>
          <cell r="P1377" t="str">
            <v/>
          </cell>
        </row>
        <row r="1378">
          <cell r="A1378" t="str">
            <v>OH</v>
          </cell>
          <cell r="B1378">
            <v>5</v>
          </cell>
          <cell r="C1378">
            <v>3</v>
          </cell>
          <cell r="D1378" t="str">
            <v>C</v>
          </cell>
          <cell r="E1378">
            <v>0.76</v>
          </cell>
          <cell r="F1378">
            <v>37736</v>
          </cell>
          <cell r="G1378">
            <v>2.6700000000000002E-2</v>
          </cell>
          <cell r="H1378">
            <v>2.4E-2</v>
          </cell>
          <cell r="I1378" t="str">
            <v>5          0   .</v>
          </cell>
          <cell r="J1378">
            <v>0</v>
          </cell>
          <cell r="K1378">
            <v>0</v>
          </cell>
          <cell r="L1378">
            <v>2003</v>
          </cell>
          <cell r="M1378" t="str">
            <v>No Trade</v>
          </cell>
          <cell r="N1378" t="str">
            <v/>
          </cell>
          <cell r="O1378" t="str">
            <v/>
          </cell>
          <cell r="P1378" t="str">
            <v/>
          </cell>
        </row>
        <row r="1379">
          <cell r="A1379" t="str">
            <v>OH</v>
          </cell>
          <cell r="B1379">
            <v>5</v>
          </cell>
          <cell r="C1379">
            <v>3</v>
          </cell>
          <cell r="D1379" t="str">
            <v>C</v>
          </cell>
          <cell r="E1379">
            <v>0.77</v>
          </cell>
          <cell r="F1379">
            <v>37736</v>
          </cell>
          <cell r="G1379">
            <v>2.4299999999999999E-2</v>
          </cell>
          <cell r="H1379">
            <v>2.1999999999999999E-2</v>
          </cell>
          <cell r="I1379" t="str">
            <v>3          0   .</v>
          </cell>
          <cell r="J1379">
            <v>0</v>
          </cell>
          <cell r="K1379">
            <v>0</v>
          </cell>
          <cell r="L1379">
            <v>2003</v>
          </cell>
          <cell r="M1379" t="str">
            <v>No Trade</v>
          </cell>
          <cell r="N1379" t="str">
            <v/>
          </cell>
          <cell r="O1379" t="str">
            <v/>
          </cell>
          <cell r="P1379" t="str">
            <v/>
          </cell>
        </row>
        <row r="1380">
          <cell r="A1380" t="str">
            <v>OH</v>
          </cell>
          <cell r="B1380">
            <v>5</v>
          </cell>
          <cell r="C1380">
            <v>3</v>
          </cell>
          <cell r="D1380" t="str">
            <v>C</v>
          </cell>
          <cell r="E1380">
            <v>0.78</v>
          </cell>
          <cell r="F1380">
            <v>37736</v>
          </cell>
          <cell r="G1380">
            <v>2.2100000000000002E-2</v>
          </cell>
          <cell r="H1380">
            <v>0.02</v>
          </cell>
          <cell r="I1380" t="str">
            <v>3          0   .</v>
          </cell>
          <cell r="J1380">
            <v>0</v>
          </cell>
          <cell r="K1380">
            <v>0</v>
          </cell>
          <cell r="L1380">
            <v>2003</v>
          </cell>
          <cell r="M1380" t="str">
            <v>No Trade</v>
          </cell>
          <cell r="N1380" t="str">
            <v/>
          </cell>
          <cell r="O1380" t="str">
            <v/>
          </cell>
          <cell r="P1380" t="str">
            <v/>
          </cell>
        </row>
        <row r="1381">
          <cell r="A1381" t="str">
            <v>OH</v>
          </cell>
          <cell r="B1381">
            <v>5</v>
          </cell>
          <cell r="C1381">
            <v>3</v>
          </cell>
          <cell r="D1381" t="str">
            <v>C</v>
          </cell>
          <cell r="E1381">
            <v>0.79</v>
          </cell>
          <cell r="F1381">
            <v>37736</v>
          </cell>
          <cell r="G1381">
            <v>2.01E-2</v>
          </cell>
          <cell r="H1381">
            <v>1.7999999999999999E-2</v>
          </cell>
          <cell r="I1381" t="str">
            <v>5          0   .</v>
          </cell>
          <cell r="J1381">
            <v>0</v>
          </cell>
          <cell r="K1381">
            <v>0</v>
          </cell>
          <cell r="L1381">
            <v>2003</v>
          </cell>
          <cell r="M1381" t="str">
            <v>No Trade</v>
          </cell>
          <cell r="N1381" t="str">
            <v/>
          </cell>
          <cell r="O1381" t="str">
            <v/>
          </cell>
          <cell r="P1381" t="str">
            <v/>
          </cell>
        </row>
        <row r="1382">
          <cell r="A1382" t="str">
            <v>OH</v>
          </cell>
          <cell r="B1382">
            <v>5</v>
          </cell>
          <cell r="C1382">
            <v>3</v>
          </cell>
          <cell r="D1382" t="str">
            <v>C</v>
          </cell>
          <cell r="E1382">
            <v>0.8</v>
          </cell>
          <cell r="F1382">
            <v>37736</v>
          </cell>
          <cell r="G1382">
            <v>1.83E-2</v>
          </cell>
          <cell r="H1382">
            <v>1.6E-2</v>
          </cell>
          <cell r="I1382" t="str">
            <v>8          0   .</v>
          </cell>
          <cell r="J1382">
            <v>0</v>
          </cell>
          <cell r="K1382">
            <v>0</v>
          </cell>
          <cell r="L1382">
            <v>2003</v>
          </cell>
          <cell r="M1382" t="str">
            <v>No Trade</v>
          </cell>
          <cell r="N1382" t="str">
            <v/>
          </cell>
          <cell r="O1382" t="str">
            <v/>
          </cell>
          <cell r="P1382" t="str">
            <v/>
          </cell>
        </row>
        <row r="1383">
          <cell r="A1383" t="str">
            <v>OH</v>
          </cell>
          <cell r="B1383">
            <v>5</v>
          </cell>
          <cell r="C1383">
            <v>3</v>
          </cell>
          <cell r="D1383" t="str">
            <v>C</v>
          </cell>
          <cell r="E1383">
            <v>0.85</v>
          </cell>
          <cell r="F1383">
            <v>37736</v>
          </cell>
          <cell r="G1383">
            <v>1.12E-2</v>
          </cell>
          <cell r="H1383">
            <v>0.01</v>
          </cell>
          <cell r="I1383" t="str">
            <v>4          0   .</v>
          </cell>
          <cell r="J1383">
            <v>0</v>
          </cell>
          <cell r="K1383">
            <v>0</v>
          </cell>
          <cell r="L1383">
            <v>2003</v>
          </cell>
          <cell r="M1383" t="str">
            <v>No Trade</v>
          </cell>
          <cell r="N1383" t="str">
            <v/>
          </cell>
          <cell r="O1383" t="str">
            <v/>
          </cell>
          <cell r="P1383" t="str">
            <v/>
          </cell>
        </row>
        <row r="1384">
          <cell r="A1384" t="str">
            <v>OH</v>
          </cell>
          <cell r="B1384">
            <v>5</v>
          </cell>
          <cell r="C1384">
            <v>3</v>
          </cell>
          <cell r="D1384" t="str">
            <v>C</v>
          </cell>
          <cell r="E1384">
            <v>0.86</v>
          </cell>
          <cell r="F1384">
            <v>37736</v>
          </cell>
          <cell r="G1384">
            <v>1.0200000000000001E-2</v>
          </cell>
          <cell r="H1384">
            <v>8.9999999999999993E-3</v>
          </cell>
          <cell r="I1384" t="str">
            <v>5          0   .</v>
          </cell>
          <cell r="J1384">
            <v>0</v>
          </cell>
          <cell r="K1384">
            <v>0</v>
          </cell>
          <cell r="L1384">
            <v>2003</v>
          </cell>
          <cell r="M1384" t="str">
            <v>No Trade</v>
          </cell>
          <cell r="N1384" t="str">
            <v/>
          </cell>
          <cell r="O1384" t="str">
            <v/>
          </cell>
          <cell r="P1384" t="str">
            <v/>
          </cell>
        </row>
        <row r="1385">
          <cell r="A1385" t="str">
            <v>OH</v>
          </cell>
          <cell r="B1385">
            <v>5</v>
          </cell>
          <cell r="C1385">
            <v>3</v>
          </cell>
          <cell r="D1385" t="str">
            <v>C</v>
          </cell>
          <cell r="E1385">
            <v>0.9</v>
          </cell>
          <cell r="F1385">
            <v>37736</v>
          </cell>
          <cell r="G1385">
            <v>6.7999999999999996E-3</v>
          </cell>
          <cell r="H1385">
            <v>6.0000000000000001E-3</v>
          </cell>
          <cell r="I1385" t="str">
            <v>4          0   .</v>
          </cell>
          <cell r="J1385">
            <v>0</v>
          </cell>
          <cell r="K1385">
            <v>0</v>
          </cell>
          <cell r="L1385">
            <v>2003</v>
          </cell>
          <cell r="M1385" t="str">
            <v>No Trade</v>
          </cell>
          <cell r="N1385" t="str">
            <v/>
          </cell>
          <cell r="O1385" t="str">
            <v/>
          </cell>
          <cell r="P1385" t="str">
            <v/>
          </cell>
        </row>
        <row r="1386">
          <cell r="A1386" t="str">
            <v>OH</v>
          </cell>
          <cell r="B1386">
            <v>5</v>
          </cell>
          <cell r="C1386">
            <v>3</v>
          </cell>
          <cell r="D1386" t="str">
            <v>C</v>
          </cell>
          <cell r="E1386">
            <v>0.91</v>
          </cell>
          <cell r="F1386">
            <v>37736</v>
          </cell>
          <cell r="G1386">
            <v>6.1999999999999998E-3</v>
          </cell>
          <cell r="H1386">
            <v>5.0000000000000001E-3</v>
          </cell>
          <cell r="I1386" t="str">
            <v>8          0   .</v>
          </cell>
          <cell r="J1386">
            <v>0</v>
          </cell>
          <cell r="K1386">
            <v>0</v>
          </cell>
          <cell r="L1386">
            <v>2003</v>
          </cell>
          <cell r="M1386" t="str">
            <v>No Trade</v>
          </cell>
          <cell r="N1386" t="str">
            <v/>
          </cell>
          <cell r="O1386" t="str">
            <v/>
          </cell>
          <cell r="P1386" t="str">
            <v/>
          </cell>
        </row>
        <row r="1387">
          <cell r="A1387" t="str">
            <v>OH</v>
          </cell>
          <cell r="B1387">
            <v>6</v>
          </cell>
          <cell r="C1387">
            <v>3</v>
          </cell>
          <cell r="D1387" t="str">
            <v>C</v>
          </cell>
          <cell r="E1387">
            <v>0.1</v>
          </cell>
          <cell r="F1387">
            <v>37768</v>
          </cell>
          <cell r="G1387">
            <v>0</v>
          </cell>
          <cell r="H1387">
            <v>0</v>
          </cell>
          <cell r="I1387" t="str">
            <v>0          0   .</v>
          </cell>
          <cell r="J1387">
            <v>0</v>
          </cell>
          <cell r="K1387">
            <v>0</v>
          </cell>
          <cell r="L1387">
            <v>2003</v>
          </cell>
          <cell r="M1387" t="str">
            <v>No Trade</v>
          </cell>
          <cell r="N1387" t="str">
            <v/>
          </cell>
          <cell r="O1387" t="str">
            <v/>
          </cell>
          <cell r="P1387" t="str">
            <v/>
          </cell>
        </row>
        <row r="1388">
          <cell r="A1388" t="str">
            <v>OH</v>
          </cell>
          <cell r="B1388">
            <v>6</v>
          </cell>
          <cell r="C1388">
            <v>3</v>
          </cell>
          <cell r="D1388" t="str">
            <v>C</v>
          </cell>
          <cell r="E1388">
            <v>0.54</v>
          </cell>
          <cell r="F1388">
            <v>37768</v>
          </cell>
          <cell r="G1388">
            <v>5.11E-2</v>
          </cell>
          <cell r="H1388">
            <v>5.0999999999999997E-2</v>
          </cell>
          <cell r="I1388" t="str">
            <v>1          0   .</v>
          </cell>
          <cell r="J1388">
            <v>0</v>
          </cell>
          <cell r="K1388">
            <v>0</v>
          </cell>
          <cell r="L1388">
            <v>2003</v>
          </cell>
          <cell r="M1388" t="str">
            <v>No Trade</v>
          </cell>
          <cell r="N1388" t="str">
            <v/>
          </cell>
          <cell r="O1388" t="str">
            <v/>
          </cell>
          <cell r="P1388" t="str">
            <v/>
          </cell>
        </row>
        <row r="1389">
          <cell r="A1389" t="str">
            <v>OH</v>
          </cell>
          <cell r="B1389">
            <v>6</v>
          </cell>
          <cell r="C1389">
            <v>3</v>
          </cell>
          <cell r="D1389" t="str">
            <v>P</v>
          </cell>
          <cell r="E1389">
            <v>0.54</v>
          </cell>
          <cell r="F1389">
            <v>37768</v>
          </cell>
          <cell r="G1389">
            <v>9.7000000000000003E-3</v>
          </cell>
          <cell r="H1389">
            <v>1.0999999999999999E-2</v>
          </cell>
          <cell r="I1389" t="str">
            <v>4          0   .</v>
          </cell>
          <cell r="J1389">
            <v>0</v>
          </cell>
          <cell r="K1389">
            <v>0</v>
          </cell>
          <cell r="L1389">
            <v>2003</v>
          </cell>
          <cell r="M1389" t="str">
            <v>No Trade</v>
          </cell>
          <cell r="N1389" t="str">
            <v/>
          </cell>
          <cell r="O1389" t="str">
            <v/>
          </cell>
          <cell r="P1389" t="str">
            <v/>
          </cell>
        </row>
        <row r="1390">
          <cell r="A1390" t="str">
            <v>OH</v>
          </cell>
          <cell r="B1390">
            <v>6</v>
          </cell>
          <cell r="C1390">
            <v>3</v>
          </cell>
          <cell r="D1390" t="str">
            <v>P</v>
          </cell>
          <cell r="E1390">
            <v>0.55000000000000004</v>
          </cell>
          <cell r="F1390">
            <v>37768</v>
          </cell>
          <cell r="G1390">
            <v>1.15E-2</v>
          </cell>
          <cell r="H1390">
            <v>1.2999999999999999E-2</v>
          </cell>
          <cell r="I1390" t="str">
            <v>5          0   .</v>
          </cell>
          <cell r="J1390">
            <v>0</v>
          </cell>
          <cell r="K1390">
            <v>0</v>
          </cell>
          <cell r="L1390">
            <v>2003</v>
          </cell>
          <cell r="M1390" t="str">
            <v>No Trade</v>
          </cell>
          <cell r="N1390" t="str">
            <v/>
          </cell>
          <cell r="O1390" t="str">
            <v/>
          </cell>
          <cell r="P1390" t="str">
            <v/>
          </cell>
        </row>
        <row r="1391">
          <cell r="A1391" t="str">
            <v>OH</v>
          </cell>
          <cell r="B1391">
            <v>6</v>
          </cell>
          <cell r="C1391">
            <v>3</v>
          </cell>
          <cell r="D1391" t="str">
            <v>P</v>
          </cell>
          <cell r="E1391">
            <v>0.56000000000000005</v>
          </cell>
          <cell r="F1391">
            <v>37768</v>
          </cell>
          <cell r="G1391">
            <v>1.3599999999999999E-2</v>
          </cell>
          <cell r="H1391">
            <v>1.4999999999999999E-2</v>
          </cell>
          <cell r="I1391" t="str">
            <v>8          0   .</v>
          </cell>
          <cell r="J1391">
            <v>0</v>
          </cell>
          <cell r="K1391">
            <v>0</v>
          </cell>
          <cell r="L1391">
            <v>2003</v>
          </cell>
          <cell r="M1391" t="str">
            <v>No Trade</v>
          </cell>
          <cell r="N1391" t="str">
            <v/>
          </cell>
          <cell r="O1391" t="str">
            <v/>
          </cell>
          <cell r="P1391" t="str">
            <v/>
          </cell>
        </row>
        <row r="1392">
          <cell r="A1392" t="str">
            <v>OH</v>
          </cell>
          <cell r="B1392">
            <v>6</v>
          </cell>
          <cell r="C1392">
            <v>3</v>
          </cell>
          <cell r="D1392" t="str">
            <v>P</v>
          </cell>
          <cell r="E1392">
            <v>0.56999999999999995</v>
          </cell>
          <cell r="F1392">
            <v>37768</v>
          </cell>
          <cell r="G1392">
            <v>0</v>
          </cell>
          <cell r="H1392">
            <v>0</v>
          </cell>
          <cell r="I1392" t="str">
            <v>0          0   .</v>
          </cell>
          <cell r="J1392">
            <v>0</v>
          </cell>
          <cell r="K1392">
            <v>0</v>
          </cell>
          <cell r="L1392">
            <v>2003</v>
          </cell>
          <cell r="M1392" t="str">
            <v>No Trade</v>
          </cell>
          <cell r="N1392" t="str">
            <v/>
          </cell>
          <cell r="O1392" t="str">
            <v/>
          </cell>
          <cell r="P1392" t="str">
            <v/>
          </cell>
        </row>
        <row r="1393">
          <cell r="A1393" t="str">
            <v>OH</v>
          </cell>
          <cell r="B1393">
            <v>6</v>
          </cell>
          <cell r="C1393">
            <v>3</v>
          </cell>
          <cell r="D1393" t="str">
            <v>P</v>
          </cell>
          <cell r="E1393">
            <v>0.57999999999999996</v>
          </cell>
          <cell r="F1393">
            <v>37768</v>
          </cell>
          <cell r="G1393">
            <v>1.84E-2</v>
          </cell>
          <cell r="H1393">
            <v>2.1000000000000001E-2</v>
          </cell>
          <cell r="I1393" t="str">
            <v>2          0   .</v>
          </cell>
          <cell r="J1393">
            <v>0</v>
          </cell>
          <cell r="K1393">
            <v>0</v>
          </cell>
          <cell r="L1393">
            <v>2003</v>
          </cell>
          <cell r="M1393" t="str">
            <v>No Trade</v>
          </cell>
          <cell r="N1393" t="str">
            <v/>
          </cell>
          <cell r="O1393" t="str">
            <v/>
          </cell>
          <cell r="P1393" t="str">
            <v/>
          </cell>
        </row>
        <row r="1394">
          <cell r="A1394" t="str">
            <v>OH</v>
          </cell>
          <cell r="B1394">
            <v>6</v>
          </cell>
          <cell r="C1394">
            <v>3</v>
          </cell>
          <cell r="D1394" t="str">
            <v>P</v>
          </cell>
          <cell r="E1394">
            <v>0.59</v>
          </cell>
          <cell r="F1394">
            <v>37768</v>
          </cell>
          <cell r="G1394">
            <v>2.1299999999999999E-2</v>
          </cell>
          <cell r="H1394">
            <v>2.4E-2</v>
          </cell>
          <cell r="I1394" t="str">
            <v>3          0   .</v>
          </cell>
          <cell r="J1394">
            <v>0</v>
          </cell>
          <cell r="K1394">
            <v>0</v>
          </cell>
          <cell r="L1394">
            <v>2003</v>
          </cell>
          <cell r="M1394" t="str">
            <v>No Trade</v>
          </cell>
          <cell r="N1394" t="str">
            <v/>
          </cell>
          <cell r="O1394" t="str">
            <v/>
          </cell>
          <cell r="P1394" t="str">
            <v/>
          </cell>
        </row>
        <row r="1395">
          <cell r="A1395" t="str">
            <v>OH</v>
          </cell>
          <cell r="B1395">
            <v>6</v>
          </cell>
          <cell r="C1395">
            <v>3</v>
          </cell>
          <cell r="D1395" t="str">
            <v>P</v>
          </cell>
          <cell r="E1395">
            <v>0.6</v>
          </cell>
          <cell r="F1395">
            <v>37768</v>
          </cell>
          <cell r="G1395">
            <v>2.4400000000000002E-2</v>
          </cell>
          <cell r="H1395">
            <v>2.7E-2</v>
          </cell>
          <cell r="I1395" t="str">
            <v>7          0   .</v>
          </cell>
          <cell r="J1395">
            <v>0</v>
          </cell>
          <cell r="K1395">
            <v>0</v>
          </cell>
          <cell r="L1395">
            <v>2003</v>
          </cell>
          <cell r="M1395" t="str">
            <v>No Trade</v>
          </cell>
          <cell r="N1395" t="str">
            <v/>
          </cell>
          <cell r="O1395" t="str">
            <v/>
          </cell>
          <cell r="P1395" t="str">
            <v/>
          </cell>
        </row>
        <row r="1396">
          <cell r="A1396" t="str">
            <v>OH</v>
          </cell>
          <cell r="B1396">
            <v>6</v>
          </cell>
          <cell r="C1396">
            <v>3</v>
          </cell>
          <cell r="D1396" t="str">
            <v>C</v>
          </cell>
          <cell r="E1396">
            <v>0.61</v>
          </cell>
          <cell r="F1396">
            <v>37768</v>
          </cell>
          <cell r="G1396">
            <v>9.06E-2</v>
          </cell>
          <cell r="H1396">
            <v>0.09</v>
          </cell>
          <cell r="I1396" t="str">
            <v>6          0   .</v>
          </cell>
          <cell r="J1396">
            <v>0</v>
          </cell>
          <cell r="K1396">
            <v>0</v>
          </cell>
          <cell r="L1396">
            <v>2003</v>
          </cell>
          <cell r="M1396" t="str">
            <v>No Trade</v>
          </cell>
          <cell r="N1396" t="str">
            <v/>
          </cell>
          <cell r="O1396" t="str">
            <v/>
          </cell>
          <cell r="P1396" t="str">
            <v/>
          </cell>
        </row>
        <row r="1397">
          <cell r="A1397" t="str">
            <v>OH</v>
          </cell>
          <cell r="B1397">
            <v>6</v>
          </cell>
          <cell r="C1397">
            <v>3</v>
          </cell>
          <cell r="D1397" t="str">
            <v>P</v>
          </cell>
          <cell r="E1397">
            <v>0.61</v>
          </cell>
          <cell r="F1397">
            <v>37768</v>
          </cell>
          <cell r="G1397">
            <v>2.7699999999999999E-2</v>
          </cell>
          <cell r="H1397">
            <v>3.1E-2</v>
          </cell>
          <cell r="I1397" t="str">
            <v>4          0   .</v>
          </cell>
          <cell r="J1397">
            <v>0</v>
          </cell>
          <cell r="K1397">
            <v>0</v>
          </cell>
          <cell r="L1397">
            <v>2003</v>
          </cell>
          <cell r="M1397" t="str">
            <v>No Trade</v>
          </cell>
          <cell r="N1397" t="str">
            <v/>
          </cell>
          <cell r="O1397" t="str">
            <v/>
          </cell>
          <cell r="P1397" t="str">
            <v/>
          </cell>
        </row>
        <row r="1398">
          <cell r="A1398" t="str">
            <v>OH</v>
          </cell>
          <cell r="B1398">
            <v>6</v>
          </cell>
          <cell r="C1398">
            <v>3</v>
          </cell>
          <cell r="D1398" t="str">
            <v>C</v>
          </cell>
          <cell r="E1398">
            <v>0.63</v>
          </cell>
          <cell r="F1398">
            <v>37768</v>
          </cell>
          <cell r="G1398">
            <v>8.1000000000000003E-2</v>
          </cell>
          <cell r="H1398">
            <v>7.1999999999999995E-2</v>
          </cell>
          <cell r="I1398" t="str">
            <v>4          0   .</v>
          </cell>
          <cell r="J1398">
            <v>0</v>
          </cell>
          <cell r="K1398">
            <v>0</v>
          </cell>
          <cell r="L1398">
            <v>2003</v>
          </cell>
          <cell r="M1398" t="str">
            <v>No Trade</v>
          </cell>
          <cell r="N1398" t="str">
            <v/>
          </cell>
          <cell r="O1398" t="str">
            <v/>
          </cell>
          <cell r="P1398" t="str">
            <v/>
          </cell>
        </row>
        <row r="1399">
          <cell r="A1399" t="str">
            <v>OH</v>
          </cell>
          <cell r="B1399">
            <v>6</v>
          </cell>
          <cell r="C1399">
            <v>3</v>
          </cell>
          <cell r="D1399" t="str">
            <v>P</v>
          </cell>
          <cell r="E1399">
            <v>0.63</v>
          </cell>
          <cell r="F1399">
            <v>37768</v>
          </cell>
          <cell r="G1399">
            <v>3.5299999999999998E-2</v>
          </cell>
          <cell r="H1399">
            <v>3.9E-2</v>
          </cell>
          <cell r="I1399" t="str">
            <v>6          0   .</v>
          </cell>
          <cell r="J1399">
            <v>0</v>
          </cell>
          <cell r="K1399">
            <v>0</v>
          </cell>
          <cell r="L1399">
            <v>2003</v>
          </cell>
          <cell r="M1399" t="str">
            <v>No Trade</v>
          </cell>
          <cell r="N1399" t="str">
            <v/>
          </cell>
          <cell r="O1399" t="str">
            <v/>
          </cell>
          <cell r="P1399" t="str">
            <v/>
          </cell>
        </row>
        <row r="1400">
          <cell r="A1400" t="str">
            <v>OH</v>
          </cell>
          <cell r="B1400">
            <v>6</v>
          </cell>
          <cell r="C1400">
            <v>3</v>
          </cell>
          <cell r="D1400" t="str">
            <v>C</v>
          </cell>
          <cell r="E1400">
            <v>0.64</v>
          </cell>
          <cell r="F1400">
            <v>37768</v>
          </cell>
          <cell r="G1400">
            <v>7.5499999999999998E-2</v>
          </cell>
          <cell r="H1400">
            <v>6.7000000000000004E-2</v>
          </cell>
          <cell r="I1400" t="str">
            <v>3          0   .</v>
          </cell>
          <cell r="J1400">
            <v>0</v>
          </cell>
          <cell r="K1400">
            <v>0</v>
          </cell>
          <cell r="L1400">
            <v>2003</v>
          </cell>
          <cell r="M1400" t="str">
            <v>No Trade</v>
          </cell>
          <cell r="N1400" t="str">
            <v/>
          </cell>
          <cell r="O1400" t="str">
            <v/>
          </cell>
          <cell r="P1400" t="str">
            <v/>
          </cell>
        </row>
        <row r="1401">
          <cell r="A1401" t="str">
            <v>OH</v>
          </cell>
          <cell r="B1401">
            <v>6</v>
          </cell>
          <cell r="C1401">
            <v>3</v>
          </cell>
          <cell r="D1401" t="str">
            <v>P</v>
          </cell>
          <cell r="E1401">
            <v>0.64</v>
          </cell>
          <cell r="F1401">
            <v>37768</v>
          </cell>
          <cell r="G1401">
            <v>3.95E-2</v>
          </cell>
          <cell r="H1401">
            <v>4.3999999999999997E-2</v>
          </cell>
          <cell r="I1401" t="str">
            <v>2          0   .</v>
          </cell>
          <cell r="J1401">
            <v>0</v>
          </cell>
          <cell r="K1401">
            <v>0</v>
          </cell>
          <cell r="L1401">
            <v>2003</v>
          </cell>
          <cell r="M1401" t="str">
            <v>No Trade</v>
          </cell>
          <cell r="N1401" t="str">
            <v/>
          </cell>
          <cell r="O1401" t="str">
            <v/>
          </cell>
          <cell r="P1401" t="str">
            <v/>
          </cell>
        </row>
        <row r="1402">
          <cell r="A1402" t="str">
            <v>OH</v>
          </cell>
          <cell r="B1402">
            <v>6</v>
          </cell>
          <cell r="C1402">
            <v>3</v>
          </cell>
          <cell r="D1402" t="str">
            <v>C</v>
          </cell>
          <cell r="E1402">
            <v>0.65</v>
          </cell>
          <cell r="F1402">
            <v>37768</v>
          </cell>
          <cell r="G1402">
            <v>7.0199999999999999E-2</v>
          </cell>
          <cell r="H1402">
            <v>6.2E-2</v>
          </cell>
          <cell r="I1402" t="str">
            <v>2          0   .</v>
          </cell>
          <cell r="J1402">
            <v>0</v>
          </cell>
          <cell r="K1402">
            <v>0</v>
          </cell>
          <cell r="L1402">
            <v>2003</v>
          </cell>
          <cell r="M1402" t="str">
            <v>No Trade</v>
          </cell>
          <cell r="N1402" t="str">
            <v/>
          </cell>
          <cell r="O1402" t="str">
            <v/>
          </cell>
          <cell r="P1402" t="str">
            <v/>
          </cell>
        </row>
        <row r="1403">
          <cell r="A1403" t="str">
            <v>OH</v>
          </cell>
          <cell r="B1403">
            <v>6</v>
          </cell>
          <cell r="C1403">
            <v>3</v>
          </cell>
          <cell r="D1403" t="str">
            <v>P</v>
          </cell>
          <cell r="E1403">
            <v>0.65</v>
          </cell>
          <cell r="F1403">
            <v>37768</v>
          </cell>
          <cell r="G1403">
            <v>4.3999999999999997E-2</v>
          </cell>
          <cell r="H1403">
            <v>4.9000000000000002E-2</v>
          </cell>
          <cell r="I1403" t="str">
            <v>0          1   .</v>
          </cell>
          <cell r="J1403">
            <v>500</v>
          </cell>
          <cell r="K1403">
            <v>0.05</v>
          </cell>
          <cell r="L1403">
            <v>2003</v>
          </cell>
          <cell r="M1403" t="str">
            <v>No Trade</v>
          </cell>
          <cell r="N1403" t="str">
            <v/>
          </cell>
          <cell r="O1403" t="str">
            <v/>
          </cell>
          <cell r="P1403" t="str">
            <v/>
          </cell>
        </row>
        <row r="1404">
          <cell r="A1404" t="str">
            <v>OH</v>
          </cell>
          <cell r="B1404">
            <v>6</v>
          </cell>
          <cell r="C1404">
            <v>3</v>
          </cell>
          <cell r="D1404" t="str">
            <v>C</v>
          </cell>
          <cell r="E1404">
            <v>0.66</v>
          </cell>
          <cell r="F1404">
            <v>37768</v>
          </cell>
          <cell r="G1404">
            <v>6.5199999999999994E-2</v>
          </cell>
          <cell r="H1404">
            <v>5.7000000000000002E-2</v>
          </cell>
          <cell r="I1404" t="str">
            <v>4          0   .</v>
          </cell>
          <cell r="J1404">
            <v>0</v>
          </cell>
          <cell r="K1404">
            <v>0</v>
          </cell>
          <cell r="L1404">
            <v>2003</v>
          </cell>
          <cell r="M1404" t="str">
            <v>No Trade</v>
          </cell>
          <cell r="N1404" t="str">
            <v/>
          </cell>
          <cell r="O1404" t="str">
            <v/>
          </cell>
          <cell r="P1404" t="str">
            <v/>
          </cell>
        </row>
        <row r="1405">
          <cell r="A1405" t="str">
            <v>OH</v>
          </cell>
          <cell r="B1405">
            <v>6</v>
          </cell>
          <cell r="C1405">
            <v>3</v>
          </cell>
          <cell r="D1405" t="str">
            <v>P</v>
          </cell>
          <cell r="E1405">
            <v>0.66</v>
          </cell>
          <cell r="F1405">
            <v>37768</v>
          </cell>
          <cell r="G1405">
            <v>4.8800000000000003E-2</v>
          </cell>
          <cell r="H1405">
            <v>5.3999999999999999E-2</v>
          </cell>
          <cell r="I1405" t="str">
            <v>2          0   .</v>
          </cell>
          <cell r="J1405">
            <v>0</v>
          </cell>
          <cell r="K1405">
            <v>0</v>
          </cell>
          <cell r="L1405">
            <v>2003</v>
          </cell>
          <cell r="M1405" t="str">
            <v>No Trade</v>
          </cell>
          <cell r="N1405" t="str">
            <v/>
          </cell>
          <cell r="O1405" t="str">
            <v/>
          </cell>
          <cell r="P1405" t="str">
            <v/>
          </cell>
        </row>
        <row r="1406">
          <cell r="A1406" t="str">
            <v>OH</v>
          </cell>
          <cell r="B1406">
            <v>6</v>
          </cell>
          <cell r="C1406">
            <v>3</v>
          </cell>
          <cell r="D1406" t="str">
            <v>C</v>
          </cell>
          <cell r="E1406">
            <v>0.67</v>
          </cell>
          <cell r="F1406">
            <v>37768</v>
          </cell>
          <cell r="G1406">
            <v>6.0299999999999999E-2</v>
          </cell>
          <cell r="H1406">
            <v>5.2999999999999999E-2</v>
          </cell>
          <cell r="I1406" t="str">
            <v>0          0   .</v>
          </cell>
          <cell r="J1406">
            <v>0</v>
          </cell>
          <cell r="K1406">
            <v>0</v>
          </cell>
          <cell r="L1406">
            <v>2003</v>
          </cell>
          <cell r="M1406" t="str">
            <v>No Trade</v>
          </cell>
          <cell r="N1406" t="str">
            <v/>
          </cell>
          <cell r="O1406" t="str">
            <v/>
          </cell>
          <cell r="P1406" t="str">
            <v/>
          </cell>
        </row>
        <row r="1407">
          <cell r="A1407" t="str">
            <v>OH</v>
          </cell>
          <cell r="B1407">
            <v>6</v>
          </cell>
          <cell r="C1407">
            <v>3</v>
          </cell>
          <cell r="D1407" t="str">
            <v>P</v>
          </cell>
          <cell r="E1407">
            <v>0.67</v>
          </cell>
          <cell r="F1407">
            <v>37768</v>
          </cell>
          <cell r="G1407">
            <v>5.3900000000000003E-2</v>
          </cell>
          <cell r="H1407">
            <v>5.8999999999999997E-2</v>
          </cell>
          <cell r="I1407" t="str">
            <v>8          0   .</v>
          </cell>
          <cell r="J1407">
            <v>0</v>
          </cell>
          <cell r="K1407">
            <v>0</v>
          </cell>
          <cell r="L1407">
            <v>2003</v>
          </cell>
          <cell r="M1407" t="str">
            <v>No Trade</v>
          </cell>
          <cell r="N1407" t="str">
            <v/>
          </cell>
          <cell r="O1407" t="str">
            <v/>
          </cell>
          <cell r="P1407" t="str">
            <v/>
          </cell>
        </row>
        <row r="1408">
          <cell r="A1408" t="str">
            <v>OH</v>
          </cell>
          <cell r="B1408">
            <v>6</v>
          </cell>
          <cell r="C1408">
            <v>3</v>
          </cell>
          <cell r="D1408" t="str">
            <v>C</v>
          </cell>
          <cell r="E1408">
            <v>0.68</v>
          </cell>
          <cell r="F1408">
            <v>37768</v>
          </cell>
          <cell r="G1408">
            <v>5.5300000000000002E-2</v>
          </cell>
          <cell r="H1408">
            <v>4.9000000000000002E-2</v>
          </cell>
          <cell r="I1408" t="str">
            <v>0          1   .</v>
          </cell>
          <cell r="J1408">
            <v>600</v>
          </cell>
          <cell r="K1408">
            <v>0.06</v>
          </cell>
          <cell r="L1408">
            <v>2003</v>
          </cell>
          <cell r="M1408" t="str">
            <v>No Trade</v>
          </cell>
          <cell r="N1408" t="str">
            <v/>
          </cell>
          <cell r="O1408" t="str">
            <v/>
          </cell>
          <cell r="P1408" t="str">
            <v/>
          </cell>
        </row>
        <row r="1409">
          <cell r="A1409" t="str">
            <v>OH</v>
          </cell>
          <cell r="B1409">
            <v>6</v>
          </cell>
          <cell r="C1409">
            <v>3</v>
          </cell>
          <cell r="D1409" t="str">
            <v>P</v>
          </cell>
          <cell r="E1409">
            <v>0.68</v>
          </cell>
          <cell r="F1409">
            <v>37768</v>
          </cell>
          <cell r="G1409">
            <v>5.9700000000000003E-2</v>
          </cell>
          <cell r="H1409">
            <v>6.5000000000000002E-2</v>
          </cell>
          <cell r="I1409" t="str">
            <v>8          0   .</v>
          </cell>
          <cell r="J1409">
            <v>0</v>
          </cell>
          <cell r="K1409">
            <v>0</v>
          </cell>
          <cell r="L1409">
            <v>2003</v>
          </cell>
          <cell r="M1409" t="str">
            <v>No Trade</v>
          </cell>
          <cell r="N1409" t="str">
            <v/>
          </cell>
          <cell r="O1409" t="str">
            <v/>
          </cell>
          <cell r="P1409" t="str">
            <v/>
          </cell>
        </row>
        <row r="1410">
          <cell r="A1410" t="str">
            <v>OH</v>
          </cell>
          <cell r="B1410">
            <v>6</v>
          </cell>
          <cell r="C1410">
            <v>3</v>
          </cell>
          <cell r="D1410" t="str">
            <v>C</v>
          </cell>
          <cell r="E1410">
            <v>0.69</v>
          </cell>
          <cell r="F1410">
            <v>37768</v>
          </cell>
          <cell r="G1410">
            <v>5.0599999999999999E-2</v>
          </cell>
          <cell r="H1410">
            <v>4.4999999999999998E-2</v>
          </cell>
          <cell r="I1410" t="str">
            <v>2          0   .</v>
          </cell>
          <cell r="J1410">
            <v>0</v>
          </cell>
          <cell r="K1410">
            <v>0</v>
          </cell>
          <cell r="L1410">
            <v>2003</v>
          </cell>
          <cell r="M1410" t="str">
            <v>No Trade</v>
          </cell>
          <cell r="N1410" t="str">
            <v/>
          </cell>
          <cell r="O1410" t="str">
            <v/>
          </cell>
          <cell r="P1410" t="str">
            <v/>
          </cell>
        </row>
        <row r="1411">
          <cell r="A1411" t="str">
            <v>OH</v>
          </cell>
          <cell r="B1411">
            <v>6</v>
          </cell>
          <cell r="C1411">
            <v>3</v>
          </cell>
          <cell r="D1411" t="str">
            <v>P</v>
          </cell>
          <cell r="E1411">
            <v>0.69</v>
          </cell>
          <cell r="F1411">
            <v>37768</v>
          </cell>
          <cell r="G1411">
            <v>6.4199999999999993E-2</v>
          </cell>
          <cell r="H1411">
            <v>7.0999999999999994E-2</v>
          </cell>
          <cell r="I1411" t="str">
            <v>8          0   .</v>
          </cell>
          <cell r="J1411">
            <v>0</v>
          </cell>
          <cell r="K1411">
            <v>0</v>
          </cell>
          <cell r="L1411">
            <v>2003</v>
          </cell>
          <cell r="M1411" t="str">
            <v>No Trade</v>
          </cell>
          <cell r="N1411" t="str">
            <v/>
          </cell>
          <cell r="O1411" t="str">
            <v/>
          </cell>
          <cell r="P1411" t="str">
            <v/>
          </cell>
        </row>
        <row r="1412">
          <cell r="A1412" t="str">
            <v>OH</v>
          </cell>
          <cell r="B1412">
            <v>6</v>
          </cell>
          <cell r="C1412">
            <v>3</v>
          </cell>
          <cell r="D1412" t="str">
            <v>C</v>
          </cell>
          <cell r="E1412">
            <v>0.7</v>
          </cell>
          <cell r="F1412">
            <v>37768</v>
          </cell>
          <cell r="G1412">
            <v>4.6800000000000001E-2</v>
          </cell>
          <cell r="H1412">
            <v>4.1000000000000002E-2</v>
          </cell>
          <cell r="I1412" t="str">
            <v>7          0   .</v>
          </cell>
          <cell r="J1412">
            <v>0</v>
          </cell>
          <cell r="K1412">
            <v>0</v>
          </cell>
          <cell r="L1412">
            <v>2003</v>
          </cell>
          <cell r="M1412" t="str">
            <v>No Trade</v>
          </cell>
          <cell r="N1412" t="str">
            <v/>
          </cell>
          <cell r="O1412" t="str">
            <v/>
          </cell>
          <cell r="P1412" t="str">
            <v/>
          </cell>
        </row>
        <row r="1413">
          <cell r="A1413" t="str">
            <v>OH</v>
          </cell>
          <cell r="B1413">
            <v>6</v>
          </cell>
          <cell r="C1413">
            <v>3</v>
          </cell>
          <cell r="D1413" t="str">
            <v>P</v>
          </cell>
          <cell r="E1413">
            <v>0.7</v>
          </cell>
          <cell r="F1413">
            <v>37768</v>
          </cell>
          <cell r="G1413">
            <v>7.0300000000000001E-2</v>
          </cell>
          <cell r="H1413">
            <v>7.8E-2</v>
          </cell>
          <cell r="I1413" t="str">
            <v>1          0   .</v>
          </cell>
          <cell r="J1413">
            <v>0</v>
          </cell>
          <cell r="K1413">
            <v>0</v>
          </cell>
          <cell r="L1413">
            <v>2003</v>
          </cell>
          <cell r="M1413" t="str">
            <v>No Trade</v>
          </cell>
          <cell r="N1413" t="str">
            <v/>
          </cell>
          <cell r="O1413" t="str">
            <v/>
          </cell>
          <cell r="P1413" t="str">
            <v/>
          </cell>
        </row>
        <row r="1414">
          <cell r="A1414" t="str">
            <v>OH</v>
          </cell>
          <cell r="B1414">
            <v>6</v>
          </cell>
          <cell r="C1414">
            <v>3</v>
          </cell>
          <cell r="D1414" t="str">
            <v>C</v>
          </cell>
          <cell r="E1414">
            <v>0.71</v>
          </cell>
          <cell r="F1414">
            <v>37768</v>
          </cell>
          <cell r="G1414">
            <v>4.3200000000000002E-2</v>
          </cell>
          <cell r="H1414">
            <v>3.7999999999999999E-2</v>
          </cell>
          <cell r="I1414" t="str">
            <v>4          0   .</v>
          </cell>
          <cell r="J1414">
            <v>0</v>
          </cell>
          <cell r="K1414">
            <v>0</v>
          </cell>
          <cell r="L1414">
            <v>2003</v>
          </cell>
          <cell r="M1414" t="str">
            <v>No Trade</v>
          </cell>
          <cell r="N1414" t="str">
            <v/>
          </cell>
          <cell r="O1414" t="str">
            <v/>
          </cell>
          <cell r="P1414" t="str">
            <v/>
          </cell>
        </row>
        <row r="1415">
          <cell r="A1415" t="str">
            <v>OH</v>
          </cell>
          <cell r="B1415">
            <v>6</v>
          </cell>
          <cell r="C1415">
            <v>3</v>
          </cell>
          <cell r="D1415" t="str">
            <v>C</v>
          </cell>
          <cell r="E1415">
            <v>0.73</v>
          </cell>
          <cell r="F1415">
            <v>37768</v>
          </cell>
          <cell r="G1415">
            <v>3.6700000000000003E-2</v>
          </cell>
          <cell r="H1415">
            <v>3.2000000000000001E-2</v>
          </cell>
          <cell r="I1415" t="str">
            <v>6          0   .</v>
          </cell>
          <cell r="J1415">
            <v>0</v>
          </cell>
          <cell r="K1415">
            <v>0</v>
          </cell>
          <cell r="L1415">
            <v>2003</v>
          </cell>
          <cell r="M1415" t="str">
            <v>No Trade</v>
          </cell>
          <cell r="N1415" t="str">
            <v/>
          </cell>
          <cell r="O1415" t="str">
            <v/>
          </cell>
          <cell r="P1415" t="str">
            <v/>
          </cell>
        </row>
        <row r="1416">
          <cell r="A1416" t="str">
            <v>OH</v>
          </cell>
          <cell r="B1416">
            <v>6</v>
          </cell>
          <cell r="C1416">
            <v>3</v>
          </cell>
          <cell r="D1416" t="str">
            <v>C</v>
          </cell>
          <cell r="E1416">
            <v>0.74</v>
          </cell>
          <cell r="F1416">
            <v>37768</v>
          </cell>
          <cell r="G1416">
            <v>3.39E-2</v>
          </cell>
          <cell r="H1416">
            <v>2.9000000000000001E-2</v>
          </cell>
          <cell r="I1416" t="str">
            <v>9          0   .</v>
          </cell>
          <cell r="J1416">
            <v>0</v>
          </cell>
          <cell r="K1416">
            <v>0</v>
          </cell>
          <cell r="L1416">
            <v>2003</v>
          </cell>
          <cell r="M1416" t="str">
            <v>No Trade</v>
          </cell>
          <cell r="N1416" t="str">
            <v/>
          </cell>
          <cell r="O1416" t="str">
            <v/>
          </cell>
          <cell r="P1416" t="str">
            <v/>
          </cell>
        </row>
        <row r="1417">
          <cell r="A1417" t="str">
            <v>OH</v>
          </cell>
          <cell r="B1417">
            <v>6</v>
          </cell>
          <cell r="C1417">
            <v>3</v>
          </cell>
          <cell r="D1417" t="str">
            <v>C</v>
          </cell>
          <cell r="E1417">
            <v>0.78</v>
          </cell>
          <cell r="F1417">
            <v>37768</v>
          </cell>
          <cell r="G1417">
            <v>2.4199999999999999E-2</v>
          </cell>
          <cell r="H1417">
            <v>2.1000000000000001E-2</v>
          </cell>
          <cell r="I1417" t="str">
            <v>3          0   .</v>
          </cell>
          <cell r="J1417">
            <v>0</v>
          </cell>
          <cell r="K1417">
            <v>0</v>
          </cell>
          <cell r="L1417">
            <v>2003</v>
          </cell>
          <cell r="M1417" t="str">
            <v>No Trade</v>
          </cell>
          <cell r="N1417" t="str">
            <v/>
          </cell>
          <cell r="O1417" t="str">
            <v/>
          </cell>
          <cell r="P1417" t="str">
            <v/>
          </cell>
        </row>
        <row r="1418">
          <cell r="A1418" t="str">
            <v>OH</v>
          </cell>
          <cell r="B1418">
            <v>6</v>
          </cell>
          <cell r="C1418">
            <v>3</v>
          </cell>
          <cell r="D1418" t="str">
            <v>C</v>
          </cell>
          <cell r="E1418">
            <v>0.8</v>
          </cell>
          <cell r="F1418">
            <v>37768</v>
          </cell>
          <cell r="G1418">
            <v>2.0500000000000001E-2</v>
          </cell>
          <cell r="H1418">
            <v>1.7000000000000001E-2</v>
          </cell>
          <cell r="I1418" t="str">
            <v>9          0   .</v>
          </cell>
          <cell r="J1418">
            <v>0</v>
          </cell>
          <cell r="K1418">
            <v>0</v>
          </cell>
          <cell r="L1418">
            <v>2003</v>
          </cell>
          <cell r="M1418" t="str">
            <v>No Trade</v>
          </cell>
          <cell r="N1418" t="str">
            <v/>
          </cell>
          <cell r="O1418" t="str">
            <v/>
          </cell>
          <cell r="P1418" t="str">
            <v/>
          </cell>
        </row>
        <row r="1419">
          <cell r="A1419" t="str">
            <v>OH</v>
          </cell>
          <cell r="B1419">
            <v>6</v>
          </cell>
          <cell r="C1419">
            <v>3</v>
          </cell>
          <cell r="D1419" t="str">
            <v>C</v>
          </cell>
          <cell r="E1419">
            <v>0.81</v>
          </cell>
          <cell r="F1419">
            <v>37768</v>
          </cell>
          <cell r="G1419">
            <v>1.8800000000000001E-2</v>
          </cell>
          <cell r="H1419">
            <v>1.6E-2</v>
          </cell>
          <cell r="I1419" t="str">
            <v>4          0   .</v>
          </cell>
          <cell r="J1419">
            <v>0</v>
          </cell>
          <cell r="K1419">
            <v>0</v>
          </cell>
          <cell r="L1419">
            <v>2003</v>
          </cell>
          <cell r="M1419" t="str">
            <v>No Trade</v>
          </cell>
          <cell r="N1419" t="str">
            <v/>
          </cell>
          <cell r="O1419" t="str">
            <v/>
          </cell>
          <cell r="P1419" t="str">
            <v/>
          </cell>
        </row>
        <row r="1420">
          <cell r="A1420" t="str">
            <v>OH</v>
          </cell>
          <cell r="B1420">
            <v>6</v>
          </cell>
          <cell r="C1420">
            <v>3</v>
          </cell>
          <cell r="D1420" t="str">
            <v>C</v>
          </cell>
          <cell r="E1420">
            <v>0.85</v>
          </cell>
          <cell r="F1420">
            <v>37768</v>
          </cell>
          <cell r="G1420">
            <v>1.3299999999999999E-2</v>
          </cell>
          <cell r="H1420">
            <v>1.0999999999999999E-2</v>
          </cell>
          <cell r="I1420" t="str">
            <v>6          0   .</v>
          </cell>
          <cell r="J1420">
            <v>0</v>
          </cell>
          <cell r="K1420">
            <v>0</v>
          </cell>
          <cell r="L1420">
            <v>2003</v>
          </cell>
          <cell r="M1420" t="str">
            <v>No Trade</v>
          </cell>
          <cell r="N1420" t="str">
            <v/>
          </cell>
          <cell r="O1420" t="str">
            <v/>
          </cell>
          <cell r="P1420" t="str">
            <v/>
          </cell>
        </row>
        <row r="1421">
          <cell r="A1421" t="str">
            <v>OH</v>
          </cell>
          <cell r="B1421">
            <v>6</v>
          </cell>
          <cell r="C1421">
            <v>3</v>
          </cell>
          <cell r="D1421" t="str">
            <v>C</v>
          </cell>
          <cell r="E1421">
            <v>0.87</v>
          </cell>
          <cell r="F1421">
            <v>37768</v>
          </cell>
          <cell r="G1421">
            <v>1.12E-2</v>
          </cell>
          <cell r="H1421">
            <v>8.9999999999999993E-3</v>
          </cell>
          <cell r="I1421" t="str">
            <v>7          0   .</v>
          </cell>
          <cell r="J1421">
            <v>0</v>
          </cell>
          <cell r="K1421">
            <v>0</v>
          </cell>
          <cell r="L1421">
            <v>2003</v>
          </cell>
          <cell r="M1421" t="str">
            <v>No Trade</v>
          </cell>
          <cell r="N1421" t="str">
            <v/>
          </cell>
          <cell r="O1421" t="str">
            <v/>
          </cell>
          <cell r="P1421" t="str">
            <v/>
          </cell>
        </row>
        <row r="1422">
          <cell r="A1422" t="str">
            <v>OH</v>
          </cell>
          <cell r="B1422">
            <v>6</v>
          </cell>
          <cell r="C1422">
            <v>3</v>
          </cell>
          <cell r="D1422" t="str">
            <v>C</v>
          </cell>
          <cell r="E1422">
            <v>0.9</v>
          </cell>
          <cell r="F1422">
            <v>37768</v>
          </cell>
          <cell r="G1422">
            <v>8.6E-3</v>
          </cell>
          <cell r="H1422">
            <v>7.0000000000000001E-3</v>
          </cell>
          <cell r="I1422" t="str">
            <v>4          0   .</v>
          </cell>
          <cell r="J1422">
            <v>0</v>
          </cell>
          <cell r="K1422">
            <v>0</v>
          </cell>
          <cell r="L1422">
            <v>2003</v>
          </cell>
          <cell r="M1422" t="str">
            <v>No Trade</v>
          </cell>
          <cell r="N1422" t="str">
            <v/>
          </cell>
          <cell r="O1422" t="str">
            <v/>
          </cell>
          <cell r="P1422" t="str">
            <v/>
          </cell>
        </row>
        <row r="1423">
          <cell r="A1423" t="str">
            <v>OH</v>
          </cell>
          <cell r="B1423">
            <v>6</v>
          </cell>
          <cell r="C1423">
            <v>3</v>
          </cell>
          <cell r="D1423" t="str">
            <v>C</v>
          </cell>
          <cell r="E1423">
            <v>0.95</v>
          </cell>
          <cell r="F1423">
            <v>37768</v>
          </cell>
          <cell r="G1423">
            <v>5.5999999999999999E-3</v>
          </cell>
          <cell r="H1423">
            <v>4.0000000000000001E-3</v>
          </cell>
          <cell r="I1423" t="str">
            <v>8          0   .</v>
          </cell>
          <cell r="J1423">
            <v>0</v>
          </cell>
          <cell r="K1423">
            <v>0</v>
          </cell>
          <cell r="L1423">
            <v>2003</v>
          </cell>
          <cell r="M1423" t="str">
            <v>No Trade</v>
          </cell>
          <cell r="N1423" t="str">
            <v/>
          </cell>
          <cell r="O1423" t="str">
            <v/>
          </cell>
          <cell r="P1423" t="str">
            <v/>
          </cell>
        </row>
        <row r="1424">
          <cell r="A1424" t="str">
            <v>OH</v>
          </cell>
          <cell r="B1424">
            <v>6</v>
          </cell>
          <cell r="C1424">
            <v>3</v>
          </cell>
          <cell r="D1424" t="str">
            <v>C</v>
          </cell>
          <cell r="E1424">
            <v>1</v>
          </cell>
          <cell r="F1424">
            <v>37768</v>
          </cell>
          <cell r="G1424">
            <v>3.7000000000000002E-3</v>
          </cell>
          <cell r="H1424">
            <v>3.0000000000000001E-3</v>
          </cell>
          <cell r="I1424" t="str">
            <v>1          0   .</v>
          </cell>
          <cell r="J1424">
            <v>0</v>
          </cell>
          <cell r="K1424">
            <v>0</v>
          </cell>
          <cell r="L1424">
            <v>2003</v>
          </cell>
          <cell r="M1424" t="str">
            <v>No Trade</v>
          </cell>
          <cell r="N1424" t="str">
            <v/>
          </cell>
          <cell r="O1424" t="str">
            <v/>
          </cell>
          <cell r="P1424" t="str">
            <v/>
          </cell>
        </row>
        <row r="1425">
          <cell r="A1425" t="str">
            <v>OH</v>
          </cell>
          <cell r="B1425">
            <v>7</v>
          </cell>
          <cell r="C1425">
            <v>3</v>
          </cell>
          <cell r="D1425" t="str">
            <v>P</v>
          </cell>
          <cell r="E1425">
            <v>0.55000000000000004</v>
          </cell>
          <cell r="F1425">
            <v>37797</v>
          </cell>
          <cell r="G1425">
            <v>1.44E-2</v>
          </cell>
          <cell r="H1425">
            <v>1.6E-2</v>
          </cell>
          <cell r="I1425" t="str">
            <v>7          0   .</v>
          </cell>
          <cell r="J1425">
            <v>0</v>
          </cell>
          <cell r="K1425">
            <v>0</v>
          </cell>
          <cell r="L1425">
            <v>2003</v>
          </cell>
          <cell r="M1425" t="str">
            <v>No Trade</v>
          </cell>
          <cell r="N1425" t="str">
            <v/>
          </cell>
          <cell r="O1425" t="str">
            <v/>
          </cell>
          <cell r="P1425" t="str">
            <v/>
          </cell>
        </row>
        <row r="1426">
          <cell r="A1426" t="str">
            <v>OH</v>
          </cell>
          <cell r="B1426">
            <v>7</v>
          </cell>
          <cell r="C1426">
            <v>3</v>
          </cell>
          <cell r="D1426" t="str">
            <v>P</v>
          </cell>
          <cell r="E1426">
            <v>0.6</v>
          </cell>
          <cell r="F1426">
            <v>37797</v>
          </cell>
          <cell r="G1426">
            <v>2.8400000000000002E-2</v>
          </cell>
          <cell r="H1426">
            <v>3.2000000000000001E-2</v>
          </cell>
          <cell r="I1426" t="str">
            <v>2          0   .</v>
          </cell>
          <cell r="J1426">
            <v>0</v>
          </cell>
          <cell r="K1426">
            <v>0</v>
          </cell>
          <cell r="L1426">
            <v>2003</v>
          </cell>
          <cell r="M1426" t="str">
            <v>No Trade</v>
          </cell>
          <cell r="N1426" t="str">
            <v/>
          </cell>
          <cell r="O1426" t="str">
            <v/>
          </cell>
          <cell r="P1426" t="str">
            <v/>
          </cell>
        </row>
        <row r="1427">
          <cell r="A1427" t="str">
            <v>OH</v>
          </cell>
          <cell r="B1427">
            <v>7</v>
          </cell>
          <cell r="C1427">
            <v>3</v>
          </cell>
          <cell r="D1427" t="str">
            <v>C</v>
          </cell>
          <cell r="E1427">
            <v>0.64</v>
          </cell>
          <cell r="F1427">
            <v>37797</v>
          </cell>
          <cell r="G1427">
            <v>7.7700000000000005E-2</v>
          </cell>
          <cell r="H1427">
            <v>6.9000000000000006E-2</v>
          </cell>
          <cell r="I1427" t="str">
            <v>7          0   .</v>
          </cell>
          <cell r="J1427">
            <v>0</v>
          </cell>
          <cell r="K1427">
            <v>0</v>
          </cell>
          <cell r="L1427">
            <v>2003</v>
          </cell>
          <cell r="M1427" t="str">
            <v>No Trade</v>
          </cell>
          <cell r="N1427" t="str">
            <v/>
          </cell>
          <cell r="O1427" t="str">
            <v/>
          </cell>
          <cell r="P1427" t="str">
            <v/>
          </cell>
        </row>
        <row r="1428">
          <cell r="A1428" t="str">
            <v>OH</v>
          </cell>
          <cell r="B1428">
            <v>7</v>
          </cell>
          <cell r="C1428">
            <v>3</v>
          </cell>
          <cell r="D1428" t="str">
            <v>P</v>
          </cell>
          <cell r="E1428">
            <v>0.64</v>
          </cell>
          <cell r="F1428">
            <v>37797</v>
          </cell>
          <cell r="G1428">
            <v>4.4200000000000003E-2</v>
          </cell>
          <cell r="H1428">
            <v>4.9000000000000002E-2</v>
          </cell>
          <cell r="I1428" t="str">
            <v>4          0   .</v>
          </cell>
          <cell r="J1428">
            <v>0</v>
          </cell>
          <cell r="K1428">
            <v>0</v>
          </cell>
          <cell r="L1428">
            <v>2003</v>
          </cell>
          <cell r="M1428" t="str">
            <v>No Trade</v>
          </cell>
          <cell r="N1428" t="str">
            <v/>
          </cell>
          <cell r="O1428" t="str">
            <v/>
          </cell>
          <cell r="P1428" t="str">
            <v/>
          </cell>
        </row>
        <row r="1429">
          <cell r="A1429" t="str">
            <v>OH</v>
          </cell>
          <cell r="B1429">
            <v>7</v>
          </cell>
          <cell r="C1429">
            <v>3</v>
          </cell>
          <cell r="D1429" t="str">
            <v>C</v>
          </cell>
          <cell r="E1429">
            <v>0.65</v>
          </cell>
          <cell r="F1429">
            <v>37797</v>
          </cell>
          <cell r="G1429">
            <v>7.2700000000000001E-2</v>
          </cell>
          <cell r="H1429">
            <v>6.5000000000000002E-2</v>
          </cell>
          <cell r="I1429" t="str">
            <v>0          0   .</v>
          </cell>
          <cell r="J1429">
            <v>0</v>
          </cell>
          <cell r="K1429">
            <v>0</v>
          </cell>
          <cell r="L1429">
            <v>2003</v>
          </cell>
          <cell r="M1429" t="str">
            <v>No Trade</v>
          </cell>
          <cell r="N1429" t="str">
            <v/>
          </cell>
          <cell r="O1429" t="str">
            <v/>
          </cell>
          <cell r="P1429" t="str">
            <v/>
          </cell>
        </row>
        <row r="1430">
          <cell r="A1430" t="str">
            <v>OH</v>
          </cell>
          <cell r="B1430">
            <v>7</v>
          </cell>
          <cell r="C1430">
            <v>3</v>
          </cell>
          <cell r="D1430" t="str">
            <v>P</v>
          </cell>
          <cell r="E1430">
            <v>0.65</v>
          </cell>
          <cell r="F1430">
            <v>37797</v>
          </cell>
          <cell r="G1430">
            <v>4.8899999999999999E-2</v>
          </cell>
          <cell r="H1430">
            <v>5.3999999999999999E-2</v>
          </cell>
          <cell r="I1430" t="str">
            <v>3          0   .</v>
          </cell>
          <cell r="J1430">
            <v>0</v>
          </cell>
          <cell r="K1430">
            <v>0</v>
          </cell>
          <cell r="L1430">
            <v>2003</v>
          </cell>
          <cell r="M1430" t="str">
            <v>No Trade</v>
          </cell>
          <cell r="N1430" t="str">
            <v/>
          </cell>
          <cell r="O1430" t="str">
            <v/>
          </cell>
          <cell r="P1430" t="str">
            <v/>
          </cell>
        </row>
        <row r="1431">
          <cell r="A1431" t="str">
            <v>OH</v>
          </cell>
          <cell r="B1431">
            <v>7</v>
          </cell>
          <cell r="C1431">
            <v>3</v>
          </cell>
          <cell r="D1431" t="str">
            <v>C</v>
          </cell>
          <cell r="E1431">
            <v>0.66</v>
          </cell>
          <cell r="F1431">
            <v>37797</v>
          </cell>
          <cell r="G1431">
            <v>6.7699999999999996E-2</v>
          </cell>
          <cell r="H1431">
            <v>0.06</v>
          </cell>
          <cell r="I1431" t="str">
            <v>2          0   .</v>
          </cell>
          <cell r="J1431">
            <v>0</v>
          </cell>
          <cell r="K1431">
            <v>0</v>
          </cell>
          <cell r="L1431">
            <v>2003</v>
          </cell>
          <cell r="M1431" t="str">
            <v>No Trade</v>
          </cell>
          <cell r="N1431" t="str">
            <v/>
          </cell>
          <cell r="O1431" t="str">
            <v/>
          </cell>
          <cell r="P1431" t="str">
            <v/>
          </cell>
        </row>
        <row r="1432">
          <cell r="A1432" t="str">
            <v>OH</v>
          </cell>
          <cell r="B1432">
            <v>7</v>
          </cell>
          <cell r="C1432">
            <v>3</v>
          </cell>
          <cell r="D1432" t="str">
            <v>P</v>
          </cell>
          <cell r="E1432">
            <v>0.66</v>
          </cell>
          <cell r="F1432">
            <v>37797</v>
          </cell>
          <cell r="G1432">
            <v>5.3800000000000001E-2</v>
          </cell>
          <cell r="H1432">
            <v>5.8999999999999997E-2</v>
          </cell>
          <cell r="I1432" t="str">
            <v>5          0   .</v>
          </cell>
          <cell r="J1432">
            <v>0</v>
          </cell>
          <cell r="K1432">
            <v>0</v>
          </cell>
          <cell r="L1432">
            <v>2003</v>
          </cell>
          <cell r="M1432" t="str">
            <v>No Trade</v>
          </cell>
          <cell r="N1432" t="str">
            <v/>
          </cell>
          <cell r="O1432" t="str">
            <v/>
          </cell>
          <cell r="P1432" t="str">
            <v/>
          </cell>
        </row>
        <row r="1433">
          <cell r="A1433" t="str">
            <v>OH</v>
          </cell>
          <cell r="B1433">
            <v>7</v>
          </cell>
          <cell r="C1433">
            <v>3</v>
          </cell>
          <cell r="D1433" t="str">
            <v>C</v>
          </cell>
          <cell r="E1433">
            <v>0.68</v>
          </cell>
          <cell r="F1433">
            <v>37797</v>
          </cell>
          <cell r="G1433">
            <v>5.8500000000000003E-2</v>
          </cell>
          <cell r="H1433">
            <v>5.1999999999999998E-2</v>
          </cell>
          <cell r="I1433" t="str">
            <v>1          0   .</v>
          </cell>
          <cell r="J1433">
            <v>0</v>
          </cell>
          <cell r="K1433">
            <v>0</v>
          </cell>
          <cell r="L1433">
            <v>2003</v>
          </cell>
          <cell r="M1433" t="str">
            <v>No Trade</v>
          </cell>
          <cell r="N1433" t="str">
            <v/>
          </cell>
          <cell r="O1433" t="str">
            <v/>
          </cell>
          <cell r="P1433" t="str">
            <v/>
          </cell>
        </row>
        <row r="1434">
          <cell r="A1434" t="str">
            <v>OH</v>
          </cell>
          <cell r="B1434">
            <v>7</v>
          </cell>
          <cell r="C1434">
            <v>3</v>
          </cell>
          <cell r="D1434" t="str">
            <v>P</v>
          </cell>
          <cell r="E1434">
            <v>0.68</v>
          </cell>
          <cell r="F1434">
            <v>37797</v>
          </cell>
          <cell r="G1434">
            <v>5.5E-2</v>
          </cell>
          <cell r="H1434">
            <v>5.5E-2</v>
          </cell>
          <cell r="I1434" t="str">
            <v>0          0   .</v>
          </cell>
          <cell r="J1434">
            <v>0</v>
          </cell>
          <cell r="K1434">
            <v>0</v>
          </cell>
          <cell r="L1434">
            <v>2003</v>
          </cell>
          <cell r="M1434" t="str">
            <v>No Trade</v>
          </cell>
          <cell r="N1434" t="str">
            <v/>
          </cell>
          <cell r="O1434" t="str">
            <v/>
          </cell>
          <cell r="P1434" t="str">
            <v/>
          </cell>
        </row>
        <row r="1435">
          <cell r="A1435" t="str">
            <v>OH</v>
          </cell>
          <cell r="B1435">
            <v>7</v>
          </cell>
          <cell r="C1435">
            <v>3</v>
          </cell>
          <cell r="D1435" t="str">
            <v>C</v>
          </cell>
          <cell r="E1435">
            <v>0.69</v>
          </cell>
          <cell r="F1435">
            <v>37797</v>
          </cell>
          <cell r="G1435">
            <v>5.45E-2</v>
          </cell>
          <cell r="H1435">
            <v>4.8000000000000001E-2</v>
          </cell>
          <cell r="I1435" t="str">
            <v>4          0   .</v>
          </cell>
          <cell r="J1435">
            <v>0</v>
          </cell>
          <cell r="K1435">
            <v>0</v>
          </cell>
          <cell r="L1435">
            <v>2003</v>
          </cell>
          <cell r="M1435" t="str">
            <v>No Trade</v>
          </cell>
          <cell r="N1435" t="str">
            <v/>
          </cell>
          <cell r="O1435" t="str">
            <v/>
          </cell>
          <cell r="P1435" t="str">
            <v/>
          </cell>
        </row>
        <row r="1436">
          <cell r="A1436" t="str">
            <v>OH</v>
          </cell>
          <cell r="B1436">
            <v>7</v>
          </cell>
          <cell r="C1436">
            <v>3</v>
          </cell>
          <cell r="D1436" t="str">
            <v>C</v>
          </cell>
          <cell r="E1436">
            <v>0.7</v>
          </cell>
          <cell r="F1436">
            <v>37797</v>
          </cell>
          <cell r="G1436">
            <v>5.0700000000000002E-2</v>
          </cell>
          <cell r="H1436">
            <v>4.4999999999999998E-2</v>
          </cell>
          <cell r="I1436" t="str">
            <v>0          0   .</v>
          </cell>
          <cell r="J1436">
            <v>0</v>
          </cell>
          <cell r="K1436">
            <v>0</v>
          </cell>
          <cell r="L1436">
            <v>2003</v>
          </cell>
          <cell r="M1436" t="str">
            <v>No Trade</v>
          </cell>
          <cell r="N1436" t="str">
            <v/>
          </cell>
          <cell r="O1436" t="str">
            <v/>
          </cell>
          <cell r="P1436" t="str">
            <v/>
          </cell>
        </row>
        <row r="1437">
          <cell r="A1437" t="str">
            <v>OH</v>
          </cell>
          <cell r="B1437">
            <v>7</v>
          </cell>
          <cell r="C1437">
            <v>3</v>
          </cell>
          <cell r="D1437" t="str">
            <v>C</v>
          </cell>
          <cell r="E1437">
            <v>0.78</v>
          </cell>
          <cell r="F1437">
            <v>37797</v>
          </cell>
          <cell r="G1437">
            <v>2.8000000000000001E-2</v>
          </cell>
          <cell r="H1437">
            <v>2.4E-2</v>
          </cell>
          <cell r="I1437" t="str">
            <v>4          0   .</v>
          </cell>
          <cell r="J1437">
            <v>0</v>
          </cell>
          <cell r="K1437">
            <v>0</v>
          </cell>
          <cell r="L1437">
            <v>2003</v>
          </cell>
          <cell r="M1437" t="str">
            <v>No Trade</v>
          </cell>
          <cell r="N1437" t="str">
            <v/>
          </cell>
          <cell r="O1437" t="str">
            <v/>
          </cell>
          <cell r="P1437" t="str">
            <v/>
          </cell>
        </row>
        <row r="1438">
          <cell r="A1438" t="str">
            <v>OH</v>
          </cell>
          <cell r="B1438">
            <v>7</v>
          </cell>
          <cell r="C1438">
            <v>3</v>
          </cell>
          <cell r="D1438" t="str">
            <v>C</v>
          </cell>
          <cell r="E1438">
            <v>0.8</v>
          </cell>
          <cell r="F1438">
            <v>37797</v>
          </cell>
          <cell r="G1438">
            <v>2.4E-2</v>
          </cell>
          <cell r="H1438">
            <v>0.02</v>
          </cell>
          <cell r="I1438" t="str">
            <v>9          0   .</v>
          </cell>
          <cell r="J1438">
            <v>0</v>
          </cell>
          <cell r="K1438">
            <v>0</v>
          </cell>
          <cell r="L1438">
            <v>2003</v>
          </cell>
          <cell r="M1438" t="str">
            <v>No Trade</v>
          </cell>
          <cell r="N1438" t="str">
            <v/>
          </cell>
          <cell r="O1438" t="str">
            <v/>
          </cell>
          <cell r="P1438" t="str">
            <v/>
          </cell>
        </row>
        <row r="1439">
          <cell r="A1439" t="str">
            <v>OH</v>
          </cell>
          <cell r="B1439">
            <v>7</v>
          </cell>
          <cell r="C1439">
            <v>3</v>
          </cell>
          <cell r="D1439" t="str">
            <v>C</v>
          </cell>
          <cell r="E1439">
            <v>0.83</v>
          </cell>
          <cell r="F1439">
            <v>37797</v>
          </cell>
          <cell r="G1439">
            <v>0</v>
          </cell>
          <cell r="H1439">
            <v>0</v>
          </cell>
          <cell r="I1439" t="str">
            <v>0          0   .</v>
          </cell>
          <cell r="J1439">
            <v>0</v>
          </cell>
          <cell r="K1439">
            <v>0</v>
          </cell>
          <cell r="L1439">
            <v>2003</v>
          </cell>
          <cell r="M1439" t="str">
            <v>No Trade</v>
          </cell>
          <cell r="N1439" t="str">
            <v/>
          </cell>
          <cell r="O1439" t="str">
            <v/>
          </cell>
          <cell r="P1439" t="str">
            <v/>
          </cell>
        </row>
        <row r="1440">
          <cell r="A1440" t="str">
            <v>OH</v>
          </cell>
          <cell r="B1440">
            <v>7</v>
          </cell>
          <cell r="C1440">
            <v>3</v>
          </cell>
          <cell r="D1440" t="str">
            <v>C</v>
          </cell>
          <cell r="E1440">
            <v>0.85</v>
          </cell>
          <cell r="F1440">
            <v>37797</v>
          </cell>
          <cell r="G1440">
            <v>1.6400000000000001E-2</v>
          </cell>
          <cell r="H1440">
            <v>1.4E-2</v>
          </cell>
          <cell r="I1440" t="str">
            <v>1          0   .</v>
          </cell>
          <cell r="J1440">
            <v>0</v>
          </cell>
          <cell r="K1440">
            <v>0</v>
          </cell>
          <cell r="L1440">
            <v>2003</v>
          </cell>
          <cell r="M1440" t="str">
            <v>No Trade</v>
          </cell>
          <cell r="N1440" t="str">
            <v/>
          </cell>
          <cell r="O1440" t="str">
            <v/>
          </cell>
          <cell r="P1440" t="str">
            <v/>
          </cell>
        </row>
        <row r="1441">
          <cell r="A1441" t="str">
            <v>OH</v>
          </cell>
          <cell r="B1441">
            <v>8</v>
          </cell>
          <cell r="C1441">
            <v>3</v>
          </cell>
          <cell r="D1441" t="str">
            <v>P</v>
          </cell>
          <cell r="E1441">
            <v>0.46</v>
          </cell>
          <cell r="F1441">
            <v>37830</v>
          </cell>
          <cell r="G1441">
            <v>0</v>
          </cell>
          <cell r="H1441">
            <v>0</v>
          </cell>
          <cell r="I1441" t="str">
            <v>0          0   .</v>
          </cell>
          <cell r="J1441">
            <v>0</v>
          </cell>
          <cell r="K1441">
            <v>0</v>
          </cell>
          <cell r="L1441">
            <v>2003</v>
          </cell>
          <cell r="M1441" t="str">
            <v>No Trade</v>
          </cell>
          <cell r="N1441" t="str">
            <v/>
          </cell>
          <cell r="O1441" t="str">
            <v/>
          </cell>
          <cell r="P1441" t="str">
            <v/>
          </cell>
        </row>
        <row r="1442">
          <cell r="A1442" t="str">
            <v>OH</v>
          </cell>
          <cell r="B1442">
            <v>8</v>
          </cell>
          <cell r="C1442">
            <v>3</v>
          </cell>
          <cell r="D1442" t="str">
            <v>P</v>
          </cell>
          <cell r="E1442">
            <v>0.47</v>
          </cell>
          <cell r="F1442">
            <v>37830</v>
          </cell>
          <cell r="G1442">
            <v>0</v>
          </cell>
          <cell r="H1442">
            <v>0</v>
          </cell>
          <cell r="I1442" t="str">
            <v>0          0   .</v>
          </cell>
          <cell r="J1442">
            <v>0</v>
          </cell>
          <cell r="K1442">
            <v>0</v>
          </cell>
          <cell r="L1442">
            <v>2003</v>
          </cell>
          <cell r="M1442" t="str">
            <v>No Trade</v>
          </cell>
          <cell r="N1442" t="str">
            <v/>
          </cell>
          <cell r="O1442" t="str">
            <v/>
          </cell>
          <cell r="P1442" t="str">
            <v/>
          </cell>
        </row>
        <row r="1443">
          <cell r="A1443" t="str">
            <v>OH</v>
          </cell>
          <cell r="B1443">
            <v>8</v>
          </cell>
          <cell r="C1443">
            <v>3</v>
          </cell>
          <cell r="D1443" t="str">
            <v>P</v>
          </cell>
          <cell r="E1443">
            <v>0.48</v>
          </cell>
          <cell r="F1443">
            <v>37830</v>
          </cell>
          <cell r="G1443">
            <v>0</v>
          </cell>
          <cell r="H1443">
            <v>0</v>
          </cell>
          <cell r="I1443" t="str">
            <v>0          0   .</v>
          </cell>
          <cell r="J1443">
            <v>0</v>
          </cell>
          <cell r="K1443">
            <v>0</v>
          </cell>
          <cell r="L1443">
            <v>2003</v>
          </cell>
          <cell r="M1443" t="str">
            <v>No Trade</v>
          </cell>
          <cell r="N1443" t="str">
            <v/>
          </cell>
          <cell r="O1443" t="str">
            <v/>
          </cell>
          <cell r="P1443" t="str">
            <v/>
          </cell>
        </row>
        <row r="1444">
          <cell r="A1444" t="str">
            <v>OH</v>
          </cell>
          <cell r="B1444">
            <v>8</v>
          </cell>
          <cell r="C1444">
            <v>3</v>
          </cell>
          <cell r="D1444" t="str">
            <v>P</v>
          </cell>
          <cell r="E1444">
            <v>0.49</v>
          </cell>
          <cell r="F1444">
            <v>37830</v>
          </cell>
          <cell r="G1444">
            <v>0</v>
          </cell>
          <cell r="H1444">
            <v>0</v>
          </cell>
          <cell r="I1444" t="str">
            <v>0          0   .</v>
          </cell>
          <cell r="J1444">
            <v>0</v>
          </cell>
          <cell r="K1444">
            <v>0</v>
          </cell>
          <cell r="L1444">
            <v>2003</v>
          </cell>
          <cell r="M1444" t="str">
            <v>No Trade</v>
          </cell>
          <cell r="N1444" t="str">
            <v/>
          </cell>
          <cell r="O1444" t="str">
            <v/>
          </cell>
          <cell r="P1444" t="str">
            <v/>
          </cell>
        </row>
        <row r="1445">
          <cell r="A1445" t="str">
            <v>OH</v>
          </cell>
          <cell r="B1445">
            <v>8</v>
          </cell>
          <cell r="C1445">
            <v>3</v>
          </cell>
          <cell r="D1445" t="str">
            <v>P</v>
          </cell>
          <cell r="E1445">
            <v>0.5</v>
          </cell>
          <cell r="F1445">
            <v>37830</v>
          </cell>
          <cell r="G1445">
            <v>0</v>
          </cell>
          <cell r="H1445">
            <v>0</v>
          </cell>
          <cell r="I1445" t="str">
            <v>0          0   .</v>
          </cell>
          <cell r="J1445">
            <v>0</v>
          </cell>
          <cell r="K1445">
            <v>0</v>
          </cell>
          <cell r="L1445">
            <v>2003</v>
          </cell>
          <cell r="M1445" t="str">
            <v>No Trade</v>
          </cell>
          <cell r="N1445" t="str">
            <v/>
          </cell>
          <cell r="O1445" t="str">
            <v/>
          </cell>
          <cell r="P1445" t="str">
            <v/>
          </cell>
        </row>
        <row r="1446">
          <cell r="A1446" t="str">
            <v>OH</v>
          </cell>
          <cell r="B1446">
            <v>8</v>
          </cell>
          <cell r="C1446">
            <v>3</v>
          </cell>
          <cell r="D1446" t="str">
            <v>P</v>
          </cell>
          <cell r="E1446">
            <v>0.51</v>
          </cell>
          <cell r="F1446">
            <v>37830</v>
          </cell>
          <cell r="G1446">
            <v>0</v>
          </cell>
          <cell r="H1446">
            <v>0</v>
          </cell>
          <cell r="I1446" t="str">
            <v>0          0   .</v>
          </cell>
          <cell r="J1446">
            <v>0</v>
          </cell>
          <cell r="K1446">
            <v>0</v>
          </cell>
          <cell r="L1446">
            <v>2003</v>
          </cell>
          <cell r="M1446" t="str">
            <v>No Trade</v>
          </cell>
          <cell r="N1446" t="str">
            <v/>
          </cell>
          <cell r="O1446" t="str">
            <v/>
          </cell>
          <cell r="P1446" t="str">
            <v/>
          </cell>
        </row>
        <row r="1447">
          <cell r="A1447" t="str">
            <v>OH</v>
          </cell>
          <cell r="B1447">
            <v>8</v>
          </cell>
          <cell r="C1447">
            <v>3</v>
          </cell>
          <cell r="D1447" t="str">
            <v>P</v>
          </cell>
          <cell r="E1447">
            <v>0.52</v>
          </cell>
          <cell r="F1447">
            <v>37830</v>
          </cell>
          <cell r="G1447">
            <v>0</v>
          </cell>
          <cell r="H1447">
            <v>0</v>
          </cell>
          <cell r="I1447" t="str">
            <v>0          0   .</v>
          </cell>
          <cell r="J1447">
            <v>0</v>
          </cell>
          <cell r="K1447">
            <v>0</v>
          </cell>
          <cell r="L1447">
            <v>2003</v>
          </cell>
          <cell r="M1447" t="str">
            <v>No Trade</v>
          </cell>
          <cell r="N1447" t="str">
            <v/>
          </cell>
          <cell r="O1447" t="str">
            <v/>
          </cell>
          <cell r="P1447" t="str">
            <v/>
          </cell>
        </row>
        <row r="1448">
          <cell r="A1448" t="str">
            <v>OH</v>
          </cell>
          <cell r="B1448">
            <v>8</v>
          </cell>
          <cell r="C1448">
            <v>3</v>
          </cell>
          <cell r="D1448" t="str">
            <v>P</v>
          </cell>
          <cell r="E1448">
            <v>0.54</v>
          </cell>
          <cell r="F1448">
            <v>37830</v>
          </cell>
          <cell r="G1448">
            <v>1.5100000000000001E-2</v>
          </cell>
          <cell r="H1448">
            <v>1.7000000000000001E-2</v>
          </cell>
          <cell r="I1448" t="str">
            <v>3          0   .</v>
          </cell>
          <cell r="J1448">
            <v>0</v>
          </cell>
          <cell r="K1448">
            <v>0</v>
          </cell>
          <cell r="L1448">
            <v>2003</v>
          </cell>
          <cell r="M1448" t="str">
            <v>No Trade</v>
          </cell>
          <cell r="N1448" t="str">
            <v/>
          </cell>
          <cell r="O1448" t="str">
            <v/>
          </cell>
          <cell r="P1448" t="str">
            <v/>
          </cell>
        </row>
        <row r="1449">
          <cell r="A1449" t="str">
            <v>OH</v>
          </cell>
          <cell r="B1449">
            <v>8</v>
          </cell>
          <cell r="C1449">
            <v>3</v>
          </cell>
          <cell r="D1449" t="str">
            <v>P</v>
          </cell>
          <cell r="E1449">
            <v>0.55000000000000004</v>
          </cell>
          <cell r="F1449">
            <v>37830</v>
          </cell>
          <cell r="G1449">
            <v>0</v>
          </cell>
          <cell r="H1449">
            <v>0</v>
          </cell>
          <cell r="I1449" t="str">
            <v>0          0   .</v>
          </cell>
          <cell r="J1449">
            <v>0</v>
          </cell>
          <cell r="K1449">
            <v>0</v>
          </cell>
          <cell r="L1449">
            <v>2003</v>
          </cell>
          <cell r="M1449" t="str">
            <v>No Trade</v>
          </cell>
          <cell r="N1449" t="str">
            <v/>
          </cell>
          <cell r="O1449" t="str">
            <v/>
          </cell>
          <cell r="P1449" t="str">
            <v/>
          </cell>
        </row>
        <row r="1450">
          <cell r="A1450" t="str">
            <v>OH</v>
          </cell>
          <cell r="B1450">
            <v>8</v>
          </cell>
          <cell r="C1450">
            <v>3</v>
          </cell>
          <cell r="D1450" t="str">
            <v>P</v>
          </cell>
          <cell r="E1450">
            <v>0.56000000000000005</v>
          </cell>
          <cell r="F1450">
            <v>37830</v>
          </cell>
          <cell r="G1450">
            <v>0</v>
          </cell>
          <cell r="H1450">
            <v>0</v>
          </cell>
          <cell r="I1450" t="str">
            <v>0          0   .</v>
          </cell>
          <cell r="J1450">
            <v>0</v>
          </cell>
          <cell r="K1450">
            <v>0</v>
          </cell>
          <cell r="L1450">
            <v>2003</v>
          </cell>
          <cell r="M1450" t="str">
            <v>No Trade</v>
          </cell>
          <cell r="N1450" t="str">
            <v/>
          </cell>
          <cell r="O1450" t="str">
            <v/>
          </cell>
          <cell r="P1450" t="str">
            <v/>
          </cell>
        </row>
        <row r="1451">
          <cell r="A1451" t="str">
            <v>OH</v>
          </cell>
          <cell r="B1451">
            <v>8</v>
          </cell>
          <cell r="C1451">
            <v>3</v>
          </cell>
          <cell r="D1451" t="str">
            <v>P</v>
          </cell>
          <cell r="E1451">
            <v>0.56999999999999995</v>
          </cell>
          <cell r="F1451">
            <v>37830</v>
          </cell>
          <cell r="G1451">
            <v>0</v>
          </cell>
          <cell r="H1451">
            <v>0</v>
          </cell>
          <cell r="I1451" t="str">
            <v>0          0   .</v>
          </cell>
          <cell r="J1451">
            <v>0</v>
          </cell>
          <cell r="K1451">
            <v>0</v>
          </cell>
          <cell r="L1451">
            <v>2003</v>
          </cell>
          <cell r="M1451" t="str">
            <v>No Trade</v>
          </cell>
          <cell r="N1451" t="str">
            <v/>
          </cell>
          <cell r="O1451" t="str">
            <v/>
          </cell>
          <cell r="P1451" t="str">
            <v/>
          </cell>
        </row>
        <row r="1452">
          <cell r="A1452" t="str">
            <v>OH</v>
          </cell>
          <cell r="B1452">
            <v>8</v>
          </cell>
          <cell r="C1452">
            <v>3</v>
          </cell>
          <cell r="D1452" t="str">
            <v>P</v>
          </cell>
          <cell r="E1452">
            <v>0.6</v>
          </cell>
          <cell r="F1452">
            <v>37830</v>
          </cell>
          <cell r="G1452">
            <v>3.2300000000000002E-2</v>
          </cell>
          <cell r="H1452">
            <v>3.5999999999999997E-2</v>
          </cell>
          <cell r="I1452" t="str">
            <v>2          0   .</v>
          </cell>
          <cell r="J1452">
            <v>0</v>
          </cell>
          <cell r="K1452">
            <v>0</v>
          </cell>
          <cell r="L1452">
            <v>2003</v>
          </cell>
          <cell r="M1452" t="str">
            <v>No Trade</v>
          </cell>
          <cell r="N1452" t="str">
            <v/>
          </cell>
          <cell r="O1452" t="str">
            <v/>
          </cell>
          <cell r="P1452" t="str">
            <v/>
          </cell>
        </row>
        <row r="1453">
          <cell r="A1453" t="str">
            <v>OH</v>
          </cell>
          <cell r="B1453">
            <v>8</v>
          </cell>
          <cell r="C1453">
            <v>3</v>
          </cell>
          <cell r="D1453" t="str">
            <v>C</v>
          </cell>
          <cell r="E1453">
            <v>0.64</v>
          </cell>
          <cell r="F1453">
            <v>37830</v>
          </cell>
          <cell r="G1453">
            <v>8.2100000000000006E-2</v>
          </cell>
          <cell r="H1453">
            <v>7.3999999999999996E-2</v>
          </cell>
          <cell r="I1453" t="str">
            <v>1          0   .</v>
          </cell>
          <cell r="J1453">
            <v>0</v>
          </cell>
          <cell r="K1453">
            <v>0</v>
          </cell>
          <cell r="L1453">
            <v>2003</v>
          </cell>
          <cell r="M1453" t="str">
            <v>No Trade</v>
          </cell>
          <cell r="N1453" t="str">
            <v/>
          </cell>
          <cell r="O1453" t="str">
            <v/>
          </cell>
          <cell r="P1453" t="str">
            <v/>
          </cell>
        </row>
        <row r="1454">
          <cell r="A1454" t="str">
            <v>OH</v>
          </cell>
          <cell r="B1454">
            <v>8</v>
          </cell>
          <cell r="C1454">
            <v>3</v>
          </cell>
          <cell r="D1454" t="str">
            <v>P</v>
          </cell>
          <cell r="E1454">
            <v>0.64</v>
          </cell>
          <cell r="F1454">
            <v>37830</v>
          </cell>
          <cell r="G1454">
            <v>4.8599999999999997E-2</v>
          </cell>
          <cell r="H1454">
            <v>5.2999999999999999E-2</v>
          </cell>
          <cell r="I1454" t="str">
            <v>8          0   .</v>
          </cell>
          <cell r="J1454">
            <v>0</v>
          </cell>
          <cell r="K1454">
            <v>0</v>
          </cell>
          <cell r="L1454">
            <v>2003</v>
          </cell>
          <cell r="M1454" t="str">
            <v>No Trade</v>
          </cell>
          <cell r="N1454" t="str">
            <v/>
          </cell>
          <cell r="O1454" t="str">
            <v/>
          </cell>
          <cell r="P1454" t="str">
            <v/>
          </cell>
        </row>
        <row r="1455">
          <cell r="A1455" t="str">
            <v>OH</v>
          </cell>
          <cell r="B1455">
            <v>8</v>
          </cell>
          <cell r="C1455">
            <v>3</v>
          </cell>
          <cell r="D1455" t="str">
            <v>C</v>
          </cell>
          <cell r="E1455">
            <v>0.65</v>
          </cell>
          <cell r="F1455">
            <v>37830</v>
          </cell>
          <cell r="G1455">
            <v>7.6799999999999993E-2</v>
          </cell>
          <cell r="H1455">
            <v>6.9000000000000006E-2</v>
          </cell>
          <cell r="I1455" t="str">
            <v>3          0   .</v>
          </cell>
          <cell r="J1455">
            <v>0</v>
          </cell>
          <cell r="K1455">
            <v>0</v>
          </cell>
          <cell r="L1455">
            <v>2003</v>
          </cell>
          <cell r="M1455" t="str">
            <v>No Trade</v>
          </cell>
          <cell r="N1455" t="str">
            <v/>
          </cell>
          <cell r="O1455" t="str">
            <v/>
          </cell>
          <cell r="P1455" t="str">
            <v/>
          </cell>
        </row>
        <row r="1456">
          <cell r="A1456" t="str">
            <v>OH</v>
          </cell>
          <cell r="B1456">
            <v>8</v>
          </cell>
          <cell r="C1456">
            <v>3</v>
          </cell>
          <cell r="D1456" t="str">
            <v>P</v>
          </cell>
          <cell r="E1456">
            <v>0.65</v>
          </cell>
          <cell r="F1456">
            <v>37830</v>
          </cell>
          <cell r="G1456">
            <v>0</v>
          </cell>
          <cell r="H1456">
            <v>0</v>
          </cell>
          <cell r="I1456" t="str">
            <v>0          0   .</v>
          </cell>
          <cell r="J1456">
            <v>0</v>
          </cell>
          <cell r="K1456">
            <v>0</v>
          </cell>
          <cell r="L1456">
            <v>2003</v>
          </cell>
          <cell r="M1456" t="str">
            <v>No Trade</v>
          </cell>
          <cell r="N1456" t="str">
            <v/>
          </cell>
          <cell r="O1456" t="str">
            <v/>
          </cell>
          <cell r="P1456" t="str">
            <v/>
          </cell>
        </row>
        <row r="1457">
          <cell r="A1457" t="str">
            <v>OH</v>
          </cell>
          <cell r="B1457">
            <v>8</v>
          </cell>
          <cell r="C1457">
            <v>3</v>
          </cell>
          <cell r="D1457" t="str">
            <v>C</v>
          </cell>
          <cell r="E1457">
            <v>0.67</v>
          </cell>
          <cell r="F1457">
            <v>37830</v>
          </cell>
          <cell r="G1457">
            <v>6.7299999999999999E-2</v>
          </cell>
          <cell r="H1457">
            <v>0.06</v>
          </cell>
          <cell r="I1457" t="str">
            <v>6          0   .</v>
          </cell>
          <cell r="J1457">
            <v>0</v>
          </cell>
          <cell r="K1457">
            <v>0</v>
          </cell>
          <cell r="L1457">
            <v>2003</v>
          </cell>
          <cell r="M1457" t="str">
            <v>No Trade</v>
          </cell>
          <cell r="N1457" t="str">
            <v/>
          </cell>
          <cell r="O1457" t="str">
            <v/>
          </cell>
          <cell r="P1457" t="str">
            <v/>
          </cell>
        </row>
        <row r="1458">
          <cell r="A1458" t="str">
            <v>OH</v>
          </cell>
          <cell r="B1458">
            <v>8</v>
          </cell>
          <cell r="C1458">
            <v>3</v>
          </cell>
          <cell r="D1458" t="str">
            <v>C</v>
          </cell>
          <cell r="E1458">
            <v>0.68</v>
          </cell>
          <cell r="F1458">
            <v>37830</v>
          </cell>
          <cell r="G1458">
            <v>6.3100000000000003E-2</v>
          </cell>
          <cell r="H1458">
            <v>5.6000000000000001E-2</v>
          </cell>
          <cell r="I1458" t="str">
            <v>7          0   .</v>
          </cell>
          <cell r="J1458">
            <v>0</v>
          </cell>
          <cell r="K1458">
            <v>0</v>
          </cell>
          <cell r="L1458">
            <v>2003</v>
          </cell>
          <cell r="M1458" t="str">
            <v>No Trade</v>
          </cell>
          <cell r="N1458" t="str">
            <v/>
          </cell>
          <cell r="O1458" t="str">
            <v/>
          </cell>
          <cell r="P1458" t="str">
            <v/>
          </cell>
        </row>
        <row r="1459">
          <cell r="A1459" t="str">
            <v>OH</v>
          </cell>
          <cell r="B1459">
            <v>8</v>
          </cell>
          <cell r="C1459">
            <v>3</v>
          </cell>
          <cell r="D1459" t="str">
            <v>C</v>
          </cell>
          <cell r="E1459">
            <v>0.7</v>
          </cell>
          <cell r="F1459">
            <v>37830</v>
          </cell>
          <cell r="G1459">
            <v>5.5399999999999998E-2</v>
          </cell>
          <cell r="H1459">
            <v>4.9000000000000002E-2</v>
          </cell>
          <cell r="I1459" t="str">
            <v>5          0   .</v>
          </cell>
          <cell r="J1459">
            <v>0</v>
          </cell>
          <cell r="K1459">
            <v>0</v>
          </cell>
          <cell r="L1459">
            <v>2003</v>
          </cell>
          <cell r="M1459" t="str">
            <v>No Trade</v>
          </cell>
          <cell r="N1459" t="str">
            <v/>
          </cell>
          <cell r="O1459" t="str">
            <v/>
          </cell>
          <cell r="P1459" t="str">
            <v/>
          </cell>
        </row>
        <row r="1460">
          <cell r="A1460" t="str">
            <v>OH</v>
          </cell>
          <cell r="B1460">
            <v>8</v>
          </cell>
          <cell r="C1460">
            <v>3</v>
          </cell>
          <cell r="D1460" t="str">
            <v>C</v>
          </cell>
          <cell r="E1460">
            <v>0.71</v>
          </cell>
          <cell r="F1460">
            <v>37830</v>
          </cell>
          <cell r="G1460">
            <v>5.1799999999999999E-2</v>
          </cell>
          <cell r="H1460">
            <v>4.5999999999999999E-2</v>
          </cell>
          <cell r="I1460" t="str">
            <v>3          0   .</v>
          </cell>
          <cell r="J1460">
            <v>0</v>
          </cell>
          <cell r="K1460">
            <v>0</v>
          </cell>
          <cell r="L1460">
            <v>2003</v>
          </cell>
          <cell r="M1460" t="str">
            <v>No Trade</v>
          </cell>
          <cell r="N1460" t="str">
            <v/>
          </cell>
          <cell r="O1460" t="str">
            <v/>
          </cell>
          <cell r="P1460" t="str">
            <v/>
          </cell>
        </row>
        <row r="1461">
          <cell r="A1461" t="str">
            <v>OH</v>
          </cell>
          <cell r="B1461">
            <v>8</v>
          </cell>
          <cell r="C1461">
            <v>3</v>
          </cell>
          <cell r="D1461" t="str">
            <v>P</v>
          </cell>
          <cell r="E1461">
            <v>0.71</v>
          </cell>
          <cell r="F1461">
            <v>37830</v>
          </cell>
          <cell r="G1461">
            <v>8.7499999999999994E-2</v>
          </cell>
          <cell r="H1461">
            <v>9.4E-2</v>
          </cell>
          <cell r="I1461" t="str">
            <v>8          0   .</v>
          </cell>
          <cell r="J1461">
            <v>0</v>
          </cell>
          <cell r="K1461">
            <v>0</v>
          </cell>
          <cell r="L1461">
            <v>2003</v>
          </cell>
          <cell r="M1461" t="str">
            <v>No Trade</v>
          </cell>
          <cell r="N1461" t="str">
            <v/>
          </cell>
          <cell r="O1461" t="str">
            <v/>
          </cell>
          <cell r="P1461" t="str">
            <v/>
          </cell>
        </row>
        <row r="1462">
          <cell r="A1462" t="str">
            <v>OH</v>
          </cell>
          <cell r="B1462">
            <v>8</v>
          </cell>
          <cell r="C1462">
            <v>3</v>
          </cell>
          <cell r="D1462" t="str">
            <v>C</v>
          </cell>
          <cell r="E1462">
            <v>0.78</v>
          </cell>
          <cell r="F1462">
            <v>37830</v>
          </cell>
          <cell r="G1462">
            <v>3.2300000000000002E-2</v>
          </cell>
          <cell r="H1462">
            <v>2.8000000000000001E-2</v>
          </cell>
          <cell r="I1462" t="str">
            <v>5          0   .</v>
          </cell>
          <cell r="J1462">
            <v>0</v>
          </cell>
          <cell r="K1462">
            <v>0</v>
          </cell>
          <cell r="L1462">
            <v>2003</v>
          </cell>
          <cell r="M1462" t="str">
            <v>No Trade</v>
          </cell>
          <cell r="N1462" t="str">
            <v/>
          </cell>
          <cell r="O1462" t="str">
            <v/>
          </cell>
          <cell r="P1462" t="str">
            <v/>
          </cell>
        </row>
        <row r="1463">
          <cell r="A1463" t="str">
            <v>OH</v>
          </cell>
          <cell r="B1463">
            <v>8</v>
          </cell>
          <cell r="C1463">
            <v>3</v>
          </cell>
          <cell r="D1463" t="str">
            <v>C</v>
          </cell>
          <cell r="E1463">
            <v>0.79</v>
          </cell>
          <cell r="F1463">
            <v>37830</v>
          </cell>
          <cell r="G1463">
            <v>3.0200000000000001E-2</v>
          </cell>
          <cell r="H1463">
            <v>2.5999999999999999E-2</v>
          </cell>
          <cell r="I1463" t="str">
            <v>6          0   .</v>
          </cell>
          <cell r="J1463">
            <v>0</v>
          </cell>
          <cell r="K1463">
            <v>0</v>
          </cell>
          <cell r="L1463">
            <v>2003</v>
          </cell>
          <cell r="M1463" t="str">
            <v>No Trade</v>
          </cell>
          <cell r="N1463" t="str">
            <v/>
          </cell>
          <cell r="O1463" t="str">
            <v/>
          </cell>
          <cell r="P1463" t="str">
            <v/>
          </cell>
        </row>
        <row r="1464">
          <cell r="A1464" t="str">
            <v>OH</v>
          </cell>
          <cell r="B1464">
            <v>8</v>
          </cell>
          <cell r="C1464">
            <v>3</v>
          </cell>
          <cell r="D1464" t="str">
            <v>C</v>
          </cell>
          <cell r="E1464">
            <v>0.8</v>
          </cell>
          <cell r="F1464">
            <v>37830</v>
          </cell>
          <cell r="G1464">
            <v>2.8199999999999999E-2</v>
          </cell>
          <cell r="H1464">
            <v>2.4E-2</v>
          </cell>
          <cell r="I1464" t="str">
            <v>8          0   .</v>
          </cell>
          <cell r="J1464">
            <v>0</v>
          </cell>
          <cell r="K1464">
            <v>0</v>
          </cell>
          <cell r="L1464">
            <v>2003</v>
          </cell>
          <cell r="M1464" t="str">
            <v>No Trade</v>
          </cell>
          <cell r="N1464" t="str">
            <v/>
          </cell>
          <cell r="O1464" t="str">
            <v/>
          </cell>
          <cell r="P1464" t="str">
            <v/>
          </cell>
        </row>
        <row r="1465">
          <cell r="A1465" t="str">
            <v>OH</v>
          </cell>
          <cell r="B1465">
            <v>8</v>
          </cell>
          <cell r="C1465">
            <v>3</v>
          </cell>
          <cell r="D1465" t="str">
            <v>C</v>
          </cell>
          <cell r="E1465">
            <v>0.85</v>
          </cell>
          <cell r="F1465">
            <v>37830</v>
          </cell>
          <cell r="G1465">
            <v>0.02</v>
          </cell>
          <cell r="H1465">
            <v>1.7000000000000001E-2</v>
          </cell>
          <cell r="I1465" t="str">
            <v>5          0   .</v>
          </cell>
          <cell r="J1465">
            <v>0</v>
          </cell>
          <cell r="K1465">
            <v>0</v>
          </cell>
          <cell r="L1465">
            <v>2003</v>
          </cell>
          <cell r="M1465" t="str">
            <v>No Trade</v>
          </cell>
          <cell r="N1465" t="str">
            <v/>
          </cell>
          <cell r="O1465" t="str">
            <v/>
          </cell>
          <cell r="P1465" t="str">
            <v/>
          </cell>
        </row>
        <row r="1466">
          <cell r="A1466" t="str">
            <v>OH</v>
          </cell>
          <cell r="B1466">
            <v>9</v>
          </cell>
          <cell r="C1466">
            <v>3</v>
          </cell>
          <cell r="D1466" t="str">
            <v>C</v>
          </cell>
          <cell r="E1466">
            <v>0.3</v>
          </cell>
          <cell r="F1466">
            <v>37859</v>
          </cell>
          <cell r="G1466">
            <v>0.37790000000000001</v>
          </cell>
          <cell r="H1466">
            <v>0.36399999999999999</v>
          </cell>
          <cell r="I1466" t="str">
            <v>7          0   .</v>
          </cell>
          <cell r="J1466">
            <v>0</v>
          </cell>
          <cell r="K1466">
            <v>0</v>
          </cell>
          <cell r="L1466">
            <v>2003</v>
          </cell>
          <cell r="M1466" t="str">
            <v>No Trade</v>
          </cell>
          <cell r="N1466" t="str">
            <v/>
          </cell>
          <cell r="O1466" t="str">
            <v/>
          </cell>
          <cell r="P1466" t="str">
            <v/>
          </cell>
        </row>
        <row r="1467">
          <cell r="A1467" t="str">
            <v>OH</v>
          </cell>
          <cell r="B1467">
            <v>9</v>
          </cell>
          <cell r="C1467">
            <v>3</v>
          </cell>
          <cell r="D1467" t="str">
            <v>P</v>
          </cell>
          <cell r="E1467">
            <v>0.3</v>
          </cell>
          <cell r="F1467">
            <v>37859</v>
          </cell>
          <cell r="G1467">
            <v>1E-4</v>
          </cell>
          <cell r="H1467">
            <v>0</v>
          </cell>
          <cell r="I1467" t="str">
            <v>1          0   .</v>
          </cell>
          <cell r="J1467">
            <v>0</v>
          </cell>
          <cell r="K1467">
            <v>0</v>
          </cell>
          <cell r="L1467">
            <v>2003</v>
          </cell>
          <cell r="M1467" t="str">
            <v>No Trade</v>
          </cell>
          <cell r="N1467" t="str">
            <v/>
          </cell>
          <cell r="O1467" t="str">
            <v/>
          </cell>
          <cell r="P1467" t="str">
            <v/>
          </cell>
        </row>
        <row r="1468">
          <cell r="A1468" t="str">
            <v>OH</v>
          </cell>
          <cell r="B1468">
            <v>9</v>
          </cell>
          <cell r="C1468">
            <v>3</v>
          </cell>
          <cell r="D1468" t="str">
            <v>C</v>
          </cell>
          <cell r="E1468">
            <v>0.6</v>
          </cell>
          <cell r="F1468">
            <v>37859</v>
          </cell>
          <cell r="G1468">
            <v>0</v>
          </cell>
          <cell r="H1468">
            <v>0</v>
          </cell>
          <cell r="I1468" t="str">
            <v>0          0   .</v>
          </cell>
          <cell r="J1468">
            <v>0</v>
          </cell>
          <cell r="K1468">
            <v>0</v>
          </cell>
          <cell r="L1468">
            <v>2003</v>
          </cell>
          <cell r="M1468" t="str">
            <v>No Trade</v>
          </cell>
          <cell r="N1468" t="str">
            <v/>
          </cell>
          <cell r="O1468" t="str">
            <v/>
          </cell>
          <cell r="P1468" t="str">
            <v/>
          </cell>
        </row>
        <row r="1469">
          <cell r="A1469" t="str">
            <v>OH</v>
          </cell>
          <cell r="B1469">
            <v>9</v>
          </cell>
          <cell r="C1469">
            <v>3</v>
          </cell>
          <cell r="D1469" t="str">
            <v>P</v>
          </cell>
          <cell r="E1469">
            <v>0.6</v>
          </cell>
          <cell r="F1469">
            <v>37859</v>
          </cell>
          <cell r="G1469">
            <v>3.44E-2</v>
          </cell>
          <cell r="H1469">
            <v>3.7999999999999999E-2</v>
          </cell>
          <cell r="I1469" t="str">
            <v>3          0   .</v>
          </cell>
          <cell r="J1469">
            <v>0</v>
          </cell>
          <cell r="K1469">
            <v>0</v>
          </cell>
          <cell r="L1469">
            <v>2003</v>
          </cell>
          <cell r="M1469" t="str">
            <v>No Trade</v>
          </cell>
          <cell r="N1469" t="str">
            <v/>
          </cell>
          <cell r="O1469" t="str">
            <v/>
          </cell>
          <cell r="P1469" t="str">
            <v/>
          </cell>
        </row>
        <row r="1470">
          <cell r="A1470" t="str">
            <v>OH</v>
          </cell>
          <cell r="B1470">
            <v>9</v>
          </cell>
          <cell r="C1470">
            <v>3</v>
          </cell>
          <cell r="D1470" t="str">
            <v>C</v>
          </cell>
          <cell r="E1470">
            <v>0.65</v>
          </cell>
          <cell r="F1470">
            <v>37859</v>
          </cell>
          <cell r="G1470">
            <v>8.2799999999999999E-2</v>
          </cell>
          <cell r="H1470">
            <v>7.4999999999999997E-2</v>
          </cell>
          <cell r="I1470" t="str">
            <v>2          0   .</v>
          </cell>
          <cell r="J1470">
            <v>0</v>
          </cell>
          <cell r="K1470">
            <v>0</v>
          </cell>
          <cell r="L1470">
            <v>2003</v>
          </cell>
          <cell r="M1470" t="str">
            <v>No Trade</v>
          </cell>
          <cell r="N1470" t="str">
            <v/>
          </cell>
          <cell r="O1470" t="str">
            <v/>
          </cell>
          <cell r="P1470" t="str">
            <v/>
          </cell>
        </row>
        <row r="1471">
          <cell r="A1471" t="str">
            <v>OH</v>
          </cell>
          <cell r="B1471">
            <v>9</v>
          </cell>
          <cell r="C1471">
            <v>3</v>
          </cell>
          <cell r="D1471" t="str">
            <v>C</v>
          </cell>
          <cell r="E1471">
            <v>0.69</v>
          </cell>
          <cell r="F1471">
            <v>37859</v>
          </cell>
          <cell r="G1471">
            <v>6.4699999999999994E-2</v>
          </cell>
          <cell r="H1471">
            <v>5.8000000000000003E-2</v>
          </cell>
          <cell r="I1471" t="str">
            <v>6          0   .</v>
          </cell>
          <cell r="J1471">
            <v>0</v>
          </cell>
          <cell r="K1471">
            <v>0</v>
          </cell>
          <cell r="L1471">
            <v>2003</v>
          </cell>
          <cell r="M1471" t="str">
            <v>No Trade</v>
          </cell>
          <cell r="N1471" t="str">
            <v/>
          </cell>
          <cell r="O1471" t="str">
            <v/>
          </cell>
          <cell r="P1471" t="str">
            <v/>
          </cell>
        </row>
        <row r="1472">
          <cell r="A1472" t="str">
            <v>OH</v>
          </cell>
          <cell r="B1472">
            <v>9</v>
          </cell>
          <cell r="C1472">
            <v>3</v>
          </cell>
          <cell r="D1472" t="str">
            <v>P</v>
          </cell>
          <cell r="E1472">
            <v>0.69</v>
          </cell>
          <cell r="F1472">
            <v>37859</v>
          </cell>
          <cell r="G1472">
            <v>7.6799999999999993E-2</v>
          </cell>
          <cell r="H1472">
            <v>8.3000000000000004E-2</v>
          </cell>
          <cell r="I1472" t="str">
            <v>3          0   .</v>
          </cell>
          <cell r="J1472">
            <v>0</v>
          </cell>
          <cell r="K1472">
            <v>0</v>
          </cell>
          <cell r="L1472">
            <v>2003</v>
          </cell>
          <cell r="M1472" t="str">
            <v>No Trade</v>
          </cell>
          <cell r="N1472" t="str">
            <v/>
          </cell>
          <cell r="O1472" t="str">
            <v/>
          </cell>
          <cell r="P1472" t="str">
            <v/>
          </cell>
        </row>
        <row r="1473">
          <cell r="A1473" t="str">
            <v>OH</v>
          </cell>
          <cell r="B1473">
            <v>9</v>
          </cell>
          <cell r="C1473">
            <v>3</v>
          </cell>
          <cell r="D1473" t="str">
            <v>C</v>
          </cell>
          <cell r="E1473">
            <v>0.7</v>
          </cell>
          <cell r="F1473">
            <v>37859</v>
          </cell>
          <cell r="G1473">
            <v>6.0900000000000003E-2</v>
          </cell>
          <cell r="H1473">
            <v>5.5E-2</v>
          </cell>
          <cell r="I1473" t="str">
            <v>0          0   .</v>
          </cell>
          <cell r="J1473">
            <v>0</v>
          </cell>
          <cell r="K1473">
            <v>0</v>
          </cell>
          <cell r="L1473">
            <v>2003</v>
          </cell>
          <cell r="M1473" t="str">
            <v>No Trade</v>
          </cell>
          <cell r="N1473" t="str">
            <v/>
          </cell>
          <cell r="O1473" t="str">
            <v/>
          </cell>
          <cell r="P1473" t="str">
            <v/>
          </cell>
        </row>
        <row r="1474">
          <cell r="A1474" t="str">
            <v>OH</v>
          </cell>
          <cell r="B1474">
            <v>9</v>
          </cell>
          <cell r="C1474">
            <v>3</v>
          </cell>
          <cell r="D1474" t="str">
            <v>C</v>
          </cell>
          <cell r="E1474">
            <v>0.72</v>
          </cell>
          <cell r="F1474">
            <v>37859</v>
          </cell>
          <cell r="G1474">
            <v>5.3699999999999998E-2</v>
          </cell>
          <cell r="H1474">
            <v>4.8000000000000001E-2</v>
          </cell>
          <cell r="I1474" t="str">
            <v>4          0   .</v>
          </cell>
          <cell r="J1474">
            <v>0</v>
          </cell>
          <cell r="K1474">
            <v>0</v>
          </cell>
          <cell r="L1474">
            <v>2003</v>
          </cell>
          <cell r="M1474" t="str">
            <v>No Trade</v>
          </cell>
          <cell r="N1474" t="str">
            <v/>
          </cell>
          <cell r="O1474" t="str">
            <v/>
          </cell>
          <cell r="P1474" t="str">
            <v/>
          </cell>
        </row>
        <row r="1475">
          <cell r="A1475" t="str">
            <v>OH</v>
          </cell>
          <cell r="B1475">
            <v>9</v>
          </cell>
          <cell r="C1475">
            <v>3</v>
          </cell>
          <cell r="D1475" t="str">
            <v>C</v>
          </cell>
          <cell r="E1475">
            <v>0.78</v>
          </cell>
          <cell r="F1475">
            <v>37859</v>
          </cell>
          <cell r="G1475">
            <v>3.6700000000000003E-2</v>
          </cell>
          <cell r="H1475">
            <v>3.2000000000000001E-2</v>
          </cell>
          <cell r="I1475" t="str">
            <v>8          0   .</v>
          </cell>
          <cell r="J1475">
            <v>0</v>
          </cell>
          <cell r="K1475">
            <v>0</v>
          </cell>
          <cell r="L1475">
            <v>2003</v>
          </cell>
          <cell r="M1475" t="str">
            <v>No Trade</v>
          </cell>
          <cell r="N1475" t="str">
            <v/>
          </cell>
          <cell r="O1475" t="str">
            <v/>
          </cell>
          <cell r="P1475" t="str">
            <v/>
          </cell>
        </row>
        <row r="1476">
          <cell r="A1476" t="str">
            <v>OH</v>
          </cell>
          <cell r="B1476">
            <v>9</v>
          </cell>
          <cell r="C1476">
            <v>3</v>
          </cell>
          <cell r="D1476" t="str">
            <v>C</v>
          </cell>
          <cell r="E1476">
            <v>0.8</v>
          </cell>
          <cell r="F1476">
            <v>37859</v>
          </cell>
          <cell r="G1476">
            <v>3.2300000000000002E-2</v>
          </cell>
          <cell r="H1476">
            <v>2.8000000000000001E-2</v>
          </cell>
          <cell r="I1476" t="str">
            <v>7          0   .</v>
          </cell>
          <cell r="J1476">
            <v>0</v>
          </cell>
          <cell r="K1476">
            <v>0</v>
          </cell>
          <cell r="L1476">
            <v>2003</v>
          </cell>
          <cell r="M1476" t="str">
            <v>No Trade</v>
          </cell>
          <cell r="N1476" t="str">
            <v/>
          </cell>
          <cell r="O1476" t="str">
            <v/>
          </cell>
          <cell r="P1476" t="str">
            <v/>
          </cell>
        </row>
        <row r="1477">
          <cell r="A1477" t="str">
            <v>OH</v>
          </cell>
          <cell r="B1477">
            <v>9</v>
          </cell>
          <cell r="C1477">
            <v>3</v>
          </cell>
          <cell r="D1477" t="str">
            <v>C</v>
          </cell>
          <cell r="E1477">
            <v>0.85</v>
          </cell>
          <cell r="F1477">
            <v>37859</v>
          </cell>
          <cell r="G1477">
            <v>2.3300000000000001E-2</v>
          </cell>
          <cell r="H1477">
            <v>0.02</v>
          </cell>
          <cell r="I1477" t="str">
            <v>6          0   .</v>
          </cell>
          <cell r="J1477">
            <v>0</v>
          </cell>
          <cell r="K1477">
            <v>0</v>
          </cell>
          <cell r="L1477">
            <v>2003</v>
          </cell>
          <cell r="M1477" t="str">
            <v>No Trade</v>
          </cell>
          <cell r="N1477" t="str">
            <v/>
          </cell>
          <cell r="O1477" t="str">
            <v/>
          </cell>
          <cell r="P1477" t="str">
            <v/>
          </cell>
        </row>
        <row r="1478">
          <cell r="A1478" t="str">
            <v>OH</v>
          </cell>
          <cell r="B1478">
            <v>9</v>
          </cell>
          <cell r="C1478">
            <v>3</v>
          </cell>
          <cell r="D1478" t="str">
            <v>C</v>
          </cell>
          <cell r="E1478">
            <v>0.9</v>
          </cell>
          <cell r="F1478">
            <v>37859</v>
          </cell>
          <cell r="G1478">
            <v>1.6799999999999999E-2</v>
          </cell>
          <cell r="H1478">
            <v>1.4E-2</v>
          </cell>
          <cell r="I1478" t="str">
            <v>8          0   .</v>
          </cell>
          <cell r="J1478">
            <v>0</v>
          </cell>
          <cell r="K1478">
            <v>0</v>
          </cell>
          <cell r="L1478">
            <v>2003</v>
          </cell>
          <cell r="M1478" t="str">
            <v>No Trade</v>
          </cell>
          <cell r="N1478" t="str">
            <v/>
          </cell>
          <cell r="O1478" t="str">
            <v/>
          </cell>
          <cell r="P1478" t="str">
            <v/>
          </cell>
        </row>
        <row r="1479">
          <cell r="A1479" t="str">
            <v>OH</v>
          </cell>
          <cell r="B1479">
            <v>10</v>
          </cell>
          <cell r="C1479">
            <v>3</v>
          </cell>
          <cell r="D1479" t="str">
            <v>C</v>
          </cell>
          <cell r="E1479">
            <v>0.65</v>
          </cell>
          <cell r="F1479">
            <v>37889</v>
          </cell>
          <cell r="G1479">
            <v>8.8999999999999996E-2</v>
          </cell>
          <cell r="H1479">
            <v>8.1000000000000003E-2</v>
          </cell>
          <cell r="I1479" t="str">
            <v>3          0   .</v>
          </cell>
          <cell r="J1479">
            <v>0</v>
          </cell>
          <cell r="K1479">
            <v>0</v>
          </cell>
          <cell r="L1479">
            <v>2003</v>
          </cell>
          <cell r="M1479" t="str">
            <v>No Trade</v>
          </cell>
          <cell r="N1479" t="str">
            <v/>
          </cell>
          <cell r="O1479" t="str">
            <v/>
          </cell>
          <cell r="P1479" t="str">
            <v/>
          </cell>
        </row>
        <row r="1480">
          <cell r="A1480" t="str">
            <v>OH</v>
          </cell>
          <cell r="B1480">
            <v>10</v>
          </cell>
          <cell r="C1480">
            <v>3</v>
          </cell>
          <cell r="D1480" t="str">
            <v>C</v>
          </cell>
          <cell r="E1480">
            <v>0.68</v>
          </cell>
          <cell r="F1480">
            <v>37889</v>
          </cell>
          <cell r="G1480">
            <v>7.4899999999999994E-2</v>
          </cell>
          <cell r="H1480">
            <v>6.8000000000000005E-2</v>
          </cell>
          <cell r="I1480" t="str">
            <v>1          0   .</v>
          </cell>
          <cell r="J1480">
            <v>0</v>
          </cell>
          <cell r="K1480">
            <v>0</v>
          </cell>
          <cell r="L1480">
            <v>2003</v>
          </cell>
          <cell r="M1480" t="str">
            <v>No Trade</v>
          </cell>
          <cell r="N1480" t="str">
            <v/>
          </cell>
          <cell r="O1480" t="str">
            <v/>
          </cell>
          <cell r="P1480" t="str">
            <v/>
          </cell>
        </row>
        <row r="1481">
          <cell r="A1481" t="str">
            <v>OH</v>
          </cell>
          <cell r="B1481">
            <v>10</v>
          </cell>
          <cell r="C1481">
            <v>3</v>
          </cell>
          <cell r="D1481" t="str">
            <v>C</v>
          </cell>
          <cell r="E1481">
            <v>0.69</v>
          </cell>
          <cell r="F1481">
            <v>37889</v>
          </cell>
          <cell r="G1481">
            <v>7.0800000000000002E-2</v>
          </cell>
          <cell r="H1481">
            <v>6.4000000000000001E-2</v>
          </cell>
          <cell r="I1481" t="str">
            <v>3          0   .</v>
          </cell>
          <cell r="J1481">
            <v>0</v>
          </cell>
          <cell r="K1481">
            <v>0</v>
          </cell>
          <cell r="L1481">
            <v>2003</v>
          </cell>
          <cell r="M1481" t="str">
            <v>No Trade</v>
          </cell>
          <cell r="N1481" t="str">
            <v/>
          </cell>
          <cell r="O1481" t="str">
            <v/>
          </cell>
          <cell r="P1481" t="str">
            <v/>
          </cell>
        </row>
        <row r="1482">
          <cell r="A1482" t="str">
            <v>OH</v>
          </cell>
          <cell r="B1482">
            <v>10</v>
          </cell>
          <cell r="C1482">
            <v>3</v>
          </cell>
          <cell r="D1482" t="str">
            <v>C</v>
          </cell>
          <cell r="E1482">
            <v>0.7</v>
          </cell>
          <cell r="F1482">
            <v>37889</v>
          </cell>
          <cell r="G1482">
            <v>6.6900000000000001E-2</v>
          </cell>
          <cell r="H1482">
            <v>0.06</v>
          </cell>
          <cell r="I1482" t="str">
            <v>6          0   .</v>
          </cell>
          <cell r="J1482">
            <v>0</v>
          </cell>
          <cell r="K1482">
            <v>0</v>
          </cell>
          <cell r="L1482">
            <v>2003</v>
          </cell>
          <cell r="M1482" t="str">
            <v>No Trade</v>
          </cell>
          <cell r="N1482" t="str">
            <v/>
          </cell>
          <cell r="O1482" t="str">
            <v/>
          </cell>
          <cell r="P1482" t="str">
            <v/>
          </cell>
        </row>
        <row r="1483">
          <cell r="A1483" t="str">
            <v>OH</v>
          </cell>
          <cell r="B1483">
            <v>10</v>
          </cell>
          <cell r="C1483">
            <v>3</v>
          </cell>
          <cell r="D1483" t="str">
            <v>P</v>
          </cell>
          <cell r="E1483">
            <v>0.7</v>
          </cell>
          <cell r="F1483">
            <v>37889</v>
          </cell>
          <cell r="G1483">
            <v>0</v>
          </cell>
          <cell r="H1483">
            <v>0</v>
          </cell>
          <cell r="I1483" t="str">
            <v>0          0   .</v>
          </cell>
          <cell r="J1483">
            <v>0</v>
          </cell>
          <cell r="K1483">
            <v>0</v>
          </cell>
          <cell r="L1483">
            <v>2003</v>
          </cell>
          <cell r="M1483" t="str">
            <v>No Trade</v>
          </cell>
          <cell r="N1483" t="str">
            <v/>
          </cell>
          <cell r="O1483" t="str">
            <v/>
          </cell>
          <cell r="P1483" t="str">
            <v/>
          </cell>
        </row>
        <row r="1484">
          <cell r="A1484" t="str">
            <v>OH</v>
          </cell>
          <cell r="B1484">
            <v>10</v>
          </cell>
          <cell r="C1484">
            <v>3</v>
          </cell>
          <cell r="D1484" t="str">
            <v>C</v>
          </cell>
          <cell r="E1484">
            <v>0.78</v>
          </cell>
          <cell r="F1484">
            <v>37889</v>
          </cell>
          <cell r="G1484">
            <v>4.19E-2</v>
          </cell>
          <cell r="H1484">
            <v>4.2000000000000003E-2</v>
          </cell>
          <cell r="I1484" t="str">
            <v>8          0   .</v>
          </cell>
          <cell r="J1484">
            <v>0</v>
          </cell>
          <cell r="K1484">
            <v>0</v>
          </cell>
          <cell r="L1484">
            <v>2003</v>
          </cell>
          <cell r="M1484" t="str">
            <v>No Trade</v>
          </cell>
          <cell r="N1484" t="str">
            <v/>
          </cell>
          <cell r="O1484" t="str">
            <v/>
          </cell>
          <cell r="P1484" t="str">
            <v/>
          </cell>
        </row>
        <row r="1485">
          <cell r="A1485" t="str">
            <v>OH</v>
          </cell>
          <cell r="B1485">
            <v>10</v>
          </cell>
          <cell r="C1485">
            <v>3</v>
          </cell>
          <cell r="D1485" t="str">
            <v>C</v>
          </cell>
          <cell r="E1485">
            <v>0.83</v>
          </cell>
          <cell r="F1485">
            <v>37889</v>
          </cell>
          <cell r="G1485">
            <v>3.2399999999999998E-2</v>
          </cell>
          <cell r="H1485">
            <v>3.2000000000000001E-2</v>
          </cell>
          <cell r="I1485" t="str">
            <v>4          0   .</v>
          </cell>
          <cell r="J1485">
            <v>0</v>
          </cell>
          <cell r="K1485">
            <v>0</v>
          </cell>
          <cell r="L1485">
            <v>2003</v>
          </cell>
          <cell r="M1485" t="str">
            <v>No Trade</v>
          </cell>
          <cell r="N1485" t="str">
            <v/>
          </cell>
          <cell r="O1485" t="str">
            <v/>
          </cell>
          <cell r="P1485" t="str">
            <v/>
          </cell>
        </row>
        <row r="1486">
          <cell r="A1486" t="str">
            <v>OH</v>
          </cell>
          <cell r="B1486">
            <v>10</v>
          </cell>
          <cell r="C1486">
            <v>3</v>
          </cell>
          <cell r="D1486" t="str">
            <v>C</v>
          </cell>
          <cell r="E1486">
            <v>0.85</v>
          </cell>
          <cell r="F1486">
            <v>37889</v>
          </cell>
          <cell r="G1486">
            <v>2.76E-2</v>
          </cell>
          <cell r="H1486">
            <v>2.9000000000000001E-2</v>
          </cell>
          <cell r="I1486" t="str">
            <v>0          0   .</v>
          </cell>
          <cell r="J1486">
            <v>0</v>
          </cell>
          <cell r="K1486">
            <v>0</v>
          </cell>
          <cell r="L1486">
            <v>2003</v>
          </cell>
          <cell r="M1486" t="str">
            <v>No Trade</v>
          </cell>
          <cell r="N1486" t="str">
            <v/>
          </cell>
          <cell r="O1486" t="str">
            <v/>
          </cell>
          <cell r="P1486" t="str">
            <v/>
          </cell>
        </row>
        <row r="1487">
          <cell r="A1487" t="str">
            <v>OH</v>
          </cell>
          <cell r="B1487">
            <v>11</v>
          </cell>
          <cell r="C1487">
            <v>3</v>
          </cell>
          <cell r="D1487" t="str">
            <v>C</v>
          </cell>
          <cell r="E1487">
            <v>0.69</v>
          </cell>
          <cell r="F1487">
            <v>37922</v>
          </cell>
          <cell r="G1487">
            <v>7.6899999999999996E-2</v>
          </cell>
          <cell r="H1487">
            <v>7.0000000000000007E-2</v>
          </cell>
          <cell r="I1487" t="str">
            <v>4          0   .</v>
          </cell>
          <cell r="J1487">
            <v>0</v>
          </cell>
          <cell r="K1487">
            <v>0</v>
          </cell>
          <cell r="L1487">
            <v>2003</v>
          </cell>
          <cell r="M1487" t="str">
            <v>No Trade</v>
          </cell>
          <cell r="N1487" t="str">
            <v/>
          </cell>
          <cell r="O1487" t="str">
            <v/>
          </cell>
          <cell r="P1487" t="str">
            <v/>
          </cell>
        </row>
        <row r="1488">
          <cell r="A1488" t="str">
            <v>OH</v>
          </cell>
          <cell r="B1488">
            <v>11</v>
          </cell>
          <cell r="C1488">
            <v>3</v>
          </cell>
          <cell r="D1488" t="str">
            <v>C</v>
          </cell>
          <cell r="E1488">
            <v>0.7</v>
          </cell>
          <cell r="F1488">
            <v>37922</v>
          </cell>
          <cell r="G1488">
            <v>7.2900000000000006E-2</v>
          </cell>
          <cell r="H1488">
            <v>6.6000000000000003E-2</v>
          </cell>
          <cell r="I1488" t="str">
            <v>6          0   .</v>
          </cell>
          <cell r="J1488">
            <v>0</v>
          </cell>
          <cell r="K1488">
            <v>0</v>
          </cell>
          <cell r="L1488">
            <v>2003</v>
          </cell>
          <cell r="M1488" t="str">
            <v>No Trade</v>
          </cell>
          <cell r="N1488" t="str">
            <v/>
          </cell>
          <cell r="O1488" t="str">
            <v/>
          </cell>
          <cell r="P1488" t="str">
            <v/>
          </cell>
        </row>
        <row r="1489">
          <cell r="A1489" t="str">
            <v>OH</v>
          </cell>
          <cell r="B1489">
            <v>11</v>
          </cell>
          <cell r="C1489">
            <v>3</v>
          </cell>
          <cell r="D1489" t="str">
            <v>C</v>
          </cell>
          <cell r="E1489">
            <v>0.78</v>
          </cell>
          <cell r="F1489">
            <v>37922</v>
          </cell>
          <cell r="G1489">
            <v>4.7300000000000002E-2</v>
          </cell>
          <cell r="H1489">
            <v>4.2000000000000003E-2</v>
          </cell>
          <cell r="I1489" t="str">
            <v>8          0   .</v>
          </cell>
          <cell r="J1489">
            <v>0</v>
          </cell>
          <cell r="K1489">
            <v>0</v>
          </cell>
          <cell r="L1489">
            <v>2003</v>
          </cell>
          <cell r="M1489" t="str">
            <v>No Trade</v>
          </cell>
          <cell r="N1489" t="str">
            <v/>
          </cell>
          <cell r="O1489" t="str">
            <v/>
          </cell>
          <cell r="P1489" t="str">
            <v/>
          </cell>
        </row>
        <row r="1490">
          <cell r="A1490" t="str">
            <v>OH</v>
          </cell>
          <cell r="B1490">
            <v>11</v>
          </cell>
          <cell r="C1490">
            <v>3</v>
          </cell>
          <cell r="D1490" t="str">
            <v>C</v>
          </cell>
          <cell r="E1490">
            <v>0.83</v>
          </cell>
          <cell r="F1490">
            <v>37922</v>
          </cell>
          <cell r="G1490">
            <v>3.5900000000000001E-2</v>
          </cell>
          <cell r="H1490">
            <v>3.2000000000000001E-2</v>
          </cell>
          <cell r="I1490" t="str">
            <v>4          0   .</v>
          </cell>
          <cell r="J1490">
            <v>0</v>
          </cell>
          <cell r="K1490">
            <v>0</v>
          </cell>
          <cell r="L1490">
            <v>2003</v>
          </cell>
          <cell r="M1490" t="str">
            <v>No Trade</v>
          </cell>
          <cell r="N1490" t="str">
            <v/>
          </cell>
          <cell r="O1490" t="str">
            <v/>
          </cell>
          <cell r="P1490" t="str">
            <v/>
          </cell>
        </row>
        <row r="1491">
          <cell r="A1491" t="str">
            <v>OH</v>
          </cell>
          <cell r="B1491">
            <v>11</v>
          </cell>
          <cell r="C1491">
            <v>3</v>
          </cell>
          <cell r="D1491" t="str">
            <v>C</v>
          </cell>
          <cell r="E1491">
            <v>0.85</v>
          </cell>
          <cell r="F1491">
            <v>37922</v>
          </cell>
          <cell r="G1491">
            <v>3.2199999999999999E-2</v>
          </cell>
          <cell r="H1491">
            <v>2.9000000000000001E-2</v>
          </cell>
          <cell r="I1491" t="str">
            <v>0          0   .</v>
          </cell>
          <cell r="J1491">
            <v>0</v>
          </cell>
          <cell r="K1491">
            <v>0</v>
          </cell>
          <cell r="L1491">
            <v>2003</v>
          </cell>
          <cell r="M1491" t="str">
            <v>No Trade</v>
          </cell>
          <cell r="N1491" t="str">
            <v/>
          </cell>
          <cell r="O1491" t="str">
            <v/>
          </cell>
          <cell r="P1491" t="str">
            <v/>
          </cell>
        </row>
        <row r="1492">
          <cell r="A1492" t="str">
            <v>OH</v>
          </cell>
          <cell r="B1492">
            <v>12</v>
          </cell>
          <cell r="C1492">
            <v>3</v>
          </cell>
          <cell r="D1492" t="str">
            <v>C</v>
          </cell>
          <cell r="E1492">
            <v>0.67</v>
          </cell>
          <cell r="F1492">
            <v>37949</v>
          </cell>
          <cell r="G1492">
            <v>8.8400000000000006E-2</v>
          </cell>
          <cell r="H1492">
            <v>8.1000000000000003E-2</v>
          </cell>
          <cell r="I1492" t="str">
            <v>0          0   .</v>
          </cell>
          <cell r="J1492">
            <v>0</v>
          </cell>
          <cell r="K1492">
            <v>0</v>
          </cell>
          <cell r="L1492">
            <v>2003</v>
          </cell>
          <cell r="M1492" t="str">
            <v>No Trade</v>
          </cell>
          <cell r="N1492" t="str">
            <v/>
          </cell>
          <cell r="O1492" t="str">
            <v/>
          </cell>
          <cell r="P1492" t="str">
            <v/>
          </cell>
        </row>
        <row r="1493">
          <cell r="A1493" t="str">
            <v>OH</v>
          </cell>
          <cell r="B1493">
            <v>12</v>
          </cell>
          <cell r="C1493">
            <v>3</v>
          </cell>
          <cell r="D1493" t="str">
            <v>C</v>
          </cell>
          <cell r="E1493">
            <v>0.68</v>
          </cell>
          <cell r="F1493">
            <v>37949</v>
          </cell>
          <cell r="G1493">
            <v>8.3799999999999999E-2</v>
          </cell>
          <cell r="H1493">
            <v>7.5999999999999998E-2</v>
          </cell>
          <cell r="I1493" t="str">
            <v>6          0   .</v>
          </cell>
          <cell r="J1493">
            <v>0</v>
          </cell>
          <cell r="K1493">
            <v>0</v>
          </cell>
          <cell r="L1493">
            <v>2003</v>
          </cell>
          <cell r="M1493" t="str">
            <v>No Trade</v>
          </cell>
          <cell r="N1493" t="str">
            <v/>
          </cell>
          <cell r="O1493" t="str">
            <v/>
          </cell>
          <cell r="P1493" t="str">
            <v/>
          </cell>
        </row>
        <row r="1494">
          <cell r="A1494" t="str">
            <v>OH</v>
          </cell>
          <cell r="B1494">
            <v>12</v>
          </cell>
          <cell r="C1494">
            <v>3</v>
          </cell>
          <cell r="D1494" t="str">
            <v>P</v>
          </cell>
          <cell r="E1494">
            <v>0.68</v>
          </cell>
          <cell r="F1494">
            <v>37949</v>
          </cell>
          <cell r="G1494">
            <v>8.48E-2</v>
          </cell>
          <cell r="H1494">
            <v>8.4000000000000005E-2</v>
          </cell>
          <cell r="I1494" t="str">
            <v>8          0   .</v>
          </cell>
          <cell r="J1494">
            <v>0</v>
          </cell>
          <cell r="K1494">
            <v>0</v>
          </cell>
          <cell r="L1494">
            <v>2003</v>
          </cell>
          <cell r="M1494" t="str">
            <v>No Trade</v>
          </cell>
          <cell r="N1494" t="str">
            <v/>
          </cell>
          <cell r="O1494" t="str">
            <v/>
          </cell>
          <cell r="P1494" t="str">
            <v/>
          </cell>
        </row>
        <row r="1495">
          <cell r="A1495" t="str">
            <v>OH</v>
          </cell>
          <cell r="B1495">
            <v>12</v>
          </cell>
          <cell r="C1495">
            <v>3</v>
          </cell>
          <cell r="D1495" t="str">
            <v>C</v>
          </cell>
          <cell r="E1495">
            <v>0.7</v>
          </cell>
          <cell r="F1495">
            <v>37949</v>
          </cell>
          <cell r="G1495">
            <v>7.5399999999999995E-2</v>
          </cell>
          <cell r="H1495">
            <v>6.8000000000000005E-2</v>
          </cell>
          <cell r="I1495" t="str">
            <v>9          0   .</v>
          </cell>
          <cell r="J1495">
            <v>0</v>
          </cell>
          <cell r="K1495">
            <v>0</v>
          </cell>
          <cell r="L1495">
            <v>2003</v>
          </cell>
          <cell r="M1495" t="str">
            <v>No Trade</v>
          </cell>
          <cell r="N1495" t="str">
            <v/>
          </cell>
          <cell r="O1495" t="str">
            <v/>
          </cell>
          <cell r="P1495" t="str">
            <v/>
          </cell>
        </row>
        <row r="1496">
          <cell r="A1496" t="str">
            <v>OH</v>
          </cell>
          <cell r="B1496">
            <v>12</v>
          </cell>
          <cell r="C1496">
            <v>3</v>
          </cell>
          <cell r="D1496" t="str">
            <v>C</v>
          </cell>
          <cell r="E1496">
            <v>0.74</v>
          </cell>
          <cell r="F1496">
            <v>37949</v>
          </cell>
          <cell r="G1496">
            <v>0</v>
          </cell>
          <cell r="H1496">
            <v>0</v>
          </cell>
          <cell r="I1496" t="str">
            <v>0          0   .</v>
          </cell>
          <cell r="J1496">
            <v>0</v>
          </cell>
          <cell r="K1496">
            <v>0</v>
          </cell>
          <cell r="L1496">
            <v>2003</v>
          </cell>
          <cell r="M1496" t="str">
            <v>No Trade</v>
          </cell>
          <cell r="N1496" t="str">
            <v/>
          </cell>
          <cell r="O1496" t="str">
            <v/>
          </cell>
          <cell r="P1496" t="str">
            <v/>
          </cell>
        </row>
        <row r="1497">
          <cell r="A1497" t="str">
            <v>OH</v>
          </cell>
          <cell r="B1497">
            <v>12</v>
          </cell>
          <cell r="C1497">
            <v>3</v>
          </cell>
          <cell r="D1497" t="str">
            <v>C</v>
          </cell>
          <cell r="E1497">
            <v>0.75</v>
          </cell>
          <cell r="F1497">
            <v>37949</v>
          </cell>
          <cell r="G1497">
            <v>0</v>
          </cell>
          <cell r="H1497">
            <v>0</v>
          </cell>
          <cell r="I1497" t="str">
            <v>0          0   .</v>
          </cell>
          <cell r="J1497">
            <v>0</v>
          </cell>
          <cell r="K1497">
            <v>0</v>
          </cell>
          <cell r="L1497">
            <v>2003</v>
          </cell>
          <cell r="M1497" t="str">
            <v>No Trade</v>
          </cell>
          <cell r="N1497" t="str">
            <v/>
          </cell>
          <cell r="O1497" t="str">
            <v/>
          </cell>
          <cell r="P1497" t="str">
            <v/>
          </cell>
        </row>
        <row r="1498">
          <cell r="A1498" t="str">
            <v>OH</v>
          </cell>
          <cell r="B1498">
            <v>12</v>
          </cell>
          <cell r="C1498">
            <v>3</v>
          </cell>
          <cell r="D1498" t="str">
            <v>C</v>
          </cell>
          <cell r="E1498">
            <v>0.76</v>
          </cell>
          <cell r="F1498">
            <v>37949</v>
          </cell>
          <cell r="G1498">
            <v>0</v>
          </cell>
          <cell r="H1498">
            <v>0</v>
          </cell>
          <cell r="I1498" t="str">
            <v>0          0   .</v>
          </cell>
          <cell r="J1498">
            <v>0</v>
          </cell>
          <cell r="K1498">
            <v>0</v>
          </cell>
          <cell r="L1498">
            <v>2003</v>
          </cell>
          <cell r="M1498" t="str">
            <v>No Trade</v>
          </cell>
          <cell r="N1498" t="str">
            <v/>
          </cell>
          <cell r="O1498" t="str">
            <v/>
          </cell>
          <cell r="P1498" t="str">
            <v/>
          </cell>
        </row>
        <row r="1499">
          <cell r="A1499" t="str">
            <v>OH</v>
          </cell>
          <cell r="B1499">
            <v>12</v>
          </cell>
          <cell r="C1499">
            <v>3</v>
          </cell>
          <cell r="D1499" t="str">
            <v>C</v>
          </cell>
          <cell r="E1499">
            <v>0.77</v>
          </cell>
          <cell r="F1499">
            <v>37949</v>
          </cell>
          <cell r="G1499">
            <v>0</v>
          </cell>
          <cell r="H1499">
            <v>0</v>
          </cell>
          <cell r="I1499" t="str">
            <v>0          0   .</v>
          </cell>
          <cell r="J1499">
            <v>0</v>
          </cell>
          <cell r="K1499">
            <v>0</v>
          </cell>
          <cell r="L1499">
            <v>2003</v>
          </cell>
          <cell r="M1499" t="str">
            <v>No Trade</v>
          </cell>
          <cell r="N1499" t="str">
            <v/>
          </cell>
          <cell r="O1499" t="str">
            <v/>
          </cell>
          <cell r="P1499" t="str">
            <v/>
          </cell>
        </row>
        <row r="1500">
          <cell r="A1500" t="str">
            <v>OH</v>
          </cell>
          <cell r="B1500">
            <v>12</v>
          </cell>
          <cell r="C1500">
            <v>3</v>
          </cell>
          <cell r="D1500" t="str">
            <v>C</v>
          </cell>
          <cell r="E1500">
            <v>0.78</v>
          </cell>
          <cell r="F1500">
            <v>37949</v>
          </cell>
          <cell r="G1500">
            <v>0</v>
          </cell>
          <cell r="H1500">
            <v>0</v>
          </cell>
          <cell r="I1500" t="str">
            <v>0          0   .</v>
          </cell>
          <cell r="J1500">
            <v>0</v>
          </cell>
          <cell r="K1500">
            <v>0</v>
          </cell>
          <cell r="L1500">
            <v>2003</v>
          </cell>
          <cell r="M1500" t="str">
            <v>No Trade</v>
          </cell>
          <cell r="N1500" t="str">
            <v/>
          </cell>
          <cell r="O1500" t="str">
            <v/>
          </cell>
          <cell r="P1500" t="str">
            <v/>
          </cell>
        </row>
        <row r="1501">
          <cell r="A1501" t="str">
            <v>OH</v>
          </cell>
          <cell r="B1501">
            <v>12</v>
          </cell>
          <cell r="C1501">
            <v>3</v>
          </cell>
          <cell r="D1501" t="str">
            <v>C</v>
          </cell>
          <cell r="E1501">
            <v>0.79</v>
          </cell>
          <cell r="F1501">
            <v>37949</v>
          </cell>
          <cell r="G1501">
            <v>0</v>
          </cell>
          <cell r="H1501">
            <v>0</v>
          </cell>
          <cell r="I1501" t="str">
            <v>0          0   .</v>
          </cell>
          <cell r="J1501">
            <v>0</v>
          </cell>
          <cell r="K1501">
            <v>0</v>
          </cell>
          <cell r="L1501">
            <v>2003</v>
          </cell>
          <cell r="M1501" t="str">
            <v>No Trade</v>
          </cell>
          <cell r="N1501" t="str">
            <v/>
          </cell>
          <cell r="O1501" t="str">
            <v/>
          </cell>
          <cell r="P1501" t="str">
            <v/>
          </cell>
        </row>
        <row r="1502">
          <cell r="A1502" t="str">
            <v>OH</v>
          </cell>
          <cell r="B1502">
            <v>12</v>
          </cell>
          <cell r="C1502">
            <v>3</v>
          </cell>
          <cell r="D1502" t="str">
            <v>C</v>
          </cell>
          <cell r="E1502">
            <v>0.8</v>
          </cell>
          <cell r="F1502">
            <v>37949</v>
          </cell>
          <cell r="G1502">
            <v>4.4299999999999999E-2</v>
          </cell>
          <cell r="H1502">
            <v>0.04</v>
          </cell>
          <cell r="I1502" t="str">
            <v>0          0   .</v>
          </cell>
          <cell r="J1502">
            <v>0</v>
          </cell>
          <cell r="K1502">
            <v>0</v>
          </cell>
          <cell r="L1502">
            <v>2003</v>
          </cell>
          <cell r="M1502" t="str">
            <v>No Trade</v>
          </cell>
          <cell r="N1502" t="str">
            <v/>
          </cell>
          <cell r="O1502" t="str">
            <v/>
          </cell>
          <cell r="P1502" t="str">
            <v/>
          </cell>
        </row>
        <row r="1503">
          <cell r="A1503" t="str">
            <v>OH</v>
          </cell>
          <cell r="B1503">
            <v>12</v>
          </cell>
          <cell r="C1503">
            <v>3</v>
          </cell>
          <cell r="D1503" t="str">
            <v>C</v>
          </cell>
          <cell r="E1503">
            <v>0.81</v>
          </cell>
          <cell r="F1503">
            <v>37949</v>
          </cell>
          <cell r="G1503">
            <v>0</v>
          </cell>
          <cell r="H1503">
            <v>0</v>
          </cell>
          <cell r="I1503" t="str">
            <v>0          0   .</v>
          </cell>
          <cell r="J1503">
            <v>0</v>
          </cell>
          <cell r="K1503">
            <v>0</v>
          </cell>
          <cell r="L1503">
            <v>2003</v>
          </cell>
          <cell r="M1503" t="str">
            <v>No Trade</v>
          </cell>
          <cell r="N1503" t="str">
            <v/>
          </cell>
          <cell r="O1503" t="str">
            <v/>
          </cell>
          <cell r="P1503" t="str">
            <v/>
          </cell>
        </row>
        <row r="1504">
          <cell r="A1504" t="str">
            <v>OH</v>
          </cell>
          <cell r="B1504">
            <v>12</v>
          </cell>
          <cell r="C1504">
            <v>3</v>
          </cell>
          <cell r="D1504" t="str">
            <v>C</v>
          </cell>
          <cell r="E1504">
            <v>0.82</v>
          </cell>
          <cell r="F1504">
            <v>37949</v>
          </cell>
          <cell r="G1504">
            <v>0</v>
          </cell>
          <cell r="H1504">
            <v>0</v>
          </cell>
          <cell r="I1504" t="str">
            <v>0          0   .</v>
          </cell>
          <cell r="J1504">
            <v>0</v>
          </cell>
          <cell r="K1504">
            <v>0</v>
          </cell>
          <cell r="L1504">
            <v>2003</v>
          </cell>
          <cell r="M1504" t="str">
            <v>No Trade</v>
          </cell>
          <cell r="N1504" t="str">
            <v/>
          </cell>
          <cell r="O1504" t="str">
            <v/>
          </cell>
          <cell r="P1504" t="str">
            <v/>
          </cell>
        </row>
        <row r="1505">
          <cell r="A1505" t="str">
            <v>OH</v>
          </cell>
          <cell r="B1505">
            <v>12</v>
          </cell>
          <cell r="C1505">
            <v>3</v>
          </cell>
          <cell r="D1505" t="str">
            <v>C</v>
          </cell>
          <cell r="E1505">
            <v>0.83</v>
          </cell>
          <cell r="F1505">
            <v>37949</v>
          </cell>
          <cell r="G1505">
            <v>0</v>
          </cell>
          <cell r="H1505">
            <v>0</v>
          </cell>
          <cell r="I1505" t="str">
            <v>0          0   .</v>
          </cell>
          <cell r="J1505">
            <v>0</v>
          </cell>
          <cell r="K1505">
            <v>0</v>
          </cell>
          <cell r="L1505">
            <v>2003</v>
          </cell>
          <cell r="M1505" t="str">
            <v>No Trade</v>
          </cell>
          <cell r="N1505" t="str">
            <v/>
          </cell>
          <cell r="O1505" t="str">
            <v/>
          </cell>
          <cell r="P1505" t="str">
            <v/>
          </cell>
        </row>
        <row r="1506">
          <cell r="A1506" t="str">
            <v>OH</v>
          </cell>
          <cell r="B1506">
            <v>12</v>
          </cell>
          <cell r="C1506">
            <v>3</v>
          </cell>
          <cell r="D1506" t="str">
            <v>C</v>
          </cell>
          <cell r="E1506">
            <v>0.84</v>
          </cell>
          <cell r="F1506">
            <v>37949</v>
          </cell>
          <cell r="G1506">
            <v>0</v>
          </cell>
          <cell r="H1506">
            <v>0</v>
          </cell>
          <cell r="I1506" t="str">
            <v>0          0   .</v>
          </cell>
          <cell r="J1506">
            <v>0</v>
          </cell>
          <cell r="K1506">
            <v>0</v>
          </cell>
          <cell r="L1506">
            <v>2003</v>
          </cell>
          <cell r="M1506" t="str">
            <v>No Trade</v>
          </cell>
          <cell r="N1506" t="str">
            <v/>
          </cell>
          <cell r="O1506" t="str">
            <v/>
          </cell>
          <cell r="P1506" t="str">
            <v/>
          </cell>
        </row>
        <row r="1507">
          <cell r="A1507" t="str">
            <v>OH</v>
          </cell>
          <cell r="B1507">
            <v>12</v>
          </cell>
          <cell r="C1507">
            <v>3</v>
          </cell>
          <cell r="D1507" t="str">
            <v>C</v>
          </cell>
          <cell r="E1507">
            <v>0.85</v>
          </cell>
          <cell r="F1507">
            <v>37949</v>
          </cell>
          <cell r="G1507">
            <v>3.39E-2</v>
          </cell>
          <cell r="H1507">
            <v>0.03</v>
          </cell>
          <cell r="I1507" t="str">
            <v>4          0   .</v>
          </cell>
          <cell r="J1507">
            <v>0</v>
          </cell>
          <cell r="K1507">
            <v>0</v>
          </cell>
          <cell r="L1507">
            <v>2003</v>
          </cell>
          <cell r="M1507" t="str">
            <v>No Trade</v>
          </cell>
          <cell r="N1507" t="str">
            <v/>
          </cell>
          <cell r="O1507" t="str">
            <v/>
          </cell>
          <cell r="P1507" t="str">
            <v/>
          </cell>
        </row>
        <row r="1508">
          <cell r="A1508" t="str">
            <v>OH</v>
          </cell>
          <cell r="B1508">
            <v>12</v>
          </cell>
          <cell r="C1508">
            <v>3</v>
          </cell>
          <cell r="D1508" t="str">
            <v>C</v>
          </cell>
          <cell r="E1508">
            <v>0.86</v>
          </cell>
          <cell r="F1508">
            <v>37949</v>
          </cell>
          <cell r="G1508">
            <v>0</v>
          </cell>
          <cell r="H1508">
            <v>0</v>
          </cell>
          <cell r="I1508" t="str">
            <v>0          0   .</v>
          </cell>
          <cell r="J1508">
            <v>0</v>
          </cell>
          <cell r="K1508">
            <v>0</v>
          </cell>
          <cell r="L1508">
            <v>2003</v>
          </cell>
          <cell r="M1508" t="str">
            <v>No Trade</v>
          </cell>
          <cell r="N1508" t="str">
            <v/>
          </cell>
          <cell r="O1508" t="str">
            <v/>
          </cell>
          <cell r="P1508" t="str">
            <v/>
          </cell>
        </row>
        <row r="1509">
          <cell r="A1509" t="str">
            <v>OH</v>
          </cell>
          <cell r="B1509">
            <v>12</v>
          </cell>
          <cell r="C1509">
            <v>3</v>
          </cell>
          <cell r="D1509" t="str">
            <v>C</v>
          </cell>
          <cell r="E1509">
            <v>0.87</v>
          </cell>
          <cell r="F1509">
            <v>37949</v>
          </cell>
          <cell r="G1509">
            <v>0</v>
          </cell>
          <cell r="H1509">
            <v>0</v>
          </cell>
          <cell r="I1509" t="str">
            <v>0          0   .</v>
          </cell>
          <cell r="J1509">
            <v>0</v>
          </cell>
          <cell r="K1509">
            <v>0</v>
          </cell>
          <cell r="L1509">
            <v>2003</v>
          </cell>
          <cell r="M1509" t="str">
            <v>No Trade</v>
          </cell>
          <cell r="N1509" t="str">
            <v/>
          </cell>
          <cell r="O1509" t="str">
            <v/>
          </cell>
          <cell r="P1509" t="str">
            <v/>
          </cell>
        </row>
        <row r="1510">
          <cell r="A1510" t="str">
            <v>OH</v>
          </cell>
          <cell r="B1510">
            <v>12</v>
          </cell>
          <cell r="C1510">
            <v>3</v>
          </cell>
          <cell r="D1510" t="str">
            <v>C</v>
          </cell>
          <cell r="E1510">
            <v>0.88</v>
          </cell>
          <cell r="F1510">
            <v>37949</v>
          </cell>
          <cell r="G1510">
            <v>0</v>
          </cell>
          <cell r="H1510">
            <v>0</v>
          </cell>
          <cell r="I1510" t="str">
            <v>0          0   .</v>
          </cell>
          <cell r="J1510">
            <v>0</v>
          </cell>
          <cell r="K1510">
            <v>0</v>
          </cell>
          <cell r="L1510">
            <v>2003</v>
          </cell>
          <cell r="M1510" t="str">
            <v>No Trade</v>
          </cell>
          <cell r="N1510" t="str">
            <v/>
          </cell>
          <cell r="O1510" t="str">
            <v/>
          </cell>
          <cell r="P1510" t="str">
            <v/>
          </cell>
        </row>
        <row r="1511">
          <cell r="A1511" t="str">
            <v>OH</v>
          </cell>
          <cell r="B1511">
            <v>12</v>
          </cell>
          <cell r="C1511">
            <v>3</v>
          </cell>
          <cell r="D1511" t="str">
            <v>C</v>
          </cell>
          <cell r="E1511">
            <v>0.89</v>
          </cell>
          <cell r="F1511">
            <v>37949</v>
          </cell>
          <cell r="G1511">
            <v>0</v>
          </cell>
          <cell r="H1511">
            <v>0</v>
          </cell>
          <cell r="I1511" t="str">
            <v>0          0   .</v>
          </cell>
          <cell r="J1511">
            <v>0</v>
          </cell>
          <cell r="K1511">
            <v>0</v>
          </cell>
          <cell r="L1511">
            <v>2003</v>
          </cell>
          <cell r="M1511" t="str">
            <v>No Trade</v>
          </cell>
          <cell r="N1511" t="str">
            <v/>
          </cell>
          <cell r="O1511" t="str">
            <v/>
          </cell>
          <cell r="P1511" t="str">
            <v/>
          </cell>
        </row>
        <row r="1512">
          <cell r="A1512" t="str">
            <v>OH</v>
          </cell>
          <cell r="B1512">
            <v>12</v>
          </cell>
          <cell r="C1512">
            <v>3</v>
          </cell>
          <cell r="D1512" t="str">
            <v>C</v>
          </cell>
          <cell r="E1512">
            <v>0.9</v>
          </cell>
          <cell r="F1512">
            <v>37949</v>
          </cell>
          <cell r="G1512">
            <v>0</v>
          </cell>
          <cell r="H1512">
            <v>0</v>
          </cell>
          <cell r="I1512" t="str">
            <v>0          0   .</v>
          </cell>
          <cell r="J1512">
            <v>0</v>
          </cell>
          <cell r="K1512">
            <v>0</v>
          </cell>
          <cell r="L1512">
            <v>2003</v>
          </cell>
          <cell r="M1512" t="str">
            <v>No Trade</v>
          </cell>
          <cell r="N1512" t="str">
            <v/>
          </cell>
          <cell r="O1512" t="str">
            <v/>
          </cell>
          <cell r="P1512" t="str">
            <v/>
          </cell>
        </row>
        <row r="1513">
          <cell r="A1513" t="str">
            <v>OH</v>
          </cell>
          <cell r="B1513">
            <v>12</v>
          </cell>
          <cell r="C1513">
            <v>3</v>
          </cell>
          <cell r="D1513" t="str">
            <v>C</v>
          </cell>
          <cell r="E1513">
            <v>0.91</v>
          </cell>
          <cell r="F1513">
            <v>37949</v>
          </cell>
          <cell r="G1513">
            <v>0</v>
          </cell>
          <cell r="H1513">
            <v>0</v>
          </cell>
          <cell r="I1513" t="str">
            <v>0          0   .</v>
          </cell>
          <cell r="J1513">
            <v>0</v>
          </cell>
          <cell r="K1513">
            <v>0</v>
          </cell>
          <cell r="L1513">
            <v>2003</v>
          </cell>
          <cell r="M1513" t="str">
            <v>No Trade</v>
          </cell>
          <cell r="N1513" t="str">
            <v/>
          </cell>
          <cell r="O1513" t="str">
            <v/>
          </cell>
          <cell r="P1513" t="str">
            <v/>
          </cell>
        </row>
        <row r="1514">
          <cell r="A1514" t="str">
            <v>ON</v>
          </cell>
          <cell r="B1514">
            <v>1</v>
          </cell>
          <cell r="C1514">
            <v>3</v>
          </cell>
          <cell r="D1514" t="str">
            <v>C</v>
          </cell>
          <cell r="E1514">
            <v>0.5</v>
          </cell>
          <cell r="F1514">
            <v>37616</v>
          </cell>
          <cell r="G1514">
            <v>0</v>
          </cell>
          <cell r="H1514">
            <v>0</v>
          </cell>
          <cell r="I1514" t="str">
            <v>0          0</v>
          </cell>
          <cell r="J1514">
            <v>0</v>
          </cell>
          <cell r="K1514">
            <v>0</v>
          </cell>
          <cell r="L1514">
            <v>2003</v>
          </cell>
          <cell r="M1514" t="str">
            <v>No Trade</v>
          </cell>
          <cell r="N1514" t="str">
            <v/>
          </cell>
          <cell r="O1514" t="str">
            <v/>
          </cell>
          <cell r="P1514" t="str">
            <v/>
          </cell>
        </row>
        <row r="1515">
          <cell r="A1515" t="str">
            <v>ON</v>
          </cell>
          <cell r="B1515">
            <v>1</v>
          </cell>
          <cell r="C1515">
            <v>3</v>
          </cell>
          <cell r="D1515" t="str">
            <v>P</v>
          </cell>
          <cell r="E1515">
            <v>0.75</v>
          </cell>
          <cell r="F1515">
            <v>37616</v>
          </cell>
          <cell r="G1515">
            <v>0</v>
          </cell>
          <cell r="H1515">
            <v>0</v>
          </cell>
          <cell r="I1515" t="str">
            <v>0          0</v>
          </cell>
          <cell r="J1515">
            <v>0</v>
          </cell>
          <cell r="K1515">
            <v>0</v>
          </cell>
          <cell r="L1515">
            <v>2003</v>
          </cell>
          <cell r="M1515" t="str">
            <v>No Trade</v>
          </cell>
          <cell r="N1515" t="str">
            <v/>
          </cell>
          <cell r="O1515" t="str">
            <v/>
          </cell>
          <cell r="P1515" t="str">
            <v/>
          </cell>
        </row>
        <row r="1516">
          <cell r="A1516" t="str">
            <v>ON</v>
          </cell>
          <cell r="B1516">
            <v>1</v>
          </cell>
          <cell r="C1516">
            <v>3</v>
          </cell>
          <cell r="D1516" t="str">
            <v>C</v>
          </cell>
          <cell r="E1516">
            <v>1</v>
          </cell>
          <cell r="F1516">
            <v>37616</v>
          </cell>
          <cell r="G1516">
            <v>2.9929999999999999</v>
          </cell>
          <cell r="H1516">
            <v>2.99</v>
          </cell>
          <cell r="I1516" t="str">
            <v>3          0</v>
          </cell>
          <cell r="J1516">
            <v>0</v>
          </cell>
          <cell r="K1516">
            <v>0</v>
          </cell>
          <cell r="L1516">
            <v>2003</v>
          </cell>
          <cell r="M1516" t="str">
            <v>No Trade</v>
          </cell>
          <cell r="N1516" t="str">
            <v>NG13</v>
          </cell>
          <cell r="O1516">
            <v>41.87</v>
          </cell>
          <cell r="P1516">
            <v>1</v>
          </cell>
        </row>
        <row r="1517">
          <cell r="A1517" t="str">
            <v>ON</v>
          </cell>
          <cell r="B1517">
            <v>1</v>
          </cell>
          <cell r="C1517">
            <v>3</v>
          </cell>
          <cell r="D1517" t="str">
            <v>P</v>
          </cell>
          <cell r="E1517">
            <v>1</v>
          </cell>
          <cell r="F1517">
            <v>37616</v>
          </cell>
          <cell r="G1517">
            <v>1E-3</v>
          </cell>
          <cell r="H1517">
            <v>0</v>
          </cell>
          <cell r="I1517" t="str">
            <v>1          0</v>
          </cell>
          <cell r="J1517">
            <v>0</v>
          </cell>
          <cell r="K1517">
            <v>0</v>
          </cell>
          <cell r="L1517">
            <v>2003</v>
          </cell>
          <cell r="M1517">
            <v>4.8809821058926426</v>
          </cell>
          <cell r="N1517" t="str">
            <v>NG13</v>
          </cell>
          <cell r="O1517">
            <v>41.87</v>
          </cell>
          <cell r="P1517">
            <v>2</v>
          </cell>
        </row>
        <row r="1518">
          <cell r="A1518" t="str">
            <v>ON</v>
          </cell>
          <cell r="B1518">
            <v>1</v>
          </cell>
          <cell r="C1518">
            <v>3</v>
          </cell>
          <cell r="D1518" t="str">
            <v>C</v>
          </cell>
          <cell r="E1518">
            <v>1.2</v>
          </cell>
          <cell r="F1518">
            <v>37616</v>
          </cell>
          <cell r="G1518">
            <v>3.0510000000000002</v>
          </cell>
          <cell r="H1518">
            <v>3.05</v>
          </cell>
          <cell r="I1518" t="str">
            <v>1          0</v>
          </cell>
          <cell r="J1518">
            <v>0</v>
          </cell>
          <cell r="K1518">
            <v>0</v>
          </cell>
          <cell r="L1518">
            <v>2003</v>
          </cell>
          <cell r="M1518" t="str">
            <v>No Trade</v>
          </cell>
          <cell r="N1518" t="str">
            <v>NG13</v>
          </cell>
          <cell r="O1518">
            <v>41.87</v>
          </cell>
          <cell r="P1518">
            <v>1</v>
          </cell>
        </row>
        <row r="1519">
          <cell r="A1519" t="str">
            <v>ON</v>
          </cell>
          <cell r="B1519">
            <v>1</v>
          </cell>
          <cell r="C1519">
            <v>3</v>
          </cell>
          <cell r="D1519" t="str">
            <v>P</v>
          </cell>
          <cell r="E1519">
            <v>1.2</v>
          </cell>
          <cell r="F1519">
            <v>37616</v>
          </cell>
          <cell r="G1519">
            <v>1E-3</v>
          </cell>
          <cell r="H1519">
            <v>0</v>
          </cell>
          <cell r="I1519" t="str">
            <v>1          0</v>
          </cell>
          <cell r="J1519">
            <v>0</v>
          </cell>
          <cell r="K1519">
            <v>0</v>
          </cell>
          <cell r="L1519">
            <v>2003</v>
          </cell>
          <cell r="M1519">
            <v>4.6231518219350516</v>
          </cell>
          <cell r="N1519" t="str">
            <v>NG13</v>
          </cell>
          <cell r="O1519">
            <v>41.87</v>
          </cell>
          <cell r="P1519">
            <v>2</v>
          </cell>
        </row>
        <row r="1520">
          <cell r="A1520" t="str">
            <v>ON</v>
          </cell>
          <cell r="B1520">
            <v>1</v>
          </cell>
          <cell r="C1520">
            <v>3</v>
          </cell>
          <cell r="D1520" t="str">
            <v>C</v>
          </cell>
          <cell r="E1520">
            <v>1.3</v>
          </cell>
          <cell r="F1520">
            <v>37616</v>
          </cell>
          <cell r="G1520">
            <v>2.988</v>
          </cell>
          <cell r="H1520">
            <v>2.98</v>
          </cell>
          <cell r="I1520" t="str">
            <v>8          0</v>
          </cell>
          <cell r="J1520">
            <v>0</v>
          </cell>
          <cell r="K1520">
            <v>0</v>
          </cell>
          <cell r="L1520">
            <v>2003</v>
          </cell>
          <cell r="M1520" t="str">
            <v>No Trade</v>
          </cell>
          <cell r="N1520" t="str">
            <v>NG13</v>
          </cell>
          <cell r="O1520">
            <v>41.87</v>
          </cell>
          <cell r="P1520">
            <v>1</v>
          </cell>
        </row>
        <row r="1521">
          <cell r="A1521" t="str">
            <v>ON</v>
          </cell>
          <cell r="B1521">
            <v>1</v>
          </cell>
          <cell r="C1521">
            <v>3</v>
          </cell>
          <cell r="D1521" t="str">
            <v>P</v>
          </cell>
          <cell r="E1521">
            <v>1.3</v>
          </cell>
          <cell r="F1521">
            <v>37616</v>
          </cell>
          <cell r="G1521">
            <v>1E-3</v>
          </cell>
          <cell r="H1521">
            <v>0</v>
          </cell>
          <cell r="I1521" t="str">
            <v>1          0</v>
          </cell>
          <cell r="J1521">
            <v>0</v>
          </cell>
          <cell r="K1521">
            <v>0</v>
          </cell>
          <cell r="L1521">
            <v>2003</v>
          </cell>
          <cell r="M1521">
            <v>4.5110416225147398</v>
          </cell>
          <cell r="N1521" t="str">
            <v>NG13</v>
          </cell>
          <cell r="O1521">
            <v>41.87</v>
          </cell>
          <cell r="P1521">
            <v>2</v>
          </cell>
        </row>
        <row r="1522">
          <cell r="A1522" t="str">
            <v>ON</v>
          </cell>
          <cell r="B1522">
            <v>1</v>
          </cell>
          <cell r="C1522">
            <v>3</v>
          </cell>
          <cell r="D1522" t="str">
            <v>C</v>
          </cell>
          <cell r="E1522">
            <v>1.5</v>
          </cell>
          <cell r="F1522">
            <v>37616</v>
          </cell>
          <cell r="G1522">
            <v>2.8519999999999999</v>
          </cell>
          <cell r="H1522">
            <v>2.85</v>
          </cell>
          <cell r="I1522" t="str">
            <v>2          0</v>
          </cell>
          <cell r="J1522">
            <v>0</v>
          </cell>
          <cell r="K1522">
            <v>0</v>
          </cell>
          <cell r="L1522">
            <v>2003</v>
          </cell>
          <cell r="M1522" t="str">
            <v>No Trade</v>
          </cell>
          <cell r="N1522" t="str">
            <v>NG13</v>
          </cell>
          <cell r="O1522">
            <v>41.87</v>
          </cell>
          <cell r="P1522">
            <v>1</v>
          </cell>
        </row>
        <row r="1523">
          <cell r="A1523" t="str">
            <v>ON</v>
          </cell>
          <cell r="B1523">
            <v>1</v>
          </cell>
          <cell r="C1523">
            <v>3</v>
          </cell>
          <cell r="D1523" t="str">
            <v>P</v>
          </cell>
          <cell r="E1523">
            <v>1.5</v>
          </cell>
          <cell r="F1523">
            <v>37616</v>
          </cell>
          <cell r="G1523">
            <v>1E-3</v>
          </cell>
          <cell r="H1523">
            <v>0</v>
          </cell>
          <cell r="I1523" t="str">
            <v>1          0</v>
          </cell>
          <cell r="J1523">
            <v>0</v>
          </cell>
          <cell r="K1523">
            <v>0</v>
          </cell>
          <cell r="L1523">
            <v>2003</v>
          </cell>
          <cell r="M1523">
            <v>4.3121901105497065</v>
          </cell>
          <cell r="N1523" t="str">
            <v>NG13</v>
          </cell>
          <cell r="O1523">
            <v>41.87</v>
          </cell>
          <cell r="P1523">
            <v>2</v>
          </cell>
        </row>
        <row r="1524">
          <cell r="A1524" t="str">
            <v>ON</v>
          </cell>
          <cell r="B1524">
            <v>1</v>
          </cell>
          <cell r="C1524">
            <v>3</v>
          </cell>
          <cell r="D1524" t="str">
            <v>P</v>
          </cell>
          <cell r="E1524">
            <v>1.75</v>
          </cell>
          <cell r="F1524">
            <v>37616</v>
          </cell>
          <cell r="G1524">
            <v>1E-3</v>
          </cell>
          <cell r="H1524">
            <v>0</v>
          </cell>
          <cell r="I1524" t="str">
            <v>1          0</v>
          </cell>
          <cell r="J1524">
            <v>0</v>
          </cell>
          <cell r="K1524">
            <v>0</v>
          </cell>
          <cell r="L1524">
            <v>2003</v>
          </cell>
          <cell r="M1524">
            <v>4.1001656019772703</v>
          </cell>
          <cell r="N1524" t="str">
            <v>NG13</v>
          </cell>
          <cell r="O1524">
            <v>41.87</v>
          </cell>
          <cell r="P1524">
            <v>2</v>
          </cell>
        </row>
        <row r="1525">
          <cell r="A1525" t="str">
            <v>ON</v>
          </cell>
          <cell r="B1525">
            <v>1</v>
          </cell>
          <cell r="C1525">
            <v>3</v>
          </cell>
          <cell r="D1525" t="str">
            <v>C</v>
          </cell>
          <cell r="E1525">
            <v>2</v>
          </cell>
          <cell r="F1525">
            <v>37616</v>
          </cell>
          <cell r="G1525">
            <v>2.4060000000000001</v>
          </cell>
          <cell r="H1525">
            <v>2.29</v>
          </cell>
          <cell r="I1525" t="str">
            <v>8          0</v>
          </cell>
          <cell r="J1525">
            <v>0</v>
          </cell>
          <cell r="K1525">
            <v>0</v>
          </cell>
          <cell r="L1525">
            <v>2003</v>
          </cell>
          <cell r="M1525" t="str">
            <v>No Trade</v>
          </cell>
          <cell r="N1525" t="str">
            <v>NG13</v>
          </cell>
          <cell r="O1525">
            <v>41.87</v>
          </cell>
          <cell r="P1525">
            <v>1</v>
          </cell>
        </row>
        <row r="1526">
          <cell r="A1526" t="str">
            <v>ON</v>
          </cell>
          <cell r="B1526">
            <v>1</v>
          </cell>
          <cell r="C1526">
            <v>3</v>
          </cell>
          <cell r="D1526" t="str">
            <v>P</v>
          </cell>
          <cell r="E1526">
            <v>2</v>
          </cell>
          <cell r="F1526">
            <v>37616</v>
          </cell>
          <cell r="G1526">
            <v>1E-3</v>
          </cell>
          <cell r="H1526">
            <v>0</v>
          </cell>
          <cell r="I1526" t="str">
            <v>1          0</v>
          </cell>
          <cell r="J1526">
            <v>0</v>
          </cell>
          <cell r="K1526">
            <v>0</v>
          </cell>
          <cell r="L1526">
            <v>2003</v>
          </cell>
          <cell r="M1526">
            <v>3.9182512530439229</v>
          </cell>
          <cell r="N1526" t="str">
            <v>NG13</v>
          </cell>
          <cell r="O1526">
            <v>41.87</v>
          </cell>
          <cell r="P1526">
            <v>2</v>
          </cell>
        </row>
        <row r="1527">
          <cell r="A1527" t="str">
            <v>ON</v>
          </cell>
          <cell r="B1527">
            <v>1</v>
          </cell>
          <cell r="C1527">
            <v>3</v>
          </cell>
          <cell r="D1527" t="str">
            <v>C</v>
          </cell>
          <cell r="E1527">
            <v>2.0499999999999998</v>
          </cell>
          <cell r="F1527">
            <v>37616</v>
          </cell>
          <cell r="G1527">
            <v>1.026</v>
          </cell>
          <cell r="H1527">
            <v>1.02</v>
          </cell>
          <cell r="I1527" t="str">
            <v>6          0</v>
          </cell>
          <cell r="J1527">
            <v>0</v>
          </cell>
          <cell r="K1527">
            <v>0</v>
          </cell>
          <cell r="L1527">
            <v>2003</v>
          </cell>
          <cell r="M1527" t="str">
            <v>No Trade</v>
          </cell>
          <cell r="N1527" t="str">
            <v>NG13</v>
          </cell>
          <cell r="O1527">
            <v>41.87</v>
          </cell>
          <cell r="P1527">
            <v>1</v>
          </cell>
        </row>
        <row r="1528">
          <cell r="A1528" t="str">
            <v>ON</v>
          </cell>
          <cell r="B1528">
            <v>1</v>
          </cell>
          <cell r="C1528">
            <v>3</v>
          </cell>
          <cell r="D1528" t="str">
            <v>P</v>
          </cell>
          <cell r="E1528">
            <v>2.0499999999999998</v>
          </cell>
          <cell r="F1528">
            <v>37616</v>
          </cell>
          <cell r="G1528">
            <v>0</v>
          </cell>
          <cell r="H1528">
            <v>0</v>
          </cell>
          <cell r="I1528" t="str">
            <v>0          0</v>
          </cell>
          <cell r="J1528">
            <v>0</v>
          </cell>
          <cell r="K1528">
            <v>0</v>
          </cell>
          <cell r="L1528">
            <v>2003</v>
          </cell>
          <cell r="M1528" t="str">
            <v>No Trade</v>
          </cell>
          <cell r="N1528" t="str">
            <v/>
          </cell>
          <cell r="O1528" t="str">
            <v/>
          </cell>
          <cell r="P1528" t="str">
            <v/>
          </cell>
        </row>
        <row r="1529">
          <cell r="A1529" t="str">
            <v>ON</v>
          </cell>
          <cell r="B1529">
            <v>1</v>
          </cell>
          <cell r="C1529">
            <v>3</v>
          </cell>
          <cell r="D1529" t="str">
            <v>P</v>
          </cell>
          <cell r="E1529">
            <v>2.1</v>
          </cell>
          <cell r="F1529">
            <v>37616</v>
          </cell>
          <cell r="G1529">
            <v>1E-3</v>
          </cell>
          <cell r="H1529">
            <v>0</v>
          </cell>
          <cell r="I1529" t="str">
            <v>1          0</v>
          </cell>
          <cell r="J1529">
            <v>0</v>
          </cell>
          <cell r="K1529">
            <v>0</v>
          </cell>
          <cell r="L1529">
            <v>2003</v>
          </cell>
          <cell r="M1529">
            <v>3.8521717497652608</v>
          </cell>
          <cell r="N1529" t="str">
            <v>NG13</v>
          </cell>
          <cell r="O1529">
            <v>41.87</v>
          </cell>
          <cell r="P1529">
            <v>2</v>
          </cell>
        </row>
        <row r="1530">
          <cell r="A1530" t="str">
            <v>ON</v>
          </cell>
          <cell r="B1530">
            <v>1</v>
          </cell>
          <cell r="C1530">
            <v>3</v>
          </cell>
          <cell r="D1530" t="str">
            <v>P</v>
          </cell>
          <cell r="E1530">
            <v>2.15</v>
          </cell>
          <cell r="F1530">
            <v>37616</v>
          </cell>
          <cell r="G1530">
            <v>0</v>
          </cell>
          <cell r="H1530">
            <v>0</v>
          </cell>
          <cell r="I1530" t="str">
            <v>0          0</v>
          </cell>
          <cell r="J1530">
            <v>0</v>
          </cell>
          <cell r="K1530">
            <v>0</v>
          </cell>
          <cell r="L1530">
            <v>2003</v>
          </cell>
          <cell r="M1530" t="str">
            <v>No Trade</v>
          </cell>
          <cell r="N1530" t="str">
            <v/>
          </cell>
          <cell r="O1530" t="str">
            <v/>
          </cell>
          <cell r="P1530" t="str">
            <v/>
          </cell>
        </row>
        <row r="1531">
          <cell r="A1531" t="str">
            <v>ON</v>
          </cell>
          <cell r="B1531">
            <v>1</v>
          </cell>
          <cell r="C1531">
            <v>3</v>
          </cell>
          <cell r="D1531" t="str">
            <v>P</v>
          </cell>
          <cell r="E1531">
            <v>2.2000000000000002</v>
          </cell>
          <cell r="F1531">
            <v>37616</v>
          </cell>
          <cell r="G1531">
            <v>1E-3</v>
          </cell>
          <cell r="H1531">
            <v>0</v>
          </cell>
          <cell r="I1531" t="str">
            <v>1          0</v>
          </cell>
          <cell r="J1531">
            <v>0</v>
          </cell>
          <cell r="K1531">
            <v>0</v>
          </cell>
          <cell r="L1531">
            <v>2003</v>
          </cell>
          <cell r="M1531">
            <v>3.7893585049957639</v>
          </cell>
          <cell r="N1531" t="str">
            <v>NG13</v>
          </cell>
          <cell r="O1531">
            <v>41.87</v>
          </cell>
          <cell r="P1531">
            <v>2</v>
          </cell>
        </row>
        <row r="1532">
          <cell r="A1532" t="str">
            <v>ON</v>
          </cell>
          <cell r="B1532">
            <v>1</v>
          </cell>
          <cell r="C1532">
            <v>3</v>
          </cell>
          <cell r="D1532" t="str">
            <v>P</v>
          </cell>
          <cell r="E1532">
            <v>2.25</v>
          </cell>
          <cell r="F1532">
            <v>37616</v>
          </cell>
          <cell r="G1532">
            <v>1E-3</v>
          </cell>
          <cell r="H1532">
            <v>0</v>
          </cell>
          <cell r="I1532" t="str">
            <v>1          0</v>
          </cell>
          <cell r="J1532">
            <v>0</v>
          </cell>
          <cell r="K1532">
            <v>0</v>
          </cell>
          <cell r="L1532">
            <v>2003</v>
          </cell>
          <cell r="M1532">
            <v>3.7590803661162209</v>
          </cell>
          <cell r="N1532" t="str">
            <v>NG13</v>
          </cell>
          <cell r="O1532">
            <v>41.87</v>
          </cell>
          <cell r="P1532">
            <v>2</v>
          </cell>
        </row>
        <row r="1533">
          <cell r="A1533" t="str">
            <v>ON</v>
          </cell>
          <cell r="B1533">
            <v>1</v>
          </cell>
          <cell r="C1533">
            <v>3</v>
          </cell>
          <cell r="D1533" t="str">
            <v>P</v>
          </cell>
          <cell r="E1533">
            <v>2.2999999999999998</v>
          </cell>
          <cell r="F1533">
            <v>37616</v>
          </cell>
          <cell r="G1533">
            <v>1E-3</v>
          </cell>
          <cell r="H1533">
            <v>0</v>
          </cell>
          <cell r="I1533" t="str">
            <v>1          0</v>
          </cell>
          <cell r="J1533">
            <v>0</v>
          </cell>
          <cell r="K1533">
            <v>0</v>
          </cell>
          <cell r="L1533">
            <v>2003</v>
          </cell>
          <cell r="M1533">
            <v>3.7295086862891949</v>
          </cell>
          <cell r="N1533" t="str">
            <v>NG13</v>
          </cell>
          <cell r="O1533">
            <v>41.87</v>
          </cell>
          <cell r="P1533">
            <v>2</v>
          </cell>
        </row>
        <row r="1534">
          <cell r="A1534" t="str">
            <v>ON</v>
          </cell>
          <cell r="B1534">
            <v>1</v>
          </cell>
          <cell r="C1534">
            <v>3</v>
          </cell>
          <cell r="D1534" t="str">
            <v>C</v>
          </cell>
          <cell r="E1534">
            <v>2.35</v>
          </cell>
          <cell r="F1534">
            <v>37616</v>
          </cell>
          <cell r="G1534">
            <v>0</v>
          </cell>
          <cell r="H1534">
            <v>0</v>
          </cell>
          <cell r="I1534" t="str">
            <v>0          0</v>
          </cell>
          <cell r="J1534">
            <v>0</v>
          </cell>
          <cell r="K1534">
            <v>0</v>
          </cell>
          <cell r="L1534">
            <v>2003</v>
          </cell>
          <cell r="M1534" t="str">
            <v>No Trade</v>
          </cell>
          <cell r="N1534" t="str">
            <v/>
          </cell>
          <cell r="O1534" t="str">
            <v/>
          </cell>
          <cell r="P1534" t="str">
            <v/>
          </cell>
        </row>
        <row r="1535">
          <cell r="A1535" t="str">
            <v>ON</v>
          </cell>
          <cell r="B1535">
            <v>1</v>
          </cell>
          <cell r="C1535">
            <v>3</v>
          </cell>
          <cell r="D1535" t="str">
            <v>P</v>
          </cell>
          <cell r="E1535">
            <v>2.35</v>
          </cell>
          <cell r="F1535">
            <v>37616</v>
          </cell>
          <cell r="G1535">
            <v>1E-3</v>
          </cell>
          <cell r="H1535">
            <v>0</v>
          </cell>
          <cell r="I1535" t="str">
            <v>1          0</v>
          </cell>
          <cell r="J1535">
            <v>0</v>
          </cell>
          <cell r="K1535">
            <v>0</v>
          </cell>
          <cell r="L1535">
            <v>2003</v>
          </cell>
          <cell r="M1535">
            <v>3.7006119216289424</v>
          </cell>
          <cell r="N1535" t="str">
            <v>NG13</v>
          </cell>
          <cell r="O1535">
            <v>41.87</v>
          </cell>
          <cell r="P1535">
            <v>2</v>
          </cell>
        </row>
        <row r="1536">
          <cell r="A1536" t="str">
            <v>ON</v>
          </cell>
          <cell r="B1536">
            <v>1</v>
          </cell>
          <cell r="C1536">
            <v>3</v>
          </cell>
          <cell r="D1536" t="str">
            <v>C</v>
          </cell>
          <cell r="E1536">
            <v>2.4</v>
          </cell>
          <cell r="F1536">
            <v>37616</v>
          </cell>
          <cell r="G1536">
            <v>1E-3</v>
          </cell>
          <cell r="H1536">
            <v>0</v>
          </cell>
          <cell r="I1536" t="str">
            <v>1          0</v>
          </cell>
          <cell r="J1536">
            <v>0</v>
          </cell>
          <cell r="K1536">
            <v>0</v>
          </cell>
          <cell r="L1536">
            <v>2003</v>
          </cell>
          <cell r="M1536" t="str">
            <v>No Trade</v>
          </cell>
          <cell r="N1536" t="str">
            <v>NG13</v>
          </cell>
          <cell r="O1536">
            <v>41.87</v>
          </cell>
          <cell r="P1536">
            <v>1</v>
          </cell>
        </row>
        <row r="1537">
          <cell r="A1537" t="str">
            <v>ON</v>
          </cell>
          <cell r="B1537">
            <v>1</v>
          </cell>
          <cell r="C1537">
            <v>3</v>
          </cell>
          <cell r="D1537" t="str">
            <v>P</v>
          </cell>
          <cell r="E1537">
            <v>2.4</v>
          </cell>
          <cell r="F1537">
            <v>37616</v>
          </cell>
          <cell r="G1537">
            <v>1E-3</v>
          </cell>
          <cell r="H1537">
            <v>0</v>
          </cell>
          <cell r="I1537" t="str">
            <v>1          0</v>
          </cell>
          <cell r="J1537">
            <v>0</v>
          </cell>
          <cell r="K1537">
            <v>0</v>
          </cell>
          <cell r="L1537">
            <v>2003</v>
          </cell>
          <cell r="M1537">
            <v>3.6723605752218464</v>
          </cell>
          <cell r="N1537" t="str">
            <v>NG13</v>
          </cell>
          <cell r="O1537">
            <v>41.87</v>
          </cell>
          <cell r="P1537">
            <v>2</v>
          </cell>
        </row>
        <row r="1538">
          <cell r="A1538" t="str">
            <v>ON</v>
          </cell>
          <cell r="B1538">
            <v>1</v>
          </cell>
          <cell r="C1538">
            <v>3</v>
          </cell>
          <cell r="D1538" t="str">
            <v>P</v>
          </cell>
          <cell r="E1538">
            <v>2.4500000000000002</v>
          </cell>
          <cell r="F1538">
            <v>37616</v>
          </cell>
          <cell r="G1538">
            <v>1E-3</v>
          </cell>
          <cell r="H1538">
            <v>0</v>
          </cell>
          <cell r="I1538" t="str">
            <v>1          0</v>
          </cell>
          <cell r="J1538">
            <v>0</v>
          </cell>
          <cell r="K1538">
            <v>0</v>
          </cell>
          <cell r="L1538">
            <v>2003</v>
          </cell>
          <cell r="M1538">
            <v>3.6447270246396553</v>
          </cell>
          <cell r="N1538" t="str">
            <v>NG13</v>
          </cell>
          <cell r="O1538">
            <v>41.87</v>
          </cell>
          <cell r="P1538">
            <v>2</v>
          </cell>
        </row>
        <row r="1539">
          <cell r="A1539" t="str">
            <v>ON</v>
          </cell>
          <cell r="B1539">
            <v>1</v>
          </cell>
          <cell r="C1539">
            <v>3</v>
          </cell>
          <cell r="D1539" t="str">
            <v>C</v>
          </cell>
          <cell r="E1539">
            <v>2.5</v>
          </cell>
          <cell r="F1539">
            <v>37616</v>
          </cell>
          <cell r="G1539">
            <v>1.514</v>
          </cell>
          <cell r="H1539">
            <v>1.51</v>
          </cell>
          <cell r="I1539" t="str">
            <v>4          0</v>
          </cell>
          <cell r="J1539">
            <v>0</v>
          </cell>
          <cell r="K1539">
            <v>0</v>
          </cell>
          <cell r="L1539">
            <v>2003</v>
          </cell>
          <cell r="M1539" t="str">
            <v>No Trade</v>
          </cell>
          <cell r="N1539" t="str">
            <v>NG13</v>
          </cell>
          <cell r="O1539">
            <v>41.87</v>
          </cell>
          <cell r="P1539">
            <v>1</v>
          </cell>
        </row>
        <row r="1540">
          <cell r="A1540" t="str">
            <v>ON</v>
          </cell>
          <cell r="B1540">
            <v>1</v>
          </cell>
          <cell r="C1540">
            <v>3</v>
          </cell>
          <cell r="D1540" t="str">
            <v>P</v>
          </cell>
          <cell r="E1540">
            <v>2.5</v>
          </cell>
          <cell r="F1540">
            <v>37616</v>
          </cell>
          <cell r="G1540">
            <v>1E-3</v>
          </cell>
          <cell r="H1540">
            <v>0</v>
          </cell>
          <cell r="I1540" t="str">
            <v>1          0</v>
          </cell>
          <cell r="J1540">
            <v>0</v>
          </cell>
          <cell r="K1540">
            <v>0</v>
          </cell>
          <cell r="L1540">
            <v>2003</v>
          </cell>
          <cell r="M1540">
            <v>3.6176853671889515</v>
          </cell>
          <cell r="N1540" t="str">
            <v>NG13</v>
          </cell>
          <cell r="O1540">
            <v>41.87</v>
          </cell>
          <cell r="P1540">
            <v>2</v>
          </cell>
        </row>
        <row r="1541">
          <cell r="A1541" t="str">
            <v>ON</v>
          </cell>
          <cell r="B1541">
            <v>1</v>
          </cell>
          <cell r="C1541">
            <v>3</v>
          </cell>
          <cell r="D1541" t="str">
            <v>P</v>
          </cell>
          <cell r="E1541">
            <v>2.5499999999999998</v>
          </cell>
          <cell r="F1541">
            <v>37616</v>
          </cell>
          <cell r="G1541">
            <v>1E-3</v>
          </cell>
          <cell r="H1541">
            <v>0</v>
          </cell>
          <cell r="I1541" t="str">
            <v>1          0</v>
          </cell>
          <cell r="J1541">
            <v>0</v>
          </cell>
          <cell r="K1541">
            <v>0</v>
          </cell>
          <cell r="L1541">
            <v>2003</v>
          </cell>
          <cell r="M1541">
            <v>3.591211280753146</v>
          </cell>
          <cell r="N1541" t="str">
            <v>NG13</v>
          </cell>
          <cell r="O1541">
            <v>41.87</v>
          </cell>
          <cell r="P1541">
            <v>2</v>
          </cell>
        </row>
        <row r="1542">
          <cell r="A1542" t="str">
            <v>ON</v>
          </cell>
          <cell r="B1542">
            <v>1</v>
          </cell>
          <cell r="C1542">
            <v>3</v>
          </cell>
          <cell r="D1542" t="str">
            <v>P</v>
          </cell>
          <cell r="E1542">
            <v>2.6</v>
          </cell>
          <cell r="F1542">
            <v>37616</v>
          </cell>
          <cell r="G1542">
            <v>1E-3</v>
          </cell>
          <cell r="H1542">
            <v>0</v>
          </cell>
          <cell r="I1542" t="str">
            <v>1          0</v>
          </cell>
          <cell r="J1542">
            <v>0</v>
          </cell>
          <cell r="K1542">
            <v>0</v>
          </cell>
          <cell r="L1542">
            <v>2003</v>
          </cell>
          <cell r="M1542">
            <v>3.5652818983931467</v>
          </cell>
          <cell r="N1542" t="str">
            <v>NG13</v>
          </cell>
          <cell r="O1542">
            <v>41.87</v>
          </cell>
          <cell r="P1542">
            <v>2</v>
          </cell>
        </row>
        <row r="1543">
          <cell r="A1543" t="str">
            <v>ON</v>
          </cell>
          <cell r="B1543">
            <v>1</v>
          </cell>
          <cell r="C1543">
            <v>3</v>
          </cell>
          <cell r="D1543" t="str">
            <v>P</v>
          </cell>
          <cell r="E1543">
            <v>2.65</v>
          </cell>
          <cell r="F1543">
            <v>37616</v>
          </cell>
          <cell r="G1543">
            <v>1E-3</v>
          </cell>
          <cell r="H1543">
            <v>0</v>
          </cell>
          <cell r="I1543" t="str">
            <v>1          0</v>
          </cell>
          <cell r="J1543">
            <v>0</v>
          </cell>
          <cell r="K1543">
            <v>0</v>
          </cell>
          <cell r="L1543">
            <v>2003</v>
          </cell>
          <cell r="M1543">
            <v>3.5398756951066446</v>
          </cell>
          <cell r="N1543" t="str">
            <v>NG13</v>
          </cell>
          <cell r="O1543">
            <v>41.87</v>
          </cell>
          <cell r="P1543">
            <v>2</v>
          </cell>
        </row>
        <row r="1544">
          <cell r="A1544" t="str">
            <v>ON</v>
          </cell>
          <cell r="B1544">
            <v>1</v>
          </cell>
          <cell r="C1544">
            <v>3</v>
          </cell>
          <cell r="D1544" t="str">
            <v>P</v>
          </cell>
          <cell r="E1544">
            <v>2.7</v>
          </cell>
          <cell r="F1544">
            <v>37616</v>
          </cell>
          <cell r="G1544">
            <v>0</v>
          </cell>
          <cell r="H1544">
            <v>0</v>
          </cell>
          <cell r="I1544" t="str">
            <v>0          0</v>
          </cell>
          <cell r="J1544">
            <v>0</v>
          </cell>
          <cell r="K1544">
            <v>0</v>
          </cell>
          <cell r="L1544">
            <v>2003</v>
          </cell>
          <cell r="M1544" t="str">
            <v>No Trade</v>
          </cell>
          <cell r="N1544" t="str">
            <v/>
          </cell>
          <cell r="O1544" t="str">
            <v/>
          </cell>
          <cell r="P1544" t="str">
            <v/>
          </cell>
        </row>
        <row r="1545">
          <cell r="A1545" t="str">
            <v>ON</v>
          </cell>
          <cell r="B1545">
            <v>1</v>
          </cell>
          <cell r="C1545">
            <v>3</v>
          </cell>
          <cell r="D1545" t="str">
            <v>P</v>
          </cell>
          <cell r="E1545">
            <v>2.75</v>
          </cell>
          <cell r="F1545">
            <v>37616</v>
          </cell>
          <cell r="G1545">
            <v>1E-3</v>
          </cell>
          <cell r="H1545">
            <v>0</v>
          </cell>
          <cell r="I1545" t="str">
            <v>1          0</v>
          </cell>
          <cell r="J1545">
            <v>0</v>
          </cell>
          <cell r="K1545">
            <v>0</v>
          </cell>
          <cell r="L1545">
            <v>2003</v>
          </cell>
          <cell r="M1545">
            <v>3.4905528301281485</v>
          </cell>
          <cell r="N1545" t="str">
            <v>NG13</v>
          </cell>
          <cell r="O1545">
            <v>41.87</v>
          </cell>
          <cell r="P1545">
            <v>2</v>
          </cell>
        </row>
        <row r="1546">
          <cell r="A1546" t="str">
            <v>ON</v>
          </cell>
          <cell r="B1546">
            <v>1</v>
          </cell>
          <cell r="C1546">
            <v>3</v>
          </cell>
          <cell r="D1546" t="str">
            <v>C</v>
          </cell>
          <cell r="E1546">
            <v>2.8</v>
          </cell>
          <cell r="F1546">
            <v>37616</v>
          </cell>
          <cell r="G1546">
            <v>0.751</v>
          </cell>
          <cell r="H1546">
            <v>0.75</v>
          </cell>
          <cell r="I1546" t="str">
            <v>1          0</v>
          </cell>
          <cell r="J1546">
            <v>0</v>
          </cell>
          <cell r="K1546">
            <v>0</v>
          </cell>
          <cell r="L1546">
            <v>2003</v>
          </cell>
          <cell r="M1546" t="str">
            <v>No Trade</v>
          </cell>
          <cell r="N1546" t="str">
            <v>NG13</v>
          </cell>
          <cell r="O1546">
            <v>41.87</v>
          </cell>
          <cell r="P1546">
            <v>1</v>
          </cell>
        </row>
        <row r="1547">
          <cell r="A1547" t="str">
            <v>ON</v>
          </cell>
          <cell r="B1547">
            <v>1</v>
          </cell>
          <cell r="C1547">
            <v>3</v>
          </cell>
          <cell r="D1547" t="str">
            <v>P</v>
          </cell>
          <cell r="E1547">
            <v>2.8</v>
          </cell>
          <cell r="F1547">
            <v>37616</v>
          </cell>
          <cell r="G1547">
            <v>1E-3</v>
          </cell>
          <cell r="H1547">
            <v>0</v>
          </cell>
          <cell r="I1547" t="str">
            <v>1          0</v>
          </cell>
          <cell r="J1547">
            <v>0</v>
          </cell>
          <cell r="K1547">
            <v>0</v>
          </cell>
          <cell r="L1547">
            <v>2003</v>
          </cell>
          <cell r="M1547">
            <v>3.4665989526315655</v>
          </cell>
          <cell r="N1547" t="str">
            <v>NG13</v>
          </cell>
          <cell r="O1547">
            <v>41.87</v>
          </cell>
          <cell r="P1547">
            <v>2</v>
          </cell>
        </row>
        <row r="1548">
          <cell r="A1548" t="str">
            <v>ON</v>
          </cell>
          <cell r="B1548">
            <v>1</v>
          </cell>
          <cell r="C1548">
            <v>3</v>
          </cell>
          <cell r="D1548" t="str">
            <v>P</v>
          </cell>
          <cell r="E1548">
            <v>2.85</v>
          </cell>
          <cell r="F1548">
            <v>37616</v>
          </cell>
          <cell r="G1548">
            <v>1E-3</v>
          </cell>
          <cell r="H1548">
            <v>0</v>
          </cell>
          <cell r="I1548" t="str">
            <v>1          0</v>
          </cell>
          <cell r="J1548">
            <v>0</v>
          </cell>
          <cell r="K1548">
            <v>0</v>
          </cell>
          <cell r="L1548">
            <v>2003</v>
          </cell>
          <cell r="M1548">
            <v>3.4430936614208352</v>
          </cell>
          <cell r="N1548" t="str">
            <v>NG13</v>
          </cell>
          <cell r="O1548">
            <v>41.87</v>
          </cell>
          <cell r="P1548">
            <v>2</v>
          </cell>
        </row>
        <row r="1549">
          <cell r="A1549" t="str">
            <v>ON</v>
          </cell>
          <cell r="B1549">
            <v>1</v>
          </cell>
          <cell r="C1549">
            <v>3</v>
          </cell>
          <cell r="D1549" t="str">
            <v>C</v>
          </cell>
          <cell r="E1549">
            <v>2.9</v>
          </cell>
          <cell r="F1549">
            <v>37616</v>
          </cell>
          <cell r="G1549">
            <v>1.506</v>
          </cell>
          <cell r="H1549">
            <v>1.39</v>
          </cell>
          <cell r="I1549" t="str">
            <v>8          0</v>
          </cell>
          <cell r="J1549">
            <v>0</v>
          </cell>
          <cell r="K1549">
            <v>0</v>
          </cell>
          <cell r="L1549">
            <v>2003</v>
          </cell>
          <cell r="M1549" t="str">
            <v>No Trade</v>
          </cell>
          <cell r="N1549" t="str">
            <v>NG13</v>
          </cell>
          <cell r="O1549">
            <v>41.87</v>
          </cell>
          <cell r="P1549">
            <v>1</v>
          </cell>
        </row>
        <row r="1550">
          <cell r="A1550" t="str">
            <v>ON</v>
          </cell>
          <cell r="B1550">
            <v>1</v>
          </cell>
          <cell r="C1550">
            <v>3</v>
          </cell>
          <cell r="D1550" t="str">
            <v>P</v>
          </cell>
          <cell r="E1550">
            <v>2.9</v>
          </cell>
          <cell r="F1550">
            <v>37616</v>
          </cell>
          <cell r="G1550">
            <v>1E-3</v>
          </cell>
          <cell r="H1550">
            <v>0</v>
          </cell>
          <cell r="I1550" t="str">
            <v>1          0</v>
          </cell>
          <cell r="J1550">
            <v>0</v>
          </cell>
          <cell r="K1550">
            <v>0</v>
          </cell>
          <cell r="L1550">
            <v>2003</v>
          </cell>
          <cell r="M1550">
            <v>3.4200207804524063</v>
          </cell>
          <cell r="N1550" t="str">
            <v>NG13</v>
          </cell>
          <cell r="O1550">
            <v>41.87</v>
          </cell>
          <cell r="P1550">
            <v>2</v>
          </cell>
        </row>
        <row r="1551">
          <cell r="A1551" t="str">
            <v>ON</v>
          </cell>
          <cell r="B1551">
            <v>1</v>
          </cell>
          <cell r="C1551">
            <v>3</v>
          </cell>
          <cell r="D1551" t="str">
            <v>C</v>
          </cell>
          <cell r="E1551">
            <v>2.95</v>
          </cell>
          <cell r="F1551">
            <v>37616</v>
          </cell>
          <cell r="G1551">
            <v>1.456</v>
          </cell>
          <cell r="H1551">
            <v>1.34</v>
          </cell>
          <cell r="I1551" t="str">
            <v>8          0</v>
          </cell>
          <cell r="J1551">
            <v>0</v>
          </cell>
          <cell r="K1551">
            <v>0</v>
          </cell>
          <cell r="L1551">
            <v>2003</v>
          </cell>
          <cell r="M1551" t="str">
            <v>No Trade</v>
          </cell>
          <cell r="N1551" t="str">
            <v>NG13</v>
          </cell>
          <cell r="O1551">
            <v>41.87</v>
          </cell>
          <cell r="P1551">
            <v>1</v>
          </cell>
        </row>
        <row r="1552">
          <cell r="A1552" t="str">
            <v>ON</v>
          </cell>
          <cell r="B1552">
            <v>1</v>
          </cell>
          <cell r="C1552">
            <v>3</v>
          </cell>
          <cell r="D1552" t="str">
            <v>P</v>
          </cell>
          <cell r="E1552">
            <v>2.95</v>
          </cell>
          <cell r="F1552">
            <v>37616</v>
          </cell>
          <cell r="G1552">
            <v>1E-3</v>
          </cell>
          <cell r="H1552">
            <v>0</v>
          </cell>
          <cell r="I1552" t="str">
            <v>1          0</v>
          </cell>
          <cell r="J1552">
            <v>0</v>
          </cell>
          <cell r="K1552">
            <v>0</v>
          </cell>
          <cell r="L1552">
            <v>2003</v>
          </cell>
          <cell r="M1552">
            <v>3.3973649851624472</v>
          </cell>
          <cell r="N1552" t="str">
            <v>NG13</v>
          </cell>
          <cell r="O1552">
            <v>41.87</v>
          </cell>
          <cell r="P1552">
            <v>2</v>
          </cell>
        </row>
        <row r="1553">
          <cell r="A1553" t="str">
            <v>ON</v>
          </cell>
          <cell r="B1553">
            <v>1</v>
          </cell>
          <cell r="C1553">
            <v>3</v>
          </cell>
          <cell r="D1553" t="str">
            <v>C</v>
          </cell>
          <cell r="E1553">
            <v>3</v>
          </cell>
          <cell r="F1553">
            <v>37616</v>
          </cell>
          <cell r="G1553">
            <v>1.4059999999999999</v>
          </cell>
          <cell r="H1553">
            <v>1.29</v>
          </cell>
          <cell r="I1553" t="str">
            <v>8          0</v>
          </cell>
          <cell r="J1553">
            <v>0</v>
          </cell>
          <cell r="K1553">
            <v>0</v>
          </cell>
          <cell r="L1553">
            <v>2003</v>
          </cell>
          <cell r="M1553" t="str">
            <v>No Trade</v>
          </cell>
          <cell r="N1553" t="str">
            <v>NG13</v>
          </cell>
          <cell r="O1553">
            <v>41.87</v>
          </cell>
          <cell r="P1553">
            <v>1</v>
          </cell>
        </row>
        <row r="1554">
          <cell r="A1554" t="str">
            <v>ON</v>
          </cell>
          <cell r="B1554">
            <v>1</v>
          </cell>
          <cell r="C1554">
            <v>3</v>
          </cell>
          <cell r="D1554" t="str">
            <v>P</v>
          </cell>
          <cell r="E1554">
            <v>3</v>
          </cell>
          <cell r="F1554">
            <v>37616</v>
          </cell>
          <cell r="G1554">
            <v>1E-3</v>
          </cell>
          <cell r="H1554">
            <v>0</v>
          </cell>
          <cell r="I1554" t="str">
            <v>1          5</v>
          </cell>
          <cell r="J1554">
            <v>1E-3</v>
          </cell>
          <cell r="K1554">
            <v>1E-3</v>
          </cell>
          <cell r="L1554">
            <v>2003</v>
          </cell>
          <cell r="M1554">
            <v>3.3751117440362886</v>
          </cell>
          <cell r="N1554" t="str">
            <v>NG13</v>
          </cell>
          <cell r="O1554">
            <v>41.87</v>
          </cell>
          <cell r="P1554">
            <v>2</v>
          </cell>
        </row>
        <row r="1555">
          <cell r="A1555" t="str">
            <v>ON</v>
          </cell>
          <cell r="B1555">
            <v>1</v>
          </cell>
          <cell r="C1555">
            <v>3</v>
          </cell>
          <cell r="D1555" t="str">
            <v>C</v>
          </cell>
          <cell r="E1555">
            <v>3.05</v>
          </cell>
          <cell r="F1555">
            <v>37616</v>
          </cell>
          <cell r="G1555">
            <v>1.3560000000000001</v>
          </cell>
          <cell r="H1555">
            <v>1.24</v>
          </cell>
          <cell r="I1555" t="str">
            <v>8          0</v>
          </cell>
          <cell r="J1555">
            <v>0</v>
          </cell>
          <cell r="K1555">
            <v>0</v>
          </cell>
          <cell r="L1555">
            <v>2003</v>
          </cell>
          <cell r="M1555" t="str">
            <v>No Trade</v>
          </cell>
          <cell r="N1555" t="str">
            <v>NG13</v>
          </cell>
          <cell r="O1555">
            <v>41.87</v>
          </cell>
          <cell r="P1555">
            <v>1</v>
          </cell>
        </row>
        <row r="1556">
          <cell r="A1556" t="str">
            <v>ON</v>
          </cell>
          <cell r="B1556">
            <v>1</v>
          </cell>
          <cell r="C1556">
            <v>3</v>
          </cell>
          <cell r="D1556" t="str">
            <v>P</v>
          </cell>
          <cell r="E1556">
            <v>3.05</v>
          </cell>
          <cell r="F1556">
            <v>37616</v>
          </cell>
          <cell r="G1556">
            <v>1E-3</v>
          </cell>
          <cell r="H1556">
            <v>0</v>
          </cell>
          <cell r="I1556" t="str">
            <v>1          0</v>
          </cell>
          <cell r="J1556">
            <v>0</v>
          </cell>
          <cell r="K1556">
            <v>0</v>
          </cell>
          <cell r="L1556">
            <v>2003</v>
          </cell>
          <cell r="M1556">
            <v>3.3532472650722998</v>
          </cell>
          <cell r="N1556" t="str">
            <v>NG13</v>
          </cell>
          <cell r="O1556">
            <v>41.87</v>
          </cell>
          <cell r="P1556">
            <v>2</v>
          </cell>
        </row>
        <row r="1557">
          <cell r="A1557" t="str">
            <v>ON</v>
          </cell>
          <cell r="B1557">
            <v>1</v>
          </cell>
          <cell r="C1557">
            <v>3</v>
          </cell>
          <cell r="D1557" t="str">
            <v>C</v>
          </cell>
          <cell r="E1557">
            <v>3.1</v>
          </cell>
          <cell r="F1557">
            <v>37616</v>
          </cell>
          <cell r="G1557">
            <v>1.306</v>
          </cell>
          <cell r="H1557">
            <v>1.19</v>
          </cell>
          <cell r="I1557" t="str">
            <v>8          0</v>
          </cell>
          <cell r="J1557">
            <v>0</v>
          </cell>
          <cell r="K1557">
            <v>0</v>
          </cell>
          <cell r="L1557">
            <v>2003</v>
          </cell>
          <cell r="M1557" t="str">
            <v>No Trade</v>
          </cell>
          <cell r="N1557" t="str">
            <v>NG13</v>
          </cell>
          <cell r="O1557">
            <v>41.87</v>
          </cell>
          <cell r="P1557">
            <v>1</v>
          </cell>
        </row>
        <row r="1558">
          <cell r="A1558" t="str">
            <v>ON</v>
          </cell>
          <cell r="B1558">
            <v>1</v>
          </cell>
          <cell r="C1558">
            <v>3</v>
          </cell>
          <cell r="D1558" t="str">
            <v>P</v>
          </cell>
          <cell r="E1558">
            <v>3.1</v>
          </cell>
          <cell r="F1558">
            <v>37616</v>
          </cell>
          <cell r="G1558">
            <v>1E-3</v>
          </cell>
          <cell r="H1558">
            <v>0</v>
          </cell>
          <cell r="I1558" t="str">
            <v>1          0</v>
          </cell>
          <cell r="J1558">
            <v>0</v>
          </cell>
          <cell r="K1558">
            <v>0</v>
          </cell>
          <cell r="L1558">
            <v>2003</v>
          </cell>
          <cell r="M1558">
            <v>3.3317584466863766</v>
          </cell>
          <cell r="N1558" t="str">
            <v>NG13</v>
          </cell>
          <cell r="O1558">
            <v>41.87</v>
          </cell>
          <cell r="P1558">
            <v>2</v>
          </cell>
        </row>
        <row r="1559">
          <cell r="A1559" t="str">
            <v>ON</v>
          </cell>
          <cell r="B1559">
            <v>1</v>
          </cell>
          <cell r="C1559">
            <v>3</v>
          </cell>
          <cell r="D1559" t="str">
            <v>C</v>
          </cell>
          <cell r="E1559">
            <v>3.15</v>
          </cell>
          <cell r="F1559">
            <v>37616</v>
          </cell>
          <cell r="G1559">
            <v>1.256</v>
          </cell>
          <cell r="H1559">
            <v>1.1399999999999999</v>
          </cell>
          <cell r="I1559" t="str">
            <v>8          0</v>
          </cell>
          <cell r="J1559">
            <v>0</v>
          </cell>
          <cell r="K1559">
            <v>0</v>
          </cell>
          <cell r="L1559">
            <v>2003</v>
          </cell>
          <cell r="M1559" t="str">
            <v>No Trade</v>
          </cell>
          <cell r="N1559" t="str">
            <v>NG13</v>
          </cell>
          <cell r="O1559">
            <v>41.87</v>
          </cell>
          <cell r="P1559">
            <v>1</v>
          </cell>
        </row>
        <row r="1560">
          <cell r="A1560" t="str">
            <v>ON</v>
          </cell>
          <cell r="B1560">
            <v>1</v>
          </cell>
          <cell r="C1560">
            <v>3</v>
          </cell>
          <cell r="D1560" t="str">
            <v>P</v>
          </cell>
          <cell r="E1560">
            <v>3.15</v>
          </cell>
          <cell r="F1560">
            <v>37616</v>
          </cell>
          <cell r="G1560">
            <v>1E-3</v>
          </cell>
          <cell r="H1560">
            <v>0</v>
          </cell>
          <cell r="I1560" t="str">
            <v>1          0</v>
          </cell>
          <cell r="J1560">
            <v>0</v>
          </cell>
          <cell r="K1560">
            <v>0</v>
          </cell>
          <cell r="L1560">
            <v>2003</v>
          </cell>
          <cell r="M1560">
            <v>3.3106328326071859</v>
          </cell>
          <cell r="N1560" t="str">
            <v>NG13</v>
          </cell>
          <cell r="O1560">
            <v>41.87</v>
          </cell>
          <cell r="P1560">
            <v>2</v>
          </cell>
        </row>
        <row r="1561">
          <cell r="A1561" t="str">
            <v>ON</v>
          </cell>
          <cell r="B1561">
            <v>1</v>
          </cell>
          <cell r="C1561">
            <v>3</v>
          </cell>
          <cell r="D1561" t="str">
            <v>C</v>
          </cell>
          <cell r="E1561">
            <v>3.2</v>
          </cell>
          <cell r="F1561">
            <v>37616</v>
          </cell>
          <cell r="G1561">
            <v>1.206</v>
          </cell>
          <cell r="H1561">
            <v>1.0900000000000001</v>
          </cell>
          <cell r="I1561" t="str">
            <v>8          0</v>
          </cell>
          <cell r="J1561">
            <v>0</v>
          </cell>
          <cell r="K1561">
            <v>0</v>
          </cell>
          <cell r="L1561">
            <v>2003</v>
          </cell>
          <cell r="M1561" t="str">
            <v>No Trade</v>
          </cell>
          <cell r="N1561" t="str">
            <v>NG13</v>
          </cell>
          <cell r="O1561">
            <v>41.87</v>
          </cell>
          <cell r="P1561">
            <v>1</v>
          </cell>
        </row>
        <row r="1562">
          <cell r="A1562" t="str">
            <v>ON</v>
          </cell>
          <cell r="B1562">
            <v>1</v>
          </cell>
          <cell r="C1562">
            <v>3</v>
          </cell>
          <cell r="D1562" t="str">
            <v>P</v>
          </cell>
          <cell r="E1562">
            <v>3.2</v>
          </cell>
          <cell r="F1562">
            <v>37616</v>
          </cell>
          <cell r="G1562">
            <v>1E-3</v>
          </cell>
          <cell r="H1562">
            <v>0</v>
          </cell>
          <cell r="I1562" t="str">
            <v>1          0</v>
          </cell>
          <cell r="J1562">
            <v>0</v>
          </cell>
          <cell r="K1562">
            <v>0</v>
          </cell>
          <cell r="L1562">
            <v>2003</v>
          </cell>
          <cell r="M1562">
            <v>3.2898585703859795</v>
          </cell>
          <cell r="N1562" t="str">
            <v>NG13</v>
          </cell>
          <cell r="O1562">
            <v>41.87</v>
          </cell>
          <cell r="P1562">
            <v>2</v>
          </cell>
        </row>
        <row r="1563">
          <cell r="A1563" t="str">
            <v>ON</v>
          </cell>
          <cell r="B1563">
            <v>1</v>
          </cell>
          <cell r="C1563">
            <v>3</v>
          </cell>
          <cell r="D1563" t="str">
            <v>C</v>
          </cell>
          <cell r="E1563">
            <v>3.25</v>
          </cell>
          <cell r="F1563">
            <v>37616</v>
          </cell>
          <cell r="G1563">
            <v>1.1559999999999999</v>
          </cell>
          <cell r="H1563">
            <v>1.04</v>
          </cell>
          <cell r="I1563" t="str">
            <v>8          0</v>
          </cell>
          <cell r="J1563">
            <v>0</v>
          </cell>
          <cell r="K1563">
            <v>0</v>
          </cell>
          <cell r="L1563">
            <v>2003</v>
          </cell>
          <cell r="M1563" t="str">
            <v>No Trade</v>
          </cell>
          <cell r="N1563" t="str">
            <v>NG13</v>
          </cell>
          <cell r="O1563">
            <v>41.87</v>
          </cell>
          <cell r="P1563">
            <v>1</v>
          </cell>
        </row>
        <row r="1564">
          <cell r="A1564" t="str">
            <v>ON</v>
          </cell>
          <cell r="B1564">
            <v>1</v>
          </cell>
          <cell r="C1564">
            <v>3</v>
          </cell>
          <cell r="D1564" t="str">
            <v>P</v>
          </cell>
          <cell r="E1564">
            <v>3.25</v>
          </cell>
          <cell r="F1564">
            <v>37616</v>
          </cell>
          <cell r="G1564">
            <v>1E-3</v>
          </cell>
          <cell r="H1564">
            <v>0</v>
          </cell>
          <cell r="I1564" t="str">
            <v>1          0</v>
          </cell>
          <cell r="J1564">
            <v>0</v>
          </cell>
          <cell r="K1564">
            <v>0</v>
          </cell>
          <cell r="L1564">
            <v>2003</v>
          </cell>
          <cell r="M1564">
            <v>3.2694243731760757</v>
          </cell>
          <cell r="N1564" t="str">
            <v>NG13</v>
          </cell>
          <cell r="O1564">
            <v>41.87</v>
          </cell>
          <cell r="P1564">
            <v>2</v>
          </cell>
        </row>
        <row r="1565">
          <cell r="A1565" t="str">
            <v>ON</v>
          </cell>
          <cell r="B1565">
            <v>1</v>
          </cell>
          <cell r="C1565">
            <v>3</v>
          </cell>
          <cell r="D1565" t="str">
            <v>C</v>
          </cell>
          <cell r="E1565">
            <v>3.3</v>
          </cell>
          <cell r="F1565">
            <v>37616</v>
          </cell>
          <cell r="G1565">
            <v>1.1060000000000001</v>
          </cell>
          <cell r="H1565">
            <v>0.99</v>
          </cell>
          <cell r="I1565" t="str">
            <v>8          0</v>
          </cell>
          <cell r="J1565">
            <v>0</v>
          </cell>
          <cell r="K1565">
            <v>0</v>
          </cell>
          <cell r="L1565">
            <v>2003</v>
          </cell>
          <cell r="M1565" t="str">
            <v>No Trade</v>
          </cell>
          <cell r="N1565" t="str">
            <v>NG13</v>
          </cell>
          <cell r="O1565">
            <v>41.87</v>
          </cell>
          <cell r="P1565">
            <v>1</v>
          </cell>
        </row>
        <row r="1566">
          <cell r="A1566" t="str">
            <v>ON</v>
          </cell>
          <cell r="B1566">
            <v>1</v>
          </cell>
          <cell r="C1566">
            <v>3</v>
          </cell>
          <cell r="D1566" t="str">
            <v>P</v>
          </cell>
          <cell r="E1566">
            <v>3.3</v>
          </cell>
          <cell r="F1566">
            <v>37616</v>
          </cell>
          <cell r="G1566">
            <v>1E-3</v>
          </cell>
          <cell r="H1566">
            <v>0</v>
          </cell>
          <cell r="I1566" t="str">
            <v>2          0</v>
          </cell>
          <cell r="J1566">
            <v>0</v>
          </cell>
          <cell r="K1566">
            <v>0</v>
          </cell>
          <cell r="L1566">
            <v>2003</v>
          </cell>
          <cell r="M1566">
            <v>3.2493194844809108</v>
          </cell>
          <cell r="N1566" t="str">
            <v>NG13</v>
          </cell>
          <cell r="O1566">
            <v>41.87</v>
          </cell>
          <cell r="P1566">
            <v>2</v>
          </cell>
        </row>
        <row r="1567">
          <cell r="A1567" t="str">
            <v>ON</v>
          </cell>
          <cell r="B1567">
            <v>1</v>
          </cell>
          <cell r="C1567">
            <v>3</v>
          </cell>
          <cell r="D1567" t="str">
            <v>C</v>
          </cell>
          <cell r="E1567">
            <v>3.35</v>
          </cell>
          <cell r="F1567">
            <v>37616</v>
          </cell>
          <cell r="G1567">
            <v>1.056</v>
          </cell>
          <cell r="H1567">
            <v>0.94</v>
          </cell>
          <cell r="I1567" t="str">
            <v>8          0</v>
          </cell>
          <cell r="J1567">
            <v>0</v>
          </cell>
          <cell r="K1567">
            <v>0</v>
          </cell>
          <cell r="L1567">
            <v>2003</v>
          </cell>
          <cell r="M1567" t="str">
            <v>No Trade</v>
          </cell>
          <cell r="N1567" t="str">
            <v>NG13</v>
          </cell>
          <cell r="O1567">
            <v>41.87</v>
          </cell>
          <cell r="P1567">
            <v>1</v>
          </cell>
        </row>
        <row r="1568">
          <cell r="A1568" t="str">
            <v>ON</v>
          </cell>
          <cell r="B1568">
            <v>1</v>
          </cell>
          <cell r="C1568">
            <v>3</v>
          </cell>
          <cell r="D1568" t="str">
            <v>P</v>
          </cell>
          <cell r="E1568">
            <v>3.35</v>
          </cell>
          <cell r="F1568">
            <v>37616</v>
          </cell>
          <cell r="G1568">
            <v>1E-3</v>
          </cell>
          <cell r="H1568">
            <v>0</v>
          </cell>
          <cell r="I1568" t="str">
            <v>3          0</v>
          </cell>
          <cell r="J1568">
            <v>0</v>
          </cell>
          <cell r="K1568">
            <v>0</v>
          </cell>
          <cell r="L1568">
            <v>2003</v>
          </cell>
          <cell r="M1568">
            <v>3.2295336456037349</v>
          </cell>
          <cell r="N1568" t="str">
            <v>NG13</v>
          </cell>
          <cell r="O1568">
            <v>41.87</v>
          </cell>
          <cell r="P1568">
            <v>2</v>
          </cell>
        </row>
        <row r="1569">
          <cell r="A1569" t="str">
            <v>ON</v>
          </cell>
          <cell r="B1569">
            <v>1</v>
          </cell>
          <cell r="C1569">
            <v>3</v>
          </cell>
          <cell r="D1569" t="str">
            <v>C</v>
          </cell>
          <cell r="E1569">
            <v>3.4</v>
          </cell>
          <cell r="F1569">
            <v>37616</v>
          </cell>
          <cell r="G1569">
            <v>0.65900000000000003</v>
          </cell>
          <cell r="H1569">
            <v>0.65</v>
          </cell>
          <cell r="I1569" t="str">
            <v>9          0</v>
          </cell>
          <cell r="J1569">
            <v>0</v>
          </cell>
          <cell r="K1569">
            <v>0</v>
          </cell>
          <cell r="L1569">
            <v>2003</v>
          </cell>
          <cell r="M1569" t="str">
            <v>No Trade</v>
          </cell>
          <cell r="N1569" t="str">
            <v>NG13</v>
          </cell>
          <cell r="O1569">
            <v>41.87</v>
          </cell>
          <cell r="P1569">
            <v>1</v>
          </cell>
        </row>
        <row r="1570">
          <cell r="A1570" t="str">
            <v>ON</v>
          </cell>
          <cell r="B1570">
            <v>1</v>
          </cell>
          <cell r="C1570">
            <v>3</v>
          </cell>
          <cell r="D1570" t="str">
            <v>P</v>
          </cell>
          <cell r="E1570">
            <v>3.4</v>
          </cell>
          <cell r="F1570">
            <v>37616</v>
          </cell>
          <cell r="G1570">
            <v>1E-3</v>
          </cell>
          <cell r="H1570">
            <v>0</v>
          </cell>
          <cell r="I1570" t="str">
            <v>4          0</v>
          </cell>
          <cell r="J1570">
            <v>0</v>
          </cell>
          <cell r="K1570">
            <v>0</v>
          </cell>
          <cell r="L1570">
            <v>2003</v>
          </cell>
          <cell r="M1570">
            <v>3.2100570655352896</v>
          </cell>
          <cell r="N1570" t="str">
            <v>NG13</v>
          </cell>
          <cell r="O1570">
            <v>41.87</v>
          </cell>
          <cell r="P1570">
            <v>2</v>
          </cell>
        </row>
        <row r="1571">
          <cell r="A1571" t="str">
            <v>ON</v>
          </cell>
          <cell r="B1571">
            <v>1</v>
          </cell>
          <cell r="C1571">
            <v>3</v>
          </cell>
          <cell r="D1571" t="str">
            <v>P</v>
          </cell>
          <cell r="E1571">
            <v>3.45</v>
          </cell>
          <cell r="F1571">
            <v>37616</v>
          </cell>
          <cell r="G1571">
            <v>2E-3</v>
          </cell>
          <cell r="H1571">
            <v>0</v>
          </cell>
          <cell r="I1571" t="str">
            <v>6          0</v>
          </cell>
          <cell r="J1571">
            <v>0</v>
          </cell>
          <cell r="K1571">
            <v>0</v>
          </cell>
          <cell r="L1571">
            <v>2003</v>
          </cell>
          <cell r="M1571">
            <v>3.3659695173355626</v>
          </cell>
          <cell r="N1571" t="str">
            <v>NG13</v>
          </cell>
          <cell r="O1571">
            <v>41.87</v>
          </cell>
          <cell r="P1571">
            <v>2</v>
          </cell>
        </row>
        <row r="1572">
          <cell r="A1572" t="str">
            <v>ON</v>
          </cell>
          <cell r="B1572">
            <v>1</v>
          </cell>
          <cell r="C1572">
            <v>3</v>
          </cell>
          <cell r="D1572" t="str">
            <v>C</v>
          </cell>
          <cell r="E1572">
            <v>3.5</v>
          </cell>
          <cell r="F1572">
            <v>37616</v>
          </cell>
          <cell r="G1572">
            <v>0.90700000000000003</v>
          </cell>
          <cell r="H1572">
            <v>0.8</v>
          </cell>
          <cell r="I1572" t="str">
            <v>5          0</v>
          </cell>
          <cell r="J1572">
            <v>0</v>
          </cell>
          <cell r="K1572">
            <v>0</v>
          </cell>
          <cell r="L1572">
            <v>2003</v>
          </cell>
          <cell r="M1572" t="str">
            <v>No Trade</v>
          </cell>
          <cell r="N1572" t="str">
            <v>NG13</v>
          </cell>
          <cell r="O1572">
            <v>41.87</v>
          </cell>
          <cell r="P1572">
            <v>1</v>
          </cell>
        </row>
        <row r="1573">
          <cell r="A1573" t="str">
            <v>ON</v>
          </cell>
          <cell r="B1573">
            <v>1</v>
          </cell>
          <cell r="C1573">
            <v>3</v>
          </cell>
          <cell r="D1573" t="str">
            <v>P</v>
          </cell>
          <cell r="E1573">
            <v>3.5</v>
          </cell>
          <cell r="F1573">
            <v>37616</v>
          </cell>
          <cell r="G1573">
            <v>3.0000000000000001E-3</v>
          </cell>
          <cell r="H1573">
            <v>0</v>
          </cell>
          <cell r="I1573" t="str">
            <v>8         24</v>
          </cell>
          <cell r="J1573">
            <v>8.0000000000000002E-3</v>
          </cell>
          <cell r="K1573">
            <v>8.0000000000000002E-3</v>
          </cell>
          <cell r="L1573">
            <v>2003</v>
          </cell>
          <cell r="M1573">
            <v>3.4602402277189661</v>
          </cell>
          <cell r="N1573" t="str">
            <v>NG13</v>
          </cell>
          <cell r="O1573">
            <v>41.87</v>
          </cell>
          <cell r="P1573">
            <v>2</v>
          </cell>
        </row>
        <row r="1574">
          <cell r="A1574" t="str">
            <v>ON</v>
          </cell>
          <cell r="B1574">
            <v>1</v>
          </cell>
          <cell r="C1574">
            <v>3</v>
          </cell>
          <cell r="D1574" t="str">
            <v>C</v>
          </cell>
          <cell r="E1574">
            <v>3.55</v>
          </cell>
          <cell r="F1574">
            <v>37616</v>
          </cell>
          <cell r="G1574">
            <v>0.85799999999999998</v>
          </cell>
          <cell r="H1574">
            <v>0.75</v>
          </cell>
          <cell r="I1574" t="str">
            <v>7          0</v>
          </cell>
          <cell r="J1574">
            <v>0</v>
          </cell>
          <cell r="K1574">
            <v>0</v>
          </cell>
          <cell r="L1574">
            <v>2003</v>
          </cell>
          <cell r="M1574" t="str">
            <v>No Trade</v>
          </cell>
          <cell r="N1574" t="str">
            <v>NG13</v>
          </cell>
          <cell r="O1574">
            <v>41.87</v>
          </cell>
          <cell r="P1574">
            <v>1</v>
          </cell>
        </row>
        <row r="1575">
          <cell r="A1575" t="str">
            <v>ON</v>
          </cell>
          <cell r="B1575">
            <v>1</v>
          </cell>
          <cell r="C1575">
            <v>3</v>
          </cell>
          <cell r="D1575" t="str">
            <v>P</v>
          </cell>
          <cell r="E1575">
            <v>3.55</v>
          </cell>
          <cell r="F1575">
            <v>37616</v>
          </cell>
          <cell r="G1575">
            <v>4.0000000000000001E-3</v>
          </cell>
          <cell r="H1575">
            <v>0.01</v>
          </cell>
          <cell r="I1575" t="str">
            <v>0          0</v>
          </cell>
          <cell r="J1575">
            <v>0</v>
          </cell>
          <cell r="K1575">
            <v>0</v>
          </cell>
          <cell r="L1575">
            <v>2003</v>
          </cell>
          <cell r="M1575">
            <v>3.5268731776593576</v>
          </cell>
          <cell r="N1575" t="str">
            <v>NG13</v>
          </cell>
          <cell r="O1575">
            <v>41.87</v>
          </cell>
          <cell r="P1575">
            <v>2</v>
          </cell>
        </row>
        <row r="1576">
          <cell r="A1576" t="str">
            <v>ON</v>
          </cell>
          <cell r="B1576">
            <v>1</v>
          </cell>
          <cell r="C1576">
            <v>3</v>
          </cell>
          <cell r="D1576" t="str">
            <v>C</v>
          </cell>
          <cell r="E1576">
            <v>3.6</v>
          </cell>
          <cell r="F1576">
            <v>37616</v>
          </cell>
          <cell r="G1576">
            <v>0.81</v>
          </cell>
          <cell r="H1576">
            <v>0.75</v>
          </cell>
          <cell r="I1576" t="str">
            <v>7          0</v>
          </cell>
          <cell r="J1576">
            <v>0</v>
          </cell>
          <cell r="K1576">
            <v>0</v>
          </cell>
          <cell r="L1576">
            <v>2003</v>
          </cell>
          <cell r="M1576" t="str">
            <v>No Trade</v>
          </cell>
          <cell r="N1576" t="str">
            <v>NG13</v>
          </cell>
          <cell r="O1576">
            <v>41.87</v>
          </cell>
          <cell r="P1576">
            <v>1</v>
          </cell>
        </row>
        <row r="1577">
          <cell r="A1577" t="str">
            <v>ON</v>
          </cell>
          <cell r="B1577">
            <v>1</v>
          </cell>
          <cell r="C1577">
            <v>3</v>
          </cell>
          <cell r="D1577" t="str">
            <v>P</v>
          </cell>
          <cell r="E1577">
            <v>3.6</v>
          </cell>
          <cell r="F1577">
            <v>37616</v>
          </cell>
          <cell r="G1577">
            <v>6.0000000000000001E-3</v>
          </cell>
          <cell r="H1577">
            <v>0.01</v>
          </cell>
          <cell r="I1577" t="str">
            <v>0         50</v>
          </cell>
          <cell r="J1577">
            <v>0</v>
          </cell>
          <cell r="K1577">
            <v>0</v>
          </cell>
          <cell r="L1577">
            <v>2003</v>
          </cell>
          <cell r="M1577">
            <v>3.638479144390665</v>
          </cell>
          <cell r="N1577" t="str">
            <v>NG13</v>
          </cell>
          <cell r="O1577">
            <v>41.87</v>
          </cell>
          <cell r="P1577">
            <v>2</v>
          </cell>
        </row>
        <row r="1578">
          <cell r="A1578" t="str">
            <v>ON</v>
          </cell>
          <cell r="B1578">
            <v>1</v>
          </cell>
          <cell r="C1578">
            <v>3</v>
          </cell>
          <cell r="D1578" t="str">
            <v>C</v>
          </cell>
          <cell r="E1578">
            <v>3.65</v>
          </cell>
          <cell r="F1578">
            <v>37616</v>
          </cell>
          <cell r="G1578">
            <v>0.76200000000000001</v>
          </cell>
          <cell r="H1578">
            <v>0.66</v>
          </cell>
          <cell r="I1578" t="str">
            <v>4          0</v>
          </cell>
          <cell r="J1578">
            <v>0</v>
          </cell>
          <cell r="K1578">
            <v>0</v>
          </cell>
          <cell r="L1578">
            <v>2003</v>
          </cell>
          <cell r="M1578" t="str">
            <v>No Trade</v>
          </cell>
          <cell r="N1578" t="str">
            <v>NG13</v>
          </cell>
          <cell r="O1578">
            <v>41.87</v>
          </cell>
          <cell r="P1578">
            <v>1</v>
          </cell>
        </row>
        <row r="1579">
          <cell r="A1579" t="str">
            <v>ON</v>
          </cell>
          <cell r="B1579">
            <v>1</v>
          </cell>
          <cell r="C1579">
            <v>3</v>
          </cell>
          <cell r="D1579" t="str">
            <v>P</v>
          </cell>
          <cell r="E1579">
            <v>3.65</v>
          </cell>
          <cell r="F1579">
            <v>37616</v>
          </cell>
          <cell r="G1579">
            <v>8.0000000000000002E-3</v>
          </cell>
          <cell r="H1579">
            <v>0.01</v>
          </cell>
          <cell r="I1579" t="str">
            <v>8          0</v>
          </cell>
          <cell r="J1579">
            <v>0</v>
          </cell>
          <cell r="K1579">
            <v>0</v>
          </cell>
          <cell r="L1579">
            <v>2003</v>
          </cell>
          <cell r="M1579">
            <v>3.7187937004291585</v>
          </cell>
          <cell r="N1579" t="str">
            <v>NG13</v>
          </cell>
          <cell r="O1579">
            <v>41.87</v>
          </cell>
          <cell r="P1579">
            <v>2</v>
          </cell>
        </row>
        <row r="1580">
          <cell r="A1580" t="str">
            <v>ON</v>
          </cell>
          <cell r="B1580">
            <v>1</v>
          </cell>
          <cell r="C1580">
            <v>3</v>
          </cell>
          <cell r="D1580" t="str">
            <v>C</v>
          </cell>
          <cell r="E1580">
            <v>3.7</v>
          </cell>
          <cell r="F1580">
            <v>37616</v>
          </cell>
          <cell r="G1580">
            <v>0.71499999999999997</v>
          </cell>
          <cell r="H1580">
            <v>0.61</v>
          </cell>
          <cell r="I1580" t="str">
            <v>9          0</v>
          </cell>
          <cell r="J1580">
            <v>0</v>
          </cell>
          <cell r="K1580">
            <v>0</v>
          </cell>
          <cell r="L1580">
            <v>2003</v>
          </cell>
          <cell r="M1580" t="str">
            <v>No Trade</v>
          </cell>
          <cell r="N1580" t="str">
            <v>NG13</v>
          </cell>
          <cell r="O1580">
            <v>41.87</v>
          </cell>
          <cell r="P1580">
            <v>1</v>
          </cell>
        </row>
        <row r="1581">
          <cell r="A1581" t="str">
            <v>ON</v>
          </cell>
          <cell r="B1581">
            <v>1</v>
          </cell>
          <cell r="C1581">
            <v>3</v>
          </cell>
          <cell r="D1581" t="str">
            <v>P</v>
          </cell>
          <cell r="E1581">
            <v>3.7</v>
          </cell>
          <cell r="F1581">
            <v>37616</v>
          </cell>
          <cell r="G1581">
            <v>1.0999999999999999E-2</v>
          </cell>
          <cell r="H1581">
            <v>0.02</v>
          </cell>
          <cell r="I1581" t="str">
            <v>3         10</v>
          </cell>
          <cell r="J1581">
            <v>0</v>
          </cell>
          <cell r="K1581">
            <v>0</v>
          </cell>
          <cell r="L1581">
            <v>2003</v>
          </cell>
          <cell r="M1581">
            <v>3.8179691358828078</v>
          </cell>
          <cell r="N1581" t="str">
            <v>NG13</v>
          </cell>
          <cell r="O1581">
            <v>41.87</v>
          </cell>
          <cell r="P1581">
            <v>2</v>
          </cell>
        </row>
        <row r="1582">
          <cell r="A1582" t="str">
            <v>ON</v>
          </cell>
          <cell r="B1582">
            <v>1</v>
          </cell>
          <cell r="C1582">
            <v>3</v>
          </cell>
          <cell r="D1582" t="str">
            <v>C</v>
          </cell>
          <cell r="E1582">
            <v>3.75</v>
          </cell>
          <cell r="F1582">
            <v>37616</v>
          </cell>
          <cell r="G1582">
            <v>0.66900000000000004</v>
          </cell>
          <cell r="H1582">
            <v>0.56999999999999995</v>
          </cell>
          <cell r="I1582" t="str">
            <v>6          2</v>
          </cell>
          <cell r="J1582">
            <v>0.54300000000000004</v>
          </cell>
          <cell r="K1582">
            <v>0.54200000000000004</v>
          </cell>
          <cell r="L1582">
            <v>2003</v>
          </cell>
          <cell r="M1582" t="str">
            <v>No Trade</v>
          </cell>
          <cell r="N1582" t="str">
            <v>NG13</v>
          </cell>
          <cell r="O1582">
            <v>41.87</v>
          </cell>
          <cell r="P1582">
            <v>1</v>
          </cell>
        </row>
        <row r="1583">
          <cell r="A1583" t="str">
            <v>ON</v>
          </cell>
          <cell r="B1583">
            <v>1</v>
          </cell>
          <cell r="C1583">
            <v>3</v>
          </cell>
          <cell r="D1583" t="str">
            <v>P</v>
          </cell>
          <cell r="E1583">
            <v>3.75</v>
          </cell>
          <cell r="F1583">
            <v>37616</v>
          </cell>
          <cell r="G1583">
            <v>1.4999999999999999E-2</v>
          </cell>
          <cell r="H1583">
            <v>0.02</v>
          </cell>
          <cell r="I1583" t="str">
            <v>9        981</v>
          </cell>
          <cell r="J1583">
            <v>3.4000000000000002E-2</v>
          </cell>
          <cell r="K1583">
            <v>2.1000000000000001E-2</v>
          </cell>
          <cell r="L1583">
            <v>2003</v>
          </cell>
          <cell r="M1583">
            <v>3.9230872701689807</v>
          </cell>
          <cell r="N1583" t="str">
            <v>NG13</v>
          </cell>
          <cell r="O1583">
            <v>41.87</v>
          </cell>
          <cell r="P1583">
            <v>2</v>
          </cell>
        </row>
        <row r="1584">
          <cell r="A1584" t="str">
            <v>ON</v>
          </cell>
          <cell r="B1584">
            <v>1</v>
          </cell>
          <cell r="C1584">
            <v>3</v>
          </cell>
          <cell r="D1584" t="str">
            <v>C</v>
          </cell>
          <cell r="E1584">
            <v>3.8</v>
          </cell>
          <cell r="F1584">
            <v>37616</v>
          </cell>
          <cell r="G1584">
            <v>0.624</v>
          </cell>
          <cell r="H1584">
            <v>0.53</v>
          </cell>
          <cell r="I1584" t="str">
            <v>4          0</v>
          </cell>
          <cell r="J1584">
            <v>0</v>
          </cell>
          <cell r="K1584">
            <v>0</v>
          </cell>
          <cell r="L1584">
            <v>2003</v>
          </cell>
          <cell r="M1584" t="str">
            <v>No Trade</v>
          </cell>
          <cell r="N1584" t="str">
            <v>NG13</v>
          </cell>
          <cell r="O1584">
            <v>41.87</v>
          </cell>
          <cell r="P1584">
            <v>1</v>
          </cell>
        </row>
        <row r="1585">
          <cell r="A1585" t="str">
            <v>ON</v>
          </cell>
          <cell r="B1585">
            <v>1</v>
          </cell>
          <cell r="C1585">
            <v>3</v>
          </cell>
          <cell r="D1585" t="str">
            <v>P</v>
          </cell>
          <cell r="E1585">
            <v>3.8</v>
          </cell>
          <cell r="F1585">
            <v>37616</v>
          </cell>
          <cell r="G1585">
            <v>0.02</v>
          </cell>
          <cell r="H1585">
            <v>0.03</v>
          </cell>
          <cell r="I1585" t="str">
            <v>7      1,060</v>
          </cell>
          <cell r="J1585">
            <v>0.03</v>
          </cell>
          <cell r="K1585">
            <v>2.5999999999999999E-2</v>
          </cell>
          <cell r="L1585">
            <v>2003</v>
          </cell>
          <cell r="M1585">
            <v>4.0280230703114865</v>
          </cell>
          <cell r="N1585" t="str">
            <v>NG13</v>
          </cell>
          <cell r="O1585">
            <v>41.87</v>
          </cell>
          <cell r="P1585">
            <v>2</v>
          </cell>
        </row>
        <row r="1586">
          <cell r="A1586" t="str">
            <v>ON</v>
          </cell>
          <cell r="B1586">
            <v>1</v>
          </cell>
          <cell r="C1586">
            <v>3</v>
          </cell>
          <cell r="D1586" t="str">
            <v>C</v>
          </cell>
          <cell r="E1586">
            <v>3.85</v>
          </cell>
          <cell r="F1586">
            <v>37616</v>
          </cell>
          <cell r="G1586">
            <v>0.57999999999999996</v>
          </cell>
          <cell r="H1586">
            <v>0.49</v>
          </cell>
          <cell r="I1586" t="str">
            <v>3          0</v>
          </cell>
          <cell r="J1586">
            <v>0</v>
          </cell>
          <cell r="K1586">
            <v>0</v>
          </cell>
          <cell r="L1586">
            <v>2003</v>
          </cell>
          <cell r="M1586" t="str">
            <v>No Trade</v>
          </cell>
          <cell r="N1586" t="str">
            <v>NG13</v>
          </cell>
          <cell r="O1586">
            <v>41.87</v>
          </cell>
          <cell r="P1586">
            <v>1</v>
          </cell>
        </row>
        <row r="1587">
          <cell r="A1587" t="str">
            <v>ON</v>
          </cell>
          <cell r="B1587">
            <v>1</v>
          </cell>
          <cell r="C1587">
            <v>3</v>
          </cell>
          <cell r="D1587" t="str">
            <v>P</v>
          </cell>
          <cell r="E1587">
            <v>3.85</v>
          </cell>
          <cell r="F1587">
            <v>37616</v>
          </cell>
          <cell r="G1587">
            <v>2.5000000000000001E-2</v>
          </cell>
          <cell r="H1587">
            <v>0.04</v>
          </cell>
          <cell r="I1587" t="str">
            <v>6        409</v>
          </cell>
          <cell r="J1587">
            <v>0.04</v>
          </cell>
          <cell r="K1587">
            <v>0.04</v>
          </cell>
          <cell r="L1587">
            <v>2003</v>
          </cell>
          <cell r="M1587">
            <v>4.1108996724666209</v>
          </cell>
          <cell r="N1587" t="str">
            <v>NG13</v>
          </cell>
          <cell r="O1587">
            <v>41.87</v>
          </cell>
          <cell r="P1587">
            <v>2</v>
          </cell>
        </row>
        <row r="1588">
          <cell r="A1588" t="str">
            <v>ON</v>
          </cell>
          <cell r="B1588">
            <v>1</v>
          </cell>
          <cell r="C1588">
            <v>3</v>
          </cell>
          <cell r="D1588" t="str">
            <v>C</v>
          </cell>
          <cell r="E1588">
            <v>3.9</v>
          </cell>
          <cell r="F1588">
            <v>37616</v>
          </cell>
          <cell r="G1588">
            <v>0.53700000000000003</v>
          </cell>
          <cell r="H1588">
            <v>0.45</v>
          </cell>
          <cell r="I1588" t="str">
            <v>3          0</v>
          </cell>
          <cell r="J1588">
            <v>0</v>
          </cell>
          <cell r="K1588">
            <v>0</v>
          </cell>
          <cell r="L1588">
            <v>2003</v>
          </cell>
          <cell r="M1588" t="str">
            <v>No Trade</v>
          </cell>
          <cell r="N1588" t="str">
            <v>NG13</v>
          </cell>
          <cell r="O1588">
            <v>41.87</v>
          </cell>
          <cell r="P1588">
            <v>1</v>
          </cell>
        </row>
        <row r="1589">
          <cell r="A1589" t="str">
            <v>ON</v>
          </cell>
          <cell r="B1589">
            <v>1</v>
          </cell>
          <cell r="C1589">
            <v>3</v>
          </cell>
          <cell r="D1589" t="str">
            <v>P</v>
          </cell>
          <cell r="E1589">
            <v>3.9</v>
          </cell>
          <cell r="F1589">
            <v>37616</v>
          </cell>
          <cell r="G1589">
            <v>3.2000000000000001E-2</v>
          </cell>
          <cell r="H1589">
            <v>0.05</v>
          </cell>
          <cell r="I1589" t="str">
            <v>6        299</v>
          </cell>
          <cell r="J1589">
            <v>5.8000000000000003E-2</v>
          </cell>
          <cell r="K1589">
            <v>4.4999999999999998E-2</v>
          </cell>
          <cell r="L1589">
            <v>2003</v>
          </cell>
          <cell r="M1589">
            <v>4.2125871938575754</v>
          </cell>
          <cell r="N1589" t="str">
            <v>NG13</v>
          </cell>
          <cell r="O1589">
            <v>41.87</v>
          </cell>
          <cell r="P1589">
            <v>2</v>
          </cell>
        </row>
        <row r="1590">
          <cell r="A1590" t="str">
            <v>ON</v>
          </cell>
          <cell r="B1590">
            <v>1</v>
          </cell>
          <cell r="C1590">
            <v>3</v>
          </cell>
          <cell r="D1590" t="str">
            <v>C</v>
          </cell>
          <cell r="E1590">
            <v>3.95</v>
          </cell>
          <cell r="F1590">
            <v>37616</v>
          </cell>
          <cell r="G1590">
            <v>0.495</v>
          </cell>
          <cell r="H1590">
            <v>0.41</v>
          </cell>
          <cell r="I1590" t="str">
            <v>5          2</v>
          </cell>
          <cell r="J1590">
            <v>0.38700000000000001</v>
          </cell>
          <cell r="K1590">
            <v>0.38600000000000001</v>
          </cell>
          <cell r="L1590">
            <v>2003</v>
          </cell>
          <cell r="M1590" t="str">
            <v>No Trade</v>
          </cell>
          <cell r="N1590" t="str">
            <v>NG13</v>
          </cell>
          <cell r="O1590">
            <v>41.87</v>
          </cell>
          <cell r="P1590">
            <v>1</v>
          </cell>
        </row>
        <row r="1591">
          <cell r="A1591" t="str">
            <v>ON</v>
          </cell>
          <cell r="B1591">
            <v>1</v>
          </cell>
          <cell r="C1591">
            <v>3</v>
          </cell>
          <cell r="D1591" t="str">
            <v>P</v>
          </cell>
          <cell r="E1591">
            <v>3.95</v>
          </cell>
          <cell r="F1591">
            <v>37616</v>
          </cell>
          <cell r="G1591">
            <v>0.04</v>
          </cell>
          <cell r="H1591">
            <v>0.06</v>
          </cell>
          <cell r="I1591" t="str">
            <v>8          2</v>
          </cell>
          <cell r="J1591">
            <v>7.4999999999999997E-2</v>
          </cell>
          <cell r="K1591">
            <v>7.3999999999999996E-2</v>
          </cell>
          <cell r="L1591">
            <v>2003</v>
          </cell>
          <cell r="M1591">
            <v>4.3097750933313099</v>
          </cell>
          <cell r="N1591" t="str">
            <v>NG13</v>
          </cell>
          <cell r="O1591">
            <v>41.87</v>
          </cell>
          <cell r="P1591">
            <v>2</v>
          </cell>
        </row>
        <row r="1592">
          <cell r="A1592" t="str">
            <v>ON</v>
          </cell>
          <cell r="B1592">
            <v>1</v>
          </cell>
          <cell r="C1592">
            <v>3</v>
          </cell>
          <cell r="D1592" t="str">
            <v>C</v>
          </cell>
          <cell r="E1592">
            <v>4</v>
          </cell>
          <cell r="F1592">
            <v>37616</v>
          </cell>
          <cell r="G1592">
            <v>0.45500000000000002</v>
          </cell>
          <cell r="H1592">
            <v>0.37</v>
          </cell>
          <cell r="I1592" t="str">
            <v>9          2</v>
          </cell>
          <cell r="J1592">
            <v>0.37</v>
          </cell>
          <cell r="K1592">
            <v>0.37</v>
          </cell>
          <cell r="L1592">
            <v>2003</v>
          </cell>
          <cell r="M1592" t="str">
            <v>No Trade</v>
          </cell>
          <cell r="N1592" t="str">
            <v>NG13</v>
          </cell>
          <cell r="O1592">
            <v>41.87</v>
          </cell>
          <cell r="P1592">
            <v>1</v>
          </cell>
        </row>
        <row r="1593">
          <cell r="A1593" t="str">
            <v>ON</v>
          </cell>
          <cell r="B1593">
            <v>1</v>
          </cell>
          <cell r="C1593">
            <v>3</v>
          </cell>
          <cell r="D1593" t="str">
            <v>P</v>
          </cell>
          <cell r="E1593">
            <v>4</v>
          </cell>
          <cell r="F1593">
            <v>37616</v>
          </cell>
          <cell r="G1593">
            <v>0.05</v>
          </cell>
          <cell r="H1593">
            <v>0.08</v>
          </cell>
          <cell r="I1593" t="str">
            <v>2      2,951</v>
          </cell>
          <cell r="J1593">
            <v>7.5999999999999998E-2</v>
          </cell>
          <cell r="K1593">
            <v>5.8000000000000003E-2</v>
          </cell>
          <cell r="L1593">
            <v>2003</v>
          </cell>
          <cell r="M1593">
            <v>4.4149429164772682</v>
          </cell>
          <cell r="N1593" t="str">
            <v>NG13</v>
          </cell>
          <cell r="O1593">
            <v>41.87</v>
          </cell>
          <cell r="P1593">
            <v>2</v>
          </cell>
        </row>
        <row r="1594">
          <cell r="A1594" t="str">
            <v>ON</v>
          </cell>
          <cell r="B1594">
            <v>1</v>
          </cell>
          <cell r="C1594">
            <v>3</v>
          </cell>
          <cell r="D1594" t="str">
            <v>C</v>
          </cell>
          <cell r="E1594">
            <v>4.05</v>
          </cell>
          <cell r="F1594">
            <v>37616</v>
          </cell>
          <cell r="G1594">
            <v>0.41599999999999998</v>
          </cell>
          <cell r="H1594">
            <v>0.34</v>
          </cell>
          <cell r="I1594" t="str">
            <v>4          0</v>
          </cell>
          <cell r="J1594">
            <v>0</v>
          </cell>
          <cell r="K1594">
            <v>0</v>
          </cell>
          <cell r="L1594">
            <v>2003</v>
          </cell>
          <cell r="M1594" t="str">
            <v>No Trade</v>
          </cell>
          <cell r="N1594" t="str">
            <v>NG13</v>
          </cell>
          <cell r="O1594">
            <v>41.87</v>
          </cell>
          <cell r="P1594">
            <v>1</v>
          </cell>
        </row>
        <row r="1595">
          <cell r="A1595" t="str">
            <v>ON</v>
          </cell>
          <cell r="B1595">
            <v>1</v>
          </cell>
          <cell r="C1595">
            <v>3</v>
          </cell>
          <cell r="D1595" t="str">
            <v>P</v>
          </cell>
          <cell r="E1595">
            <v>4.05</v>
          </cell>
          <cell r="F1595">
            <v>37616</v>
          </cell>
          <cell r="G1595">
            <v>6.0999999999999999E-2</v>
          </cell>
          <cell r="H1595">
            <v>0.09</v>
          </cell>
          <cell r="I1595" t="str">
            <v>7        900</v>
          </cell>
          <cell r="J1595">
            <v>0</v>
          </cell>
          <cell r="K1595">
            <v>0</v>
          </cell>
          <cell r="L1595">
            <v>2003</v>
          </cell>
          <cell r="M1595">
            <v>4.51340650520347</v>
          </cell>
          <cell r="N1595" t="str">
            <v>NG13</v>
          </cell>
          <cell r="O1595">
            <v>41.87</v>
          </cell>
          <cell r="P1595">
            <v>2</v>
          </cell>
        </row>
        <row r="1596">
          <cell r="A1596" t="str">
            <v>ON</v>
          </cell>
          <cell r="B1596">
            <v>1</v>
          </cell>
          <cell r="C1596">
            <v>3</v>
          </cell>
          <cell r="D1596" t="str">
            <v>C</v>
          </cell>
          <cell r="E1596">
            <v>4.0999999999999996</v>
          </cell>
          <cell r="F1596">
            <v>37616</v>
          </cell>
          <cell r="G1596">
            <v>0.379</v>
          </cell>
          <cell r="H1596">
            <v>0.31</v>
          </cell>
          <cell r="I1596" t="str">
            <v>2          0</v>
          </cell>
          <cell r="J1596">
            <v>0</v>
          </cell>
          <cell r="K1596">
            <v>0</v>
          </cell>
          <cell r="L1596">
            <v>2003</v>
          </cell>
          <cell r="M1596" t="str">
            <v>No Trade</v>
          </cell>
          <cell r="N1596" t="str">
            <v>NG13</v>
          </cell>
          <cell r="O1596">
            <v>41.87</v>
          </cell>
          <cell r="P1596">
            <v>1</v>
          </cell>
        </row>
        <row r="1597">
          <cell r="A1597" t="str">
            <v>ON</v>
          </cell>
          <cell r="B1597">
            <v>1</v>
          </cell>
          <cell r="C1597">
            <v>3</v>
          </cell>
          <cell r="D1597" t="str">
            <v>P</v>
          </cell>
          <cell r="E1597">
            <v>4.0999999999999996</v>
          </cell>
          <cell r="F1597">
            <v>37616</v>
          </cell>
          <cell r="G1597">
            <v>7.3999999999999996E-2</v>
          </cell>
          <cell r="H1597">
            <v>0.11</v>
          </cell>
          <cell r="I1597" t="str">
            <v>5        535</v>
          </cell>
          <cell r="J1597">
            <v>8.5000000000000006E-2</v>
          </cell>
          <cell r="K1597">
            <v>8.5000000000000006E-2</v>
          </cell>
          <cell r="L1597">
            <v>2003</v>
          </cell>
          <cell r="M1597">
            <v>4.6157519887866263</v>
          </cell>
          <cell r="N1597" t="str">
            <v>NG13</v>
          </cell>
          <cell r="O1597">
            <v>41.87</v>
          </cell>
          <cell r="P1597">
            <v>2</v>
          </cell>
        </row>
        <row r="1598">
          <cell r="A1598" t="str">
            <v>ON</v>
          </cell>
          <cell r="B1598">
            <v>1</v>
          </cell>
          <cell r="C1598">
            <v>3</v>
          </cell>
          <cell r="D1598" t="str">
            <v>C</v>
          </cell>
          <cell r="E1598">
            <v>4.1500000000000004</v>
          </cell>
          <cell r="F1598">
            <v>37616</v>
          </cell>
          <cell r="G1598">
            <v>0.34399999999999997</v>
          </cell>
          <cell r="H1598">
            <v>0.28000000000000003</v>
          </cell>
          <cell r="I1598" t="str">
            <v>3          0</v>
          </cell>
          <cell r="J1598">
            <v>0</v>
          </cell>
          <cell r="K1598">
            <v>0</v>
          </cell>
          <cell r="L1598">
            <v>2003</v>
          </cell>
          <cell r="M1598" t="str">
            <v>No Trade</v>
          </cell>
          <cell r="N1598" t="str">
            <v>NG13</v>
          </cell>
          <cell r="O1598">
            <v>41.87</v>
          </cell>
          <cell r="P1598">
            <v>1</v>
          </cell>
        </row>
        <row r="1599">
          <cell r="A1599" t="str">
            <v>ON</v>
          </cell>
          <cell r="B1599">
            <v>1</v>
          </cell>
          <cell r="C1599">
            <v>3</v>
          </cell>
          <cell r="D1599" t="str">
            <v>P</v>
          </cell>
          <cell r="E1599">
            <v>4.1500000000000004</v>
          </cell>
          <cell r="F1599">
            <v>37616</v>
          </cell>
          <cell r="G1599">
            <v>8.8999999999999996E-2</v>
          </cell>
          <cell r="H1599">
            <v>0.13</v>
          </cell>
          <cell r="I1599" t="str">
            <v>5        676</v>
          </cell>
          <cell r="J1599">
            <v>0.14299999999999999</v>
          </cell>
          <cell r="K1599">
            <v>8.5000000000000006E-2</v>
          </cell>
          <cell r="L1599">
            <v>2003</v>
          </cell>
          <cell r="M1599">
            <v>4.7199064731883027</v>
          </cell>
          <cell r="N1599" t="str">
            <v>NG13</v>
          </cell>
          <cell r="O1599">
            <v>41.87</v>
          </cell>
          <cell r="P1599">
            <v>2</v>
          </cell>
        </row>
        <row r="1600">
          <cell r="A1600" t="str">
            <v>ON</v>
          </cell>
          <cell r="B1600">
            <v>1</v>
          </cell>
          <cell r="C1600">
            <v>3</v>
          </cell>
          <cell r="D1600" t="str">
            <v>C</v>
          </cell>
          <cell r="E1600">
            <v>4.2</v>
          </cell>
          <cell r="F1600">
            <v>37616</v>
          </cell>
          <cell r="G1600">
            <v>0.311</v>
          </cell>
          <cell r="H1600">
            <v>0.25</v>
          </cell>
          <cell r="I1600" t="str">
            <v>5          1</v>
          </cell>
          <cell r="J1600">
            <v>0.28999999999999998</v>
          </cell>
          <cell r="K1600">
            <v>0.28999999999999998</v>
          </cell>
          <cell r="L1600">
            <v>2003</v>
          </cell>
          <cell r="M1600" t="str">
            <v>No Trade</v>
          </cell>
          <cell r="N1600" t="str">
            <v>NG13</v>
          </cell>
          <cell r="O1600">
            <v>41.87</v>
          </cell>
          <cell r="P1600">
            <v>1</v>
          </cell>
        </row>
        <row r="1601">
          <cell r="A1601" t="str">
            <v>ON</v>
          </cell>
          <cell r="B1601">
            <v>1</v>
          </cell>
          <cell r="C1601">
            <v>3</v>
          </cell>
          <cell r="D1601" t="str">
            <v>P</v>
          </cell>
          <cell r="E1601">
            <v>4.2</v>
          </cell>
          <cell r="F1601">
            <v>37616</v>
          </cell>
          <cell r="G1601">
            <v>0.106</v>
          </cell>
          <cell r="H1601">
            <v>0.15</v>
          </cell>
          <cell r="I1601" t="str">
            <v>7        825</v>
          </cell>
          <cell r="J1601">
            <v>0.16500000000000001</v>
          </cell>
          <cell r="K1601">
            <v>0.11</v>
          </cell>
          <cell r="L1601">
            <v>2003</v>
          </cell>
          <cell r="M1601">
            <v>4.8246239049585222</v>
          </cell>
          <cell r="N1601" t="str">
            <v>NG13</v>
          </cell>
          <cell r="O1601">
            <v>41.87</v>
          </cell>
          <cell r="P1601">
            <v>2</v>
          </cell>
        </row>
        <row r="1602">
          <cell r="A1602" t="str">
            <v>ON</v>
          </cell>
          <cell r="B1602">
            <v>1</v>
          </cell>
          <cell r="C1602">
            <v>3</v>
          </cell>
          <cell r="D1602" t="str">
            <v>C</v>
          </cell>
          <cell r="E1602">
            <v>4.25</v>
          </cell>
          <cell r="F1602">
            <v>37616</v>
          </cell>
          <cell r="G1602">
            <v>0.28100000000000003</v>
          </cell>
          <cell r="H1602">
            <v>0.22</v>
          </cell>
          <cell r="I1602" t="str">
            <v>8         21</v>
          </cell>
          <cell r="J1602">
            <v>0.24</v>
          </cell>
          <cell r="K1602">
            <v>0.24</v>
          </cell>
          <cell r="L1602">
            <v>2003</v>
          </cell>
          <cell r="M1602" t="str">
            <v>No Trade</v>
          </cell>
          <cell r="N1602" t="str">
            <v>NG13</v>
          </cell>
          <cell r="O1602">
            <v>41.87</v>
          </cell>
          <cell r="P1602">
            <v>1</v>
          </cell>
        </row>
        <row r="1603">
          <cell r="A1603" t="str">
            <v>ON</v>
          </cell>
          <cell r="B1603">
            <v>1</v>
          </cell>
          <cell r="C1603">
            <v>3</v>
          </cell>
          <cell r="D1603" t="str">
            <v>P</v>
          </cell>
          <cell r="E1603">
            <v>4.25</v>
          </cell>
          <cell r="F1603">
            <v>37616</v>
          </cell>
          <cell r="G1603">
            <v>0.125</v>
          </cell>
          <cell r="H1603">
            <v>0.18</v>
          </cell>
          <cell r="I1603" t="str">
            <v>0         10</v>
          </cell>
          <cell r="J1603">
            <v>0.16200000000000001</v>
          </cell>
          <cell r="K1603">
            <v>0.16200000000000001</v>
          </cell>
          <cell r="L1603">
            <v>2003</v>
          </cell>
          <cell r="M1603">
            <v>4.929180571869864</v>
          </cell>
          <cell r="N1603" t="str">
            <v>NG13</v>
          </cell>
          <cell r="O1603">
            <v>41.87</v>
          </cell>
          <cell r="P1603">
            <v>2</v>
          </cell>
        </row>
        <row r="1604">
          <cell r="A1604" t="str">
            <v>ON</v>
          </cell>
          <cell r="B1604">
            <v>1</v>
          </cell>
          <cell r="C1604">
            <v>3</v>
          </cell>
          <cell r="D1604" t="str">
            <v>C</v>
          </cell>
          <cell r="E1604">
            <v>4.3</v>
          </cell>
          <cell r="F1604">
            <v>37616</v>
          </cell>
          <cell r="G1604">
            <v>0.253</v>
          </cell>
          <cell r="H1604">
            <v>0.2</v>
          </cell>
          <cell r="I1604" t="str">
            <v>4        504</v>
          </cell>
          <cell r="J1604">
            <v>0.19500000000000001</v>
          </cell>
          <cell r="K1604">
            <v>0.17</v>
          </cell>
          <cell r="L1604">
            <v>2003</v>
          </cell>
          <cell r="M1604" t="str">
            <v>No Trade</v>
          </cell>
          <cell r="N1604" t="str">
            <v>NG13</v>
          </cell>
          <cell r="O1604">
            <v>41.87</v>
          </cell>
          <cell r="P1604">
            <v>1</v>
          </cell>
        </row>
        <row r="1605">
          <cell r="A1605" t="str">
            <v>ON</v>
          </cell>
          <cell r="B1605">
            <v>1</v>
          </cell>
          <cell r="C1605">
            <v>3</v>
          </cell>
          <cell r="D1605" t="str">
            <v>P</v>
          </cell>
          <cell r="E1605">
            <v>4.3</v>
          </cell>
          <cell r="F1605">
            <v>37616</v>
          </cell>
          <cell r="G1605">
            <v>0.14699999999999999</v>
          </cell>
          <cell r="H1605">
            <v>0.2</v>
          </cell>
          <cell r="I1605" t="str">
            <v>6        895</v>
          </cell>
          <cell r="J1605">
            <v>0</v>
          </cell>
          <cell r="K1605">
            <v>0</v>
          </cell>
          <cell r="L1605">
            <v>2003</v>
          </cell>
          <cell r="M1605">
            <v>5.0391267213413036</v>
          </cell>
          <cell r="N1605" t="str">
            <v>NG13</v>
          </cell>
          <cell r="O1605">
            <v>41.87</v>
          </cell>
          <cell r="P1605">
            <v>2</v>
          </cell>
        </row>
        <row r="1606">
          <cell r="A1606" t="str">
            <v>ON</v>
          </cell>
          <cell r="B1606">
            <v>1</v>
          </cell>
          <cell r="C1606">
            <v>3</v>
          </cell>
          <cell r="D1606" t="str">
            <v>C</v>
          </cell>
          <cell r="E1606">
            <v>4.3499999999999996</v>
          </cell>
          <cell r="F1606">
            <v>37616</v>
          </cell>
          <cell r="G1606">
            <v>0.22600000000000001</v>
          </cell>
          <cell r="H1606">
            <v>0.18</v>
          </cell>
          <cell r="I1606" t="str">
            <v>2         71</v>
          </cell>
          <cell r="J1606">
            <v>0.19</v>
          </cell>
          <cell r="K1606">
            <v>0.185</v>
          </cell>
          <cell r="L1606">
            <v>2003</v>
          </cell>
          <cell r="M1606" t="str">
            <v>No Trade</v>
          </cell>
          <cell r="N1606" t="str">
            <v>NG13</v>
          </cell>
          <cell r="O1606">
            <v>41.87</v>
          </cell>
          <cell r="P1606">
            <v>1</v>
          </cell>
        </row>
        <row r="1607">
          <cell r="A1607" t="str">
            <v>ON</v>
          </cell>
          <cell r="B1607">
            <v>1</v>
          </cell>
          <cell r="C1607">
            <v>3</v>
          </cell>
          <cell r="D1607" t="str">
            <v>P</v>
          </cell>
          <cell r="E1607">
            <v>4.3499999999999996</v>
          </cell>
          <cell r="F1607">
            <v>37616</v>
          </cell>
          <cell r="G1607">
            <v>0.17</v>
          </cell>
          <cell r="H1607">
            <v>0.23</v>
          </cell>
          <cell r="I1607" t="str">
            <v>4         50</v>
          </cell>
          <cell r="J1607">
            <v>0</v>
          </cell>
          <cell r="K1607">
            <v>0</v>
          </cell>
          <cell r="L1607">
            <v>2003</v>
          </cell>
          <cell r="M1607">
            <v>5.1418517840048779</v>
          </cell>
          <cell r="N1607" t="str">
            <v>NG13</v>
          </cell>
          <cell r="O1607">
            <v>41.87</v>
          </cell>
          <cell r="P1607">
            <v>2</v>
          </cell>
        </row>
        <row r="1608">
          <cell r="A1608" t="str">
            <v>ON</v>
          </cell>
          <cell r="B1608">
            <v>1</v>
          </cell>
          <cell r="C1608">
            <v>3</v>
          </cell>
          <cell r="D1608" t="str">
            <v>C</v>
          </cell>
          <cell r="E1608">
            <v>4.4000000000000004</v>
          </cell>
          <cell r="F1608">
            <v>37616</v>
          </cell>
          <cell r="G1608">
            <v>0.20100000000000001</v>
          </cell>
          <cell r="H1608">
            <v>0.16</v>
          </cell>
          <cell r="I1608" t="str">
            <v>2        659</v>
          </cell>
          <cell r="J1608">
            <v>0.185</v>
          </cell>
          <cell r="K1608">
            <v>0.14000000000000001</v>
          </cell>
          <cell r="L1608">
            <v>2003</v>
          </cell>
          <cell r="M1608" t="str">
            <v>No Trade</v>
          </cell>
          <cell r="N1608" t="str">
            <v>NG13</v>
          </cell>
          <cell r="O1608">
            <v>41.87</v>
          </cell>
          <cell r="P1608">
            <v>1</v>
          </cell>
        </row>
        <row r="1609">
          <cell r="A1609" t="str">
            <v>ON</v>
          </cell>
          <cell r="B1609">
            <v>1</v>
          </cell>
          <cell r="C1609">
            <v>3</v>
          </cell>
          <cell r="D1609" t="str">
            <v>P</v>
          </cell>
          <cell r="E1609">
            <v>4.4000000000000004</v>
          </cell>
          <cell r="F1609">
            <v>37616</v>
          </cell>
          <cell r="G1609">
            <v>0.19500000000000001</v>
          </cell>
          <cell r="H1609">
            <v>0.26</v>
          </cell>
          <cell r="I1609" t="str">
            <v>4        100</v>
          </cell>
          <cell r="J1609">
            <v>0</v>
          </cell>
          <cell r="K1609">
            <v>0</v>
          </cell>
          <cell r="L1609">
            <v>2003</v>
          </cell>
          <cell r="M1609">
            <v>5.2438120838912567</v>
          </cell>
          <cell r="N1609" t="str">
            <v>NG13</v>
          </cell>
          <cell r="O1609">
            <v>41.87</v>
          </cell>
          <cell r="P1609">
            <v>2</v>
          </cell>
        </row>
        <row r="1610">
          <cell r="A1610" t="str">
            <v>ON</v>
          </cell>
          <cell r="B1610">
            <v>1</v>
          </cell>
          <cell r="C1610">
            <v>3</v>
          </cell>
          <cell r="D1610" t="str">
            <v>C</v>
          </cell>
          <cell r="E1610">
            <v>4.45</v>
          </cell>
          <cell r="F1610">
            <v>37616</v>
          </cell>
          <cell r="G1610">
            <v>0.17899999999999999</v>
          </cell>
          <cell r="H1610">
            <v>0.14000000000000001</v>
          </cell>
          <cell r="I1610" t="str">
            <v>4          0</v>
          </cell>
          <cell r="J1610">
            <v>0</v>
          </cell>
          <cell r="K1610">
            <v>0</v>
          </cell>
          <cell r="L1610">
            <v>2003</v>
          </cell>
          <cell r="M1610" t="str">
            <v>No Trade</v>
          </cell>
          <cell r="N1610" t="str">
            <v>NG13</v>
          </cell>
          <cell r="O1610">
            <v>41.87</v>
          </cell>
          <cell r="P1610">
            <v>1</v>
          </cell>
        </row>
        <row r="1611">
          <cell r="A1611" t="str">
            <v>ON</v>
          </cell>
          <cell r="B1611">
            <v>1</v>
          </cell>
          <cell r="C1611">
            <v>3</v>
          </cell>
          <cell r="D1611" t="str">
            <v>P</v>
          </cell>
          <cell r="E1611">
            <v>4.45</v>
          </cell>
          <cell r="F1611">
            <v>37616</v>
          </cell>
          <cell r="G1611">
            <v>0.223</v>
          </cell>
          <cell r="H1611">
            <v>0.28999999999999998</v>
          </cell>
          <cell r="I1611" t="str">
            <v>6          0</v>
          </cell>
          <cell r="J1611">
            <v>0</v>
          </cell>
          <cell r="K1611">
            <v>0</v>
          </cell>
          <cell r="L1611">
            <v>2003</v>
          </cell>
          <cell r="M1611">
            <v>5.3496166273363119</v>
          </cell>
          <cell r="N1611" t="str">
            <v>NG13</v>
          </cell>
          <cell r="O1611">
            <v>41.87</v>
          </cell>
          <cell r="P1611">
            <v>2</v>
          </cell>
        </row>
        <row r="1612">
          <cell r="A1612" t="str">
            <v>ON</v>
          </cell>
          <cell r="B1612">
            <v>1</v>
          </cell>
          <cell r="C1612">
            <v>3</v>
          </cell>
          <cell r="D1612" t="str">
            <v>C</v>
          </cell>
          <cell r="E1612">
            <v>4.5</v>
          </cell>
          <cell r="F1612">
            <v>37616</v>
          </cell>
          <cell r="G1612">
            <v>0.159</v>
          </cell>
          <cell r="H1612">
            <v>0.12</v>
          </cell>
          <cell r="I1612" t="str">
            <v>8        874</v>
          </cell>
          <cell r="J1612">
            <v>0.13</v>
          </cell>
          <cell r="K1612">
            <v>0.1</v>
          </cell>
          <cell r="L1612">
            <v>2003</v>
          </cell>
          <cell r="M1612" t="str">
            <v>No Trade</v>
          </cell>
          <cell r="N1612" t="str">
            <v>NG13</v>
          </cell>
          <cell r="O1612">
            <v>41.87</v>
          </cell>
          <cell r="P1612">
            <v>1</v>
          </cell>
        </row>
        <row r="1613">
          <cell r="A1613" t="str">
            <v>ON</v>
          </cell>
          <cell r="B1613">
            <v>1</v>
          </cell>
          <cell r="C1613">
            <v>3</v>
          </cell>
          <cell r="D1613" t="str">
            <v>P</v>
          </cell>
          <cell r="E1613">
            <v>4.5</v>
          </cell>
          <cell r="F1613">
            <v>37616</v>
          </cell>
          <cell r="G1613">
            <v>0.253</v>
          </cell>
          <cell r="H1613">
            <v>0.32</v>
          </cell>
          <cell r="I1613" t="str">
            <v>9          0</v>
          </cell>
          <cell r="J1613">
            <v>0</v>
          </cell>
          <cell r="K1613">
            <v>0</v>
          </cell>
          <cell r="L1613">
            <v>2003</v>
          </cell>
          <cell r="M1613">
            <v>5.4540223692087988</v>
          </cell>
          <cell r="N1613" t="str">
            <v>NG13</v>
          </cell>
          <cell r="O1613">
            <v>41.87</v>
          </cell>
          <cell r="P1613">
            <v>2</v>
          </cell>
        </row>
        <row r="1614">
          <cell r="A1614" t="str">
            <v>ON</v>
          </cell>
          <cell r="B1614">
            <v>1</v>
          </cell>
          <cell r="C1614">
            <v>3</v>
          </cell>
          <cell r="D1614" t="str">
            <v>C</v>
          </cell>
          <cell r="E1614">
            <v>4.55</v>
          </cell>
          <cell r="F1614">
            <v>37616</v>
          </cell>
          <cell r="G1614">
            <v>0.14000000000000001</v>
          </cell>
          <cell r="H1614">
            <v>0.11</v>
          </cell>
          <cell r="I1614" t="str">
            <v>3          0</v>
          </cell>
          <cell r="J1614">
            <v>0</v>
          </cell>
          <cell r="K1614">
            <v>0</v>
          </cell>
          <cell r="L1614">
            <v>2003</v>
          </cell>
          <cell r="M1614" t="str">
            <v>No Trade</v>
          </cell>
          <cell r="N1614" t="str">
            <v>NG13</v>
          </cell>
          <cell r="O1614">
            <v>41.87</v>
          </cell>
          <cell r="P1614">
            <v>1</v>
          </cell>
        </row>
        <row r="1615">
          <cell r="A1615" t="str">
            <v>ON</v>
          </cell>
          <cell r="B1615">
            <v>1</v>
          </cell>
          <cell r="C1615">
            <v>3</v>
          </cell>
          <cell r="D1615" t="str">
            <v>P</v>
          </cell>
          <cell r="E1615">
            <v>4.55</v>
          </cell>
          <cell r="F1615">
            <v>37616</v>
          </cell>
          <cell r="G1615">
            <v>0.28399999999999997</v>
          </cell>
          <cell r="H1615">
            <v>0.36</v>
          </cell>
          <cell r="I1615" t="str">
            <v>4          0</v>
          </cell>
          <cell r="J1615">
            <v>0</v>
          </cell>
          <cell r="K1615">
            <v>0</v>
          </cell>
          <cell r="L1615">
            <v>2003</v>
          </cell>
          <cell r="M1615">
            <v>5.5531952270062321</v>
          </cell>
          <cell r="N1615" t="str">
            <v>NG13</v>
          </cell>
          <cell r="O1615">
            <v>41.87</v>
          </cell>
          <cell r="P1615">
            <v>2</v>
          </cell>
        </row>
        <row r="1616">
          <cell r="A1616" t="str">
            <v>ON</v>
          </cell>
          <cell r="B1616">
            <v>1</v>
          </cell>
          <cell r="C1616">
            <v>3</v>
          </cell>
          <cell r="D1616" t="str">
            <v>C</v>
          </cell>
          <cell r="E1616">
            <v>4.5999999999999996</v>
          </cell>
          <cell r="F1616">
            <v>37616</v>
          </cell>
          <cell r="G1616">
            <v>0.124</v>
          </cell>
          <cell r="H1616">
            <v>0.1</v>
          </cell>
          <cell r="I1616" t="str">
            <v>0        123</v>
          </cell>
          <cell r="J1616">
            <v>0.09</v>
          </cell>
          <cell r="K1616">
            <v>8.5000000000000006E-2</v>
          </cell>
          <cell r="L1616">
            <v>2003</v>
          </cell>
          <cell r="M1616" t="str">
            <v>No Trade</v>
          </cell>
          <cell r="N1616" t="str">
            <v>NG13</v>
          </cell>
          <cell r="O1616">
            <v>41.87</v>
          </cell>
          <cell r="P1616">
            <v>1</v>
          </cell>
        </row>
        <row r="1617">
          <cell r="A1617" t="str">
            <v>ON</v>
          </cell>
          <cell r="B1617">
            <v>1</v>
          </cell>
          <cell r="C1617">
            <v>3</v>
          </cell>
          <cell r="D1617" t="str">
            <v>P</v>
          </cell>
          <cell r="E1617">
            <v>4.5999999999999996</v>
          </cell>
          <cell r="F1617">
            <v>37616</v>
          </cell>
          <cell r="G1617">
            <v>0.318</v>
          </cell>
          <cell r="H1617">
            <v>0.4</v>
          </cell>
          <cell r="I1617" t="str">
            <v>1          0</v>
          </cell>
          <cell r="J1617">
            <v>0</v>
          </cell>
          <cell r="K1617">
            <v>0</v>
          </cell>
          <cell r="L1617">
            <v>2003</v>
          </cell>
          <cell r="M1617">
            <v>5.6555951633485169</v>
          </cell>
          <cell r="N1617" t="str">
            <v>NG13</v>
          </cell>
          <cell r="O1617">
            <v>41.87</v>
          </cell>
          <cell r="P1617">
            <v>2</v>
          </cell>
        </row>
        <row r="1618">
          <cell r="A1618" t="str">
            <v>ON</v>
          </cell>
          <cell r="B1618">
            <v>1</v>
          </cell>
          <cell r="C1618">
            <v>3</v>
          </cell>
          <cell r="D1618" t="str">
            <v>C</v>
          </cell>
          <cell r="E1618">
            <v>4.6500000000000004</v>
          </cell>
          <cell r="F1618">
            <v>37616</v>
          </cell>
          <cell r="G1618">
            <v>0.109</v>
          </cell>
          <cell r="H1618">
            <v>0.08</v>
          </cell>
          <cell r="I1618" t="str">
            <v>8          0</v>
          </cell>
          <cell r="J1618">
            <v>0</v>
          </cell>
          <cell r="K1618">
            <v>0</v>
          </cell>
          <cell r="L1618">
            <v>2003</v>
          </cell>
          <cell r="M1618" t="str">
            <v>No Trade</v>
          </cell>
          <cell r="N1618" t="str">
            <v>NG13</v>
          </cell>
          <cell r="O1618">
            <v>41.87</v>
          </cell>
          <cell r="P1618">
            <v>1</v>
          </cell>
        </row>
        <row r="1619">
          <cell r="A1619" t="str">
            <v>ON</v>
          </cell>
          <cell r="B1619">
            <v>1</v>
          </cell>
          <cell r="C1619">
            <v>3</v>
          </cell>
          <cell r="D1619" t="str">
            <v>C</v>
          </cell>
          <cell r="E1619">
            <v>4.7</v>
          </cell>
          <cell r="F1619">
            <v>37616</v>
          </cell>
          <cell r="G1619">
            <v>9.6000000000000002E-2</v>
          </cell>
          <cell r="H1619">
            <v>7.0000000000000007E-2</v>
          </cell>
          <cell r="I1619" t="str">
            <v>7         30</v>
          </cell>
          <cell r="J1619">
            <v>0</v>
          </cell>
          <cell r="K1619">
            <v>0</v>
          </cell>
          <cell r="L1619">
            <v>2003</v>
          </cell>
          <cell r="M1619" t="str">
            <v>No Trade</v>
          </cell>
          <cell r="N1619" t="str">
            <v>NG13</v>
          </cell>
          <cell r="O1619">
            <v>41.87</v>
          </cell>
          <cell r="P1619">
            <v>1</v>
          </cell>
        </row>
        <row r="1620">
          <cell r="A1620" t="str">
            <v>ON</v>
          </cell>
          <cell r="B1620">
            <v>1</v>
          </cell>
          <cell r="C1620">
            <v>3</v>
          </cell>
          <cell r="D1620" t="str">
            <v>P</v>
          </cell>
          <cell r="E1620">
            <v>4.7</v>
          </cell>
          <cell r="F1620">
            <v>37616</v>
          </cell>
          <cell r="G1620">
            <v>0.38900000000000001</v>
          </cell>
          <cell r="H1620">
            <v>0.47</v>
          </cell>
          <cell r="I1620" t="str">
            <v>8          0</v>
          </cell>
          <cell r="J1620">
            <v>0</v>
          </cell>
          <cell r="K1620">
            <v>0</v>
          </cell>
          <cell r="L1620">
            <v>2003</v>
          </cell>
          <cell r="M1620">
            <v>5.8476720280740278</v>
          </cell>
          <cell r="N1620" t="str">
            <v>NG13</v>
          </cell>
          <cell r="O1620">
            <v>41.87</v>
          </cell>
          <cell r="P1620">
            <v>2</v>
          </cell>
        </row>
        <row r="1621">
          <cell r="A1621" t="str">
            <v>ON</v>
          </cell>
          <cell r="B1621">
            <v>1</v>
          </cell>
          <cell r="C1621">
            <v>3</v>
          </cell>
          <cell r="D1621" t="str">
            <v>C</v>
          </cell>
          <cell r="E1621">
            <v>4.75</v>
          </cell>
          <cell r="F1621">
            <v>37616</v>
          </cell>
          <cell r="G1621">
            <v>8.4000000000000005E-2</v>
          </cell>
          <cell r="H1621">
            <v>0.06</v>
          </cell>
          <cell r="I1621" t="str">
            <v>8      1,278</v>
          </cell>
          <cell r="J1621">
            <v>8.2000000000000003E-2</v>
          </cell>
          <cell r="K1621">
            <v>5.5E-2</v>
          </cell>
          <cell r="L1621">
            <v>2003</v>
          </cell>
          <cell r="M1621" t="str">
            <v>No Trade</v>
          </cell>
          <cell r="N1621" t="str">
            <v>NG13</v>
          </cell>
          <cell r="O1621">
            <v>41.87</v>
          </cell>
          <cell r="P1621">
            <v>1</v>
          </cell>
        </row>
        <row r="1622">
          <cell r="A1622" t="str">
            <v>ON</v>
          </cell>
          <cell r="B1622">
            <v>1</v>
          </cell>
          <cell r="C1622">
            <v>3</v>
          </cell>
          <cell r="D1622" t="str">
            <v>C</v>
          </cell>
          <cell r="E1622">
            <v>4.8</v>
          </cell>
          <cell r="F1622">
            <v>37616</v>
          </cell>
          <cell r="G1622">
            <v>7.2999999999999995E-2</v>
          </cell>
          <cell r="H1622">
            <v>0.05</v>
          </cell>
          <cell r="I1622" t="str">
            <v>9         22</v>
          </cell>
          <cell r="J1622">
            <v>0.06</v>
          </cell>
          <cell r="K1622">
            <v>5.5E-2</v>
          </cell>
          <cell r="L1622">
            <v>2003</v>
          </cell>
          <cell r="M1622" t="str">
            <v>No Trade</v>
          </cell>
          <cell r="N1622" t="str">
            <v>NG13</v>
          </cell>
          <cell r="O1622">
            <v>41.87</v>
          </cell>
          <cell r="P1622">
            <v>1</v>
          </cell>
        </row>
        <row r="1623">
          <cell r="A1623" t="str">
            <v>ON</v>
          </cell>
          <cell r="B1623">
            <v>1</v>
          </cell>
          <cell r="C1623">
            <v>3</v>
          </cell>
          <cell r="D1623" t="str">
            <v>C</v>
          </cell>
          <cell r="E1623">
            <v>4.8499999999999996</v>
          </cell>
          <cell r="F1623">
            <v>37616</v>
          </cell>
          <cell r="G1623">
            <v>6.4000000000000001E-2</v>
          </cell>
          <cell r="H1623">
            <v>0.05</v>
          </cell>
          <cell r="I1623" t="str">
            <v>2          0</v>
          </cell>
          <cell r="J1623">
            <v>0</v>
          </cell>
          <cell r="K1623">
            <v>0</v>
          </cell>
          <cell r="L1623">
            <v>2003</v>
          </cell>
          <cell r="M1623" t="str">
            <v>No Trade</v>
          </cell>
          <cell r="N1623" t="str">
            <v>NG13</v>
          </cell>
          <cell r="O1623">
            <v>41.87</v>
          </cell>
          <cell r="P1623">
            <v>1</v>
          </cell>
        </row>
        <row r="1624">
          <cell r="A1624" t="str">
            <v>ON</v>
          </cell>
          <cell r="B1624">
            <v>1</v>
          </cell>
          <cell r="C1624">
            <v>3</v>
          </cell>
          <cell r="D1624" t="str">
            <v>C</v>
          </cell>
          <cell r="E1624">
            <v>4.9000000000000004</v>
          </cell>
          <cell r="F1624">
            <v>37616</v>
          </cell>
          <cell r="G1624">
            <v>5.5E-2</v>
          </cell>
          <cell r="H1624">
            <v>0.04</v>
          </cell>
          <cell r="I1624" t="str">
            <v>5          0</v>
          </cell>
          <cell r="J1624">
            <v>0</v>
          </cell>
          <cell r="K1624">
            <v>0</v>
          </cell>
          <cell r="L1624">
            <v>2003</v>
          </cell>
          <cell r="M1624" t="str">
            <v>No Trade</v>
          </cell>
          <cell r="N1624" t="str">
            <v>NG13</v>
          </cell>
          <cell r="O1624">
            <v>41.87</v>
          </cell>
          <cell r="P1624">
            <v>1</v>
          </cell>
        </row>
        <row r="1625">
          <cell r="A1625" t="str">
            <v>ON</v>
          </cell>
          <cell r="B1625">
            <v>1</v>
          </cell>
          <cell r="C1625">
            <v>3</v>
          </cell>
          <cell r="D1625" t="str">
            <v>C</v>
          </cell>
          <cell r="E1625">
            <v>4.95</v>
          </cell>
          <cell r="F1625">
            <v>37616</v>
          </cell>
          <cell r="G1625">
            <v>4.8000000000000001E-2</v>
          </cell>
          <cell r="H1625">
            <v>0.03</v>
          </cell>
          <cell r="I1625" t="str">
            <v>9          0</v>
          </cell>
          <cell r="J1625">
            <v>0</v>
          </cell>
          <cell r="K1625">
            <v>0</v>
          </cell>
          <cell r="L1625">
            <v>2003</v>
          </cell>
          <cell r="M1625" t="str">
            <v>No Trade</v>
          </cell>
          <cell r="N1625" t="str">
            <v>NG13</v>
          </cell>
          <cell r="O1625">
            <v>41.87</v>
          </cell>
          <cell r="P1625">
            <v>1</v>
          </cell>
        </row>
        <row r="1626">
          <cell r="A1626" t="str">
            <v>ON</v>
          </cell>
          <cell r="B1626">
            <v>1</v>
          </cell>
          <cell r="C1626">
            <v>3</v>
          </cell>
          <cell r="D1626" t="str">
            <v>C</v>
          </cell>
          <cell r="E1626">
            <v>5</v>
          </cell>
          <cell r="F1626">
            <v>37616</v>
          </cell>
          <cell r="G1626">
            <v>4.2000000000000003E-2</v>
          </cell>
          <cell r="H1626">
            <v>0.03</v>
          </cell>
          <cell r="I1626" t="str">
            <v>4        689</v>
          </cell>
          <cell r="J1626">
            <v>3.6999999999999998E-2</v>
          </cell>
          <cell r="K1626">
            <v>0.03</v>
          </cell>
          <cell r="L1626">
            <v>2003</v>
          </cell>
          <cell r="M1626" t="str">
            <v>No Trade</v>
          </cell>
          <cell r="N1626" t="str">
            <v>NG13</v>
          </cell>
          <cell r="O1626">
            <v>41.87</v>
          </cell>
          <cell r="P1626">
            <v>1</v>
          </cell>
        </row>
        <row r="1627">
          <cell r="A1627" t="str">
            <v>ON</v>
          </cell>
          <cell r="B1627">
            <v>1</v>
          </cell>
          <cell r="C1627">
            <v>3</v>
          </cell>
          <cell r="D1627" t="str">
            <v>P</v>
          </cell>
          <cell r="E1627">
            <v>5</v>
          </cell>
          <cell r="F1627">
            <v>37616</v>
          </cell>
          <cell r="G1627">
            <v>0</v>
          </cell>
          <cell r="H1627">
            <v>0</v>
          </cell>
          <cell r="I1627" t="str">
            <v>0          0</v>
          </cell>
          <cell r="J1627">
            <v>0</v>
          </cell>
          <cell r="K1627">
            <v>0</v>
          </cell>
          <cell r="L1627">
            <v>2003</v>
          </cell>
          <cell r="M1627" t="str">
            <v>No Trade</v>
          </cell>
          <cell r="N1627" t="str">
            <v/>
          </cell>
          <cell r="O1627" t="str">
            <v/>
          </cell>
          <cell r="P1627" t="str">
            <v/>
          </cell>
        </row>
        <row r="1628">
          <cell r="A1628" t="str">
            <v>ON</v>
          </cell>
          <cell r="B1628">
            <v>1</v>
          </cell>
          <cell r="C1628">
            <v>3</v>
          </cell>
          <cell r="D1628" t="str">
            <v>C</v>
          </cell>
          <cell r="E1628">
            <v>5.05</v>
          </cell>
          <cell r="F1628">
            <v>37616</v>
          </cell>
          <cell r="G1628">
            <v>3.5999999999999997E-2</v>
          </cell>
          <cell r="H1628">
            <v>0.03</v>
          </cell>
          <cell r="I1628" t="str">
            <v>0          0</v>
          </cell>
          <cell r="J1628">
            <v>0</v>
          </cell>
          <cell r="K1628">
            <v>0</v>
          </cell>
          <cell r="L1628">
            <v>2003</v>
          </cell>
          <cell r="M1628" t="str">
            <v>No Trade</v>
          </cell>
          <cell r="N1628" t="str">
            <v>NG13</v>
          </cell>
          <cell r="O1628">
            <v>41.87</v>
          </cell>
          <cell r="P1628">
            <v>1</v>
          </cell>
        </row>
        <row r="1629">
          <cell r="A1629" t="str">
            <v>ON</v>
          </cell>
          <cell r="B1629">
            <v>1</v>
          </cell>
          <cell r="C1629">
            <v>3</v>
          </cell>
          <cell r="D1629" t="str">
            <v>C</v>
          </cell>
          <cell r="E1629">
            <v>5.0999999999999996</v>
          </cell>
          <cell r="F1629">
            <v>37616</v>
          </cell>
          <cell r="G1629">
            <v>3.1E-2</v>
          </cell>
          <cell r="H1629">
            <v>0.02</v>
          </cell>
          <cell r="I1629" t="str">
            <v>6          0</v>
          </cell>
          <cell r="J1629">
            <v>0</v>
          </cell>
          <cell r="K1629">
            <v>0</v>
          </cell>
          <cell r="L1629">
            <v>2003</v>
          </cell>
          <cell r="M1629" t="str">
            <v>No Trade</v>
          </cell>
          <cell r="N1629" t="str">
            <v>NG13</v>
          </cell>
          <cell r="O1629">
            <v>41.87</v>
          </cell>
          <cell r="P1629">
            <v>1</v>
          </cell>
        </row>
        <row r="1630">
          <cell r="A1630" t="str">
            <v>ON</v>
          </cell>
          <cell r="B1630">
            <v>1</v>
          </cell>
          <cell r="C1630">
            <v>3</v>
          </cell>
          <cell r="D1630" t="str">
            <v>P</v>
          </cell>
          <cell r="E1630">
            <v>5.0999999999999996</v>
          </cell>
          <cell r="F1630">
            <v>37616</v>
          </cell>
          <cell r="G1630">
            <v>0</v>
          </cell>
          <cell r="H1630">
            <v>0</v>
          </cell>
          <cell r="I1630" t="str">
            <v>0          0</v>
          </cell>
          <cell r="J1630">
            <v>0</v>
          </cell>
          <cell r="K1630">
            <v>0</v>
          </cell>
          <cell r="L1630">
            <v>2003</v>
          </cell>
          <cell r="M1630" t="str">
            <v>No Trade</v>
          </cell>
          <cell r="N1630" t="str">
            <v/>
          </cell>
          <cell r="O1630" t="str">
            <v/>
          </cell>
          <cell r="P1630" t="str">
            <v/>
          </cell>
        </row>
        <row r="1631">
          <cell r="A1631" t="str">
            <v>ON</v>
          </cell>
          <cell r="B1631">
            <v>1</v>
          </cell>
          <cell r="C1631">
            <v>3</v>
          </cell>
          <cell r="D1631" t="str">
            <v>C</v>
          </cell>
          <cell r="E1631">
            <v>5.15</v>
          </cell>
          <cell r="F1631">
            <v>37616</v>
          </cell>
          <cell r="G1631">
            <v>2.7E-2</v>
          </cell>
          <cell r="H1631">
            <v>0.02</v>
          </cell>
          <cell r="I1631" t="str">
            <v>2          0</v>
          </cell>
          <cell r="J1631">
            <v>0</v>
          </cell>
          <cell r="K1631">
            <v>0</v>
          </cell>
          <cell r="L1631">
            <v>2003</v>
          </cell>
          <cell r="M1631" t="str">
            <v>No Trade</v>
          </cell>
          <cell r="N1631" t="str">
            <v>NG13</v>
          </cell>
          <cell r="O1631">
            <v>41.87</v>
          </cell>
          <cell r="P1631">
            <v>1</v>
          </cell>
        </row>
        <row r="1632">
          <cell r="A1632" t="str">
            <v>ON</v>
          </cell>
          <cell r="B1632">
            <v>1</v>
          </cell>
          <cell r="C1632">
            <v>3</v>
          </cell>
          <cell r="D1632" t="str">
            <v>C</v>
          </cell>
          <cell r="E1632">
            <v>5.2</v>
          </cell>
          <cell r="F1632">
            <v>37616</v>
          </cell>
          <cell r="G1632">
            <v>2.3E-2</v>
          </cell>
          <cell r="H1632">
            <v>0.01</v>
          </cell>
          <cell r="I1632" t="str">
            <v>9          0</v>
          </cell>
          <cell r="J1632">
            <v>0</v>
          </cell>
          <cell r="K1632">
            <v>0</v>
          </cell>
          <cell r="L1632">
            <v>2003</v>
          </cell>
          <cell r="M1632" t="str">
            <v>No Trade</v>
          </cell>
          <cell r="N1632" t="str">
            <v>NG13</v>
          </cell>
          <cell r="O1632">
            <v>41.87</v>
          </cell>
          <cell r="P1632">
            <v>1</v>
          </cell>
        </row>
        <row r="1633">
          <cell r="A1633" t="str">
            <v>ON</v>
          </cell>
          <cell r="B1633">
            <v>1</v>
          </cell>
          <cell r="C1633">
            <v>3</v>
          </cell>
          <cell r="D1633" t="str">
            <v>C</v>
          </cell>
          <cell r="E1633">
            <v>5.25</v>
          </cell>
          <cell r="F1633">
            <v>37616</v>
          </cell>
          <cell r="G1633">
            <v>0.02</v>
          </cell>
          <cell r="H1633">
            <v>0.01</v>
          </cell>
          <cell r="I1633" t="str">
            <v>7          0</v>
          </cell>
          <cell r="J1633">
            <v>0</v>
          </cell>
          <cell r="K1633">
            <v>0</v>
          </cell>
          <cell r="L1633">
            <v>2003</v>
          </cell>
          <cell r="M1633" t="str">
            <v>No Trade</v>
          </cell>
          <cell r="N1633" t="str">
            <v>NG13</v>
          </cell>
          <cell r="O1633">
            <v>41.87</v>
          </cell>
          <cell r="P1633">
            <v>1</v>
          </cell>
        </row>
        <row r="1634">
          <cell r="A1634" t="str">
            <v>ON</v>
          </cell>
          <cell r="B1634">
            <v>1</v>
          </cell>
          <cell r="C1634">
            <v>3</v>
          </cell>
          <cell r="D1634" t="str">
            <v>C</v>
          </cell>
          <cell r="E1634">
            <v>5.3</v>
          </cell>
          <cell r="F1634">
            <v>37616</v>
          </cell>
          <cell r="G1634">
            <v>1.7000000000000001E-2</v>
          </cell>
          <cell r="H1634">
            <v>0.01</v>
          </cell>
          <cell r="I1634" t="str">
            <v>5          0</v>
          </cell>
          <cell r="J1634">
            <v>0</v>
          </cell>
          <cell r="K1634">
            <v>0</v>
          </cell>
          <cell r="L1634">
            <v>2003</v>
          </cell>
          <cell r="M1634" t="str">
            <v>No Trade</v>
          </cell>
          <cell r="N1634" t="str">
            <v>NG13</v>
          </cell>
          <cell r="O1634">
            <v>41.87</v>
          </cell>
          <cell r="P1634">
            <v>1</v>
          </cell>
        </row>
        <row r="1635">
          <cell r="A1635" t="str">
            <v>ON</v>
          </cell>
          <cell r="B1635">
            <v>1</v>
          </cell>
          <cell r="C1635">
            <v>3</v>
          </cell>
          <cell r="D1635" t="str">
            <v>C</v>
          </cell>
          <cell r="E1635">
            <v>5.35</v>
          </cell>
          <cell r="F1635">
            <v>37616</v>
          </cell>
          <cell r="G1635">
            <v>1.4999999999999999E-2</v>
          </cell>
          <cell r="H1635">
            <v>0.01</v>
          </cell>
          <cell r="I1635" t="str">
            <v>3         50</v>
          </cell>
          <cell r="J1635">
            <v>0</v>
          </cell>
          <cell r="K1635">
            <v>0</v>
          </cell>
          <cell r="L1635">
            <v>2003</v>
          </cell>
          <cell r="M1635" t="str">
            <v>No Trade</v>
          </cell>
          <cell r="N1635" t="str">
            <v>NG13</v>
          </cell>
          <cell r="O1635">
            <v>41.87</v>
          </cell>
          <cell r="P1635">
            <v>1</v>
          </cell>
        </row>
        <row r="1636">
          <cell r="A1636" t="str">
            <v>ON</v>
          </cell>
          <cell r="B1636">
            <v>1</v>
          </cell>
          <cell r="C1636">
            <v>3</v>
          </cell>
          <cell r="D1636" t="str">
            <v>C</v>
          </cell>
          <cell r="E1636">
            <v>5.4</v>
          </cell>
          <cell r="F1636">
            <v>37616</v>
          </cell>
          <cell r="G1636">
            <v>1.2999999999999999E-2</v>
          </cell>
          <cell r="H1636">
            <v>0.01</v>
          </cell>
          <cell r="I1636" t="str">
            <v>1          0</v>
          </cell>
          <cell r="J1636">
            <v>0</v>
          </cell>
          <cell r="K1636">
            <v>0</v>
          </cell>
          <cell r="L1636">
            <v>2003</v>
          </cell>
          <cell r="M1636" t="str">
            <v>No Trade</v>
          </cell>
          <cell r="N1636" t="str">
            <v>NG13</v>
          </cell>
          <cell r="O1636">
            <v>41.87</v>
          </cell>
          <cell r="P1636">
            <v>1</v>
          </cell>
        </row>
        <row r="1637">
          <cell r="A1637" t="str">
            <v>ON</v>
          </cell>
          <cell r="B1637">
            <v>1</v>
          </cell>
          <cell r="C1637">
            <v>3</v>
          </cell>
          <cell r="D1637" t="str">
            <v>C</v>
          </cell>
          <cell r="E1637">
            <v>5.45</v>
          </cell>
          <cell r="F1637">
            <v>37616</v>
          </cell>
          <cell r="G1637">
            <v>1.0999999999999999E-2</v>
          </cell>
          <cell r="H1637">
            <v>0.01</v>
          </cell>
          <cell r="I1637" t="str">
            <v>0          0</v>
          </cell>
          <cell r="J1637">
            <v>0</v>
          </cell>
          <cell r="K1637">
            <v>0</v>
          </cell>
          <cell r="L1637">
            <v>2003</v>
          </cell>
          <cell r="M1637" t="str">
            <v>No Trade</v>
          </cell>
          <cell r="N1637" t="str">
            <v>NG13</v>
          </cell>
          <cell r="O1637">
            <v>41.87</v>
          </cell>
          <cell r="P1637">
            <v>1</v>
          </cell>
        </row>
        <row r="1638">
          <cell r="A1638" t="str">
            <v>ON</v>
          </cell>
          <cell r="B1638">
            <v>1</v>
          </cell>
          <cell r="C1638">
            <v>3</v>
          </cell>
          <cell r="D1638" t="str">
            <v>C</v>
          </cell>
          <cell r="E1638">
            <v>5.5</v>
          </cell>
          <cell r="F1638">
            <v>37616</v>
          </cell>
          <cell r="G1638">
            <v>8.9999999999999993E-3</v>
          </cell>
          <cell r="H1638">
            <v>0</v>
          </cell>
          <cell r="I1638" t="str">
            <v>8        400</v>
          </cell>
          <cell r="J1638">
            <v>0.01</v>
          </cell>
          <cell r="K1638">
            <v>0.01</v>
          </cell>
          <cell r="L1638">
            <v>2003</v>
          </cell>
          <cell r="M1638" t="str">
            <v>No Trade</v>
          </cell>
          <cell r="N1638" t="str">
            <v>NG13</v>
          </cell>
          <cell r="O1638">
            <v>41.87</v>
          </cell>
          <cell r="P1638">
            <v>1</v>
          </cell>
        </row>
        <row r="1639">
          <cell r="A1639" t="str">
            <v>ON</v>
          </cell>
          <cell r="B1639">
            <v>1</v>
          </cell>
          <cell r="C1639">
            <v>3</v>
          </cell>
          <cell r="D1639" t="str">
            <v>C</v>
          </cell>
          <cell r="E1639">
            <v>5.55</v>
          </cell>
          <cell r="F1639">
            <v>37616</v>
          </cell>
          <cell r="G1639">
            <v>8.0000000000000002E-3</v>
          </cell>
          <cell r="H1639">
            <v>0</v>
          </cell>
          <cell r="I1639" t="str">
            <v>7          0</v>
          </cell>
          <cell r="J1639">
            <v>0</v>
          </cell>
          <cell r="K1639">
            <v>0</v>
          </cell>
          <cell r="L1639">
            <v>2003</v>
          </cell>
          <cell r="M1639" t="str">
            <v>No Trade</v>
          </cell>
          <cell r="N1639" t="str">
            <v>NG13</v>
          </cell>
          <cell r="O1639">
            <v>41.87</v>
          </cell>
          <cell r="P1639">
            <v>1</v>
          </cell>
        </row>
        <row r="1640">
          <cell r="A1640" t="str">
            <v>ON</v>
          </cell>
          <cell r="B1640">
            <v>1</v>
          </cell>
          <cell r="C1640">
            <v>3</v>
          </cell>
          <cell r="D1640" t="str">
            <v>C</v>
          </cell>
          <cell r="E1640">
            <v>5.6</v>
          </cell>
          <cell r="F1640">
            <v>37616</v>
          </cell>
          <cell r="G1640">
            <v>7.0000000000000001E-3</v>
          </cell>
          <cell r="H1640">
            <v>0</v>
          </cell>
          <cell r="I1640" t="str">
            <v>6          0</v>
          </cell>
          <cell r="J1640">
            <v>0</v>
          </cell>
          <cell r="K1640">
            <v>0</v>
          </cell>
          <cell r="L1640">
            <v>2003</v>
          </cell>
          <cell r="M1640" t="str">
            <v>No Trade</v>
          </cell>
          <cell r="N1640" t="str">
            <v>NG13</v>
          </cell>
          <cell r="O1640">
            <v>41.87</v>
          </cell>
          <cell r="P1640">
            <v>1</v>
          </cell>
        </row>
        <row r="1641">
          <cell r="A1641" t="str">
            <v>ON</v>
          </cell>
          <cell r="B1641">
            <v>1</v>
          </cell>
          <cell r="C1641">
            <v>3</v>
          </cell>
          <cell r="D1641" t="str">
            <v>C</v>
          </cell>
          <cell r="E1641">
            <v>5.65</v>
          </cell>
          <cell r="F1641">
            <v>37616</v>
          </cell>
          <cell r="G1641">
            <v>6.0000000000000001E-3</v>
          </cell>
          <cell r="H1641">
            <v>0</v>
          </cell>
          <cell r="I1641" t="str">
            <v>5          0</v>
          </cell>
          <cell r="J1641">
            <v>0</v>
          </cell>
          <cell r="K1641">
            <v>0</v>
          </cell>
          <cell r="L1641">
            <v>2003</v>
          </cell>
          <cell r="M1641" t="str">
            <v>No Trade</v>
          </cell>
          <cell r="N1641" t="str">
            <v>NG13</v>
          </cell>
          <cell r="O1641">
            <v>41.87</v>
          </cell>
          <cell r="P1641">
            <v>1</v>
          </cell>
        </row>
        <row r="1642">
          <cell r="A1642" t="str">
            <v>ON</v>
          </cell>
          <cell r="B1642">
            <v>1</v>
          </cell>
          <cell r="C1642">
            <v>3</v>
          </cell>
          <cell r="D1642" t="str">
            <v>C</v>
          </cell>
          <cell r="E1642">
            <v>5.7</v>
          </cell>
          <cell r="F1642">
            <v>37616</v>
          </cell>
          <cell r="G1642">
            <v>5.0000000000000001E-3</v>
          </cell>
          <cell r="H1642">
            <v>0</v>
          </cell>
          <cell r="I1642" t="str">
            <v>5          0</v>
          </cell>
          <cell r="J1642">
            <v>0</v>
          </cell>
          <cell r="K1642">
            <v>0</v>
          </cell>
          <cell r="L1642">
            <v>2003</v>
          </cell>
          <cell r="M1642" t="str">
            <v>No Trade</v>
          </cell>
          <cell r="N1642" t="str">
            <v>NG13</v>
          </cell>
          <cell r="O1642">
            <v>41.87</v>
          </cell>
          <cell r="P1642">
            <v>1</v>
          </cell>
        </row>
        <row r="1643">
          <cell r="A1643" t="str">
            <v>ON</v>
          </cell>
          <cell r="B1643">
            <v>1</v>
          </cell>
          <cell r="C1643">
            <v>3</v>
          </cell>
          <cell r="D1643" t="str">
            <v>C</v>
          </cell>
          <cell r="E1643">
            <v>5.75</v>
          </cell>
          <cell r="F1643">
            <v>37616</v>
          </cell>
          <cell r="G1643">
            <v>4.0000000000000001E-3</v>
          </cell>
          <cell r="H1643">
            <v>0</v>
          </cell>
          <cell r="I1643" t="str">
            <v>4        250</v>
          </cell>
          <cell r="J1643">
            <v>0</v>
          </cell>
          <cell r="K1643">
            <v>0</v>
          </cell>
          <cell r="L1643">
            <v>2003</v>
          </cell>
          <cell r="M1643" t="str">
            <v>No Trade</v>
          </cell>
          <cell r="N1643" t="str">
            <v>NG13</v>
          </cell>
          <cell r="O1643">
            <v>41.87</v>
          </cell>
          <cell r="P1643">
            <v>1</v>
          </cell>
        </row>
        <row r="1644">
          <cell r="A1644" t="str">
            <v>ON</v>
          </cell>
          <cell r="B1644">
            <v>1</v>
          </cell>
          <cell r="C1644">
            <v>3</v>
          </cell>
          <cell r="D1644" t="str">
            <v>C</v>
          </cell>
          <cell r="E1644">
            <v>5.8</v>
          </cell>
          <cell r="F1644">
            <v>37616</v>
          </cell>
          <cell r="G1644">
            <v>4.0000000000000001E-3</v>
          </cell>
          <cell r="H1644">
            <v>0</v>
          </cell>
          <cell r="I1644" t="str">
            <v>4          0</v>
          </cell>
          <cell r="J1644">
            <v>0</v>
          </cell>
          <cell r="K1644">
            <v>0</v>
          </cell>
          <cell r="L1644">
            <v>2003</v>
          </cell>
          <cell r="M1644" t="str">
            <v>No Trade</v>
          </cell>
          <cell r="N1644" t="str">
            <v>NG13</v>
          </cell>
          <cell r="O1644">
            <v>41.87</v>
          </cell>
          <cell r="P1644">
            <v>1</v>
          </cell>
        </row>
        <row r="1645">
          <cell r="A1645" t="str">
            <v>ON</v>
          </cell>
          <cell r="B1645">
            <v>1</v>
          </cell>
          <cell r="C1645">
            <v>3</v>
          </cell>
          <cell r="D1645" t="str">
            <v>C</v>
          </cell>
          <cell r="E1645">
            <v>5.85</v>
          </cell>
          <cell r="F1645">
            <v>37616</v>
          </cell>
          <cell r="G1645">
            <v>3.0000000000000001E-3</v>
          </cell>
          <cell r="H1645">
            <v>0</v>
          </cell>
          <cell r="I1645" t="str">
            <v>3          0</v>
          </cell>
          <cell r="J1645">
            <v>0</v>
          </cell>
          <cell r="K1645">
            <v>0</v>
          </cell>
          <cell r="L1645">
            <v>2003</v>
          </cell>
          <cell r="M1645" t="str">
            <v>No Trade</v>
          </cell>
          <cell r="N1645" t="str">
            <v>NG13</v>
          </cell>
          <cell r="O1645">
            <v>41.87</v>
          </cell>
          <cell r="P1645">
            <v>1</v>
          </cell>
        </row>
        <row r="1646">
          <cell r="A1646" t="str">
            <v>ON</v>
          </cell>
          <cell r="B1646">
            <v>1</v>
          </cell>
          <cell r="C1646">
            <v>3</v>
          </cell>
          <cell r="D1646" t="str">
            <v>C</v>
          </cell>
          <cell r="E1646">
            <v>5.9</v>
          </cell>
          <cell r="F1646">
            <v>37616</v>
          </cell>
          <cell r="G1646">
            <v>3.0000000000000001E-3</v>
          </cell>
          <cell r="H1646">
            <v>0</v>
          </cell>
          <cell r="I1646" t="str">
            <v>3          0</v>
          </cell>
          <cell r="J1646">
            <v>0</v>
          </cell>
          <cell r="K1646">
            <v>0</v>
          </cell>
          <cell r="L1646">
            <v>2003</v>
          </cell>
          <cell r="M1646" t="str">
            <v>No Trade</v>
          </cell>
          <cell r="N1646" t="str">
            <v>NG13</v>
          </cell>
          <cell r="O1646">
            <v>41.87</v>
          </cell>
          <cell r="P1646">
            <v>1</v>
          </cell>
        </row>
        <row r="1647">
          <cell r="A1647" t="str">
            <v>ON</v>
          </cell>
          <cell r="B1647">
            <v>1</v>
          </cell>
          <cell r="C1647">
            <v>3</v>
          </cell>
          <cell r="D1647" t="str">
            <v>C</v>
          </cell>
          <cell r="E1647">
            <v>6</v>
          </cell>
          <cell r="F1647">
            <v>37616</v>
          </cell>
          <cell r="G1647">
            <v>2E-3</v>
          </cell>
          <cell r="H1647">
            <v>0</v>
          </cell>
          <cell r="I1647" t="str">
            <v>2        325</v>
          </cell>
          <cell r="J1647">
            <v>3.0000000000000001E-3</v>
          </cell>
          <cell r="K1647">
            <v>2E-3</v>
          </cell>
          <cell r="L1647">
            <v>2003</v>
          </cell>
          <cell r="M1647" t="str">
            <v>No Trade</v>
          </cell>
          <cell r="N1647" t="str">
            <v>NG13</v>
          </cell>
          <cell r="O1647">
            <v>41.87</v>
          </cell>
          <cell r="P1647">
            <v>1</v>
          </cell>
        </row>
        <row r="1648">
          <cell r="A1648" t="str">
            <v>ON</v>
          </cell>
          <cell r="B1648">
            <v>1</v>
          </cell>
          <cell r="C1648">
            <v>3</v>
          </cell>
          <cell r="D1648" t="str">
            <v>P</v>
          </cell>
          <cell r="E1648">
            <v>6</v>
          </cell>
          <cell r="F1648">
            <v>37616</v>
          </cell>
          <cell r="G1648">
            <v>1.5940000000000001</v>
          </cell>
          <cell r="H1648">
            <v>1.7</v>
          </cell>
          <cell r="I1648" t="str">
            <v>2          0</v>
          </cell>
          <cell r="J1648">
            <v>0</v>
          </cell>
          <cell r="K1648">
            <v>0</v>
          </cell>
          <cell r="L1648">
            <v>2003</v>
          </cell>
          <cell r="M1648">
            <v>7.6786619260686724</v>
          </cell>
          <cell r="N1648" t="str">
            <v>NG13</v>
          </cell>
          <cell r="O1648">
            <v>41.87</v>
          </cell>
          <cell r="P1648">
            <v>2</v>
          </cell>
        </row>
        <row r="1649">
          <cell r="A1649" t="str">
            <v>ON</v>
          </cell>
          <cell r="B1649">
            <v>1</v>
          </cell>
          <cell r="C1649">
            <v>3</v>
          </cell>
          <cell r="D1649" t="str">
            <v>C</v>
          </cell>
          <cell r="E1649">
            <v>6.05</v>
          </cell>
          <cell r="F1649">
            <v>37616</v>
          </cell>
          <cell r="G1649">
            <v>2E-3</v>
          </cell>
          <cell r="H1649">
            <v>0</v>
          </cell>
          <cell r="I1649" t="str">
            <v>2          0</v>
          </cell>
          <cell r="J1649">
            <v>0</v>
          </cell>
          <cell r="K1649">
            <v>0</v>
          </cell>
          <cell r="L1649">
            <v>2003</v>
          </cell>
          <cell r="M1649" t="str">
            <v>No Trade</v>
          </cell>
          <cell r="N1649" t="str">
            <v>NG13</v>
          </cell>
          <cell r="O1649">
            <v>41.87</v>
          </cell>
          <cell r="P1649">
            <v>1</v>
          </cell>
        </row>
        <row r="1650">
          <cell r="A1650" t="str">
            <v>ON</v>
          </cell>
          <cell r="B1650">
            <v>1</v>
          </cell>
          <cell r="C1650">
            <v>3</v>
          </cell>
          <cell r="D1650" t="str">
            <v>C</v>
          </cell>
          <cell r="E1650">
            <v>6.1</v>
          </cell>
          <cell r="F1650">
            <v>37616</v>
          </cell>
          <cell r="G1650">
            <v>2E-3</v>
          </cell>
          <cell r="H1650">
            <v>0</v>
          </cell>
          <cell r="I1650" t="str">
            <v>2          0</v>
          </cell>
          <cell r="J1650">
            <v>0</v>
          </cell>
          <cell r="K1650">
            <v>0</v>
          </cell>
          <cell r="L1650">
            <v>2003</v>
          </cell>
          <cell r="M1650" t="str">
            <v>No Trade</v>
          </cell>
          <cell r="N1650" t="str">
            <v>NG13</v>
          </cell>
          <cell r="O1650">
            <v>41.87</v>
          </cell>
          <cell r="P1650">
            <v>1</v>
          </cell>
        </row>
        <row r="1651">
          <cell r="A1651" t="str">
            <v>ON</v>
          </cell>
          <cell r="B1651">
            <v>1</v>
          </cell>
          <cell r="C1651">
            <v>3</v>
          </cell>
          <cell r="D1651" t="str">
            <v>C</v>
          </cell>
          <cell r="E1651">
            <v>6.2</v>
          </cell>
          <cell r="F1651">
            <v>37616</v>
          </cell>
          <cell r="G1651">
            <v>1E-3</v>
          </cell>
          <cell r="H1651">
            <v>0</v>
          </cell>
          <cell r="I1651" t="str">
            <v>1          0</v>
          </cell>
          <cell r="J1651">
            <v>0</v>
          </cell>
          <cell r="K1651">
            <v>0</v>
          </cell>
          <cell r="L1651">
            <v>2003</v>
          </cell>
          <cell r="M1651" t="str">
            <v>No Trade</v>
          </cell>
          <cell r="N1651" t="str">
            <v>NG13</v>
          </cell>
          <cell r="O1651">
            <v>41.87</v>
          </cell>
          <cell r="P1651">
            <v>1</v>
          </cell>
        </row>
        <row r="1652">
          <cell r="A1652" t="str">
            <v>ON</v>
          </cell>
          <cell r="B1652">
            <v>1</v>
          </cell>
          <cell r="C1652">
            <v>3</v>
          </cell>
          <cell r="D1652" t="str">
            <v>C</v>
          </cell>
          <cell r="E1652">
            <v>6.25</v>
          </cell>
          <cell r="F1652">
            <v>37616</v>
          </cell>
          <cell r="G1652">
            <v>1E-3</v>
          </cell>
          <cell r="H1652">
            <v>0</v>
          </cell>
          <cell r="I1652" t="str">
            <v>1          0</v>
          </cell>
          <cell r="J1652">
            <v>0</v>
          </cell>
          <cell r="K1652">
            <v>0</v>
          </cell>
          <cell r="L1652">
            <v>2003</v>
          </cell>
          <cell r="M1652" t="str">
            <v>No Trade</v>
          </cell>
          <cell r="N1652" t="str">
            <v>NG13</v>
          </cell>
          <cell r="O1652">
            <v>41.87</v>
          </cell>
          <cell r="P1652">
            <v>1</v>
          </cell>
        </row>
        <row r="1653">
          <cell r="A1653" t="str">
            <v>ON</v>
          </cell>
          <cell r="B1653">
            <v>1</v>
          </cell>
          <cell r="C1653">
            <v>3</v>
          </cell>
          <cell r="D1653" t="str">
            <v>C</v>
          </cell>
          <cell r="E1653">
            <v>6.3</v>
          </cell>
          <cell r="F1653">
            <v>37616</v>
          </cell>
          <cell r="G1653">
            <v>1E-3</v>
          </cell>
          <cell r="H1653">
            <v>0</v>
          </cell>
          <cell r="I1653" t="str">
            <v>1          0</v>
          </cell>
          <cell r="J1653">
            <v>0</v>
          </cell>
          <cell r="K1653">
            <v>0</v>
          </cell>
          <cell r="L1653">
            <v>2003</v>
          </cell>
          <cell r="M1653" t="str">
            <v>No Trade</v>
          </cell>
          <cell r="N1653" t="str">
            <v>NG13</v>
          </cell>
          <cell r="O1653">
            <v>41.87</v>
          </cell>
          <cell r="P1653">
            <v>1</v>
          </cell>
        </row>
        <row r="1654">
          <cell r="A1654" t="str">
            <v>ON</v>
          </cell>
          <cell r="B1654">
            <v>1</v>
          </cell>
          <cell r="C1654">
            <v>3</v>
          </cell>
          <cell r="D1654" t="str">
            <v>P</v>
          </cell>
          <cell r="E1654">
            <v>6.3</v>
          </cell>
          <cell r="F1654">
            <v>37616</v>
          </cell>
          <cell r="G1654">
            <v>2.6659999999999999</v>
          </cell>
          <cell r="H1654">
            <v>2.66</v>
          </cell>
          <cell r="I1654" t="str">
            <v>6          0</v>
          </cell>
          <cell r="J1654">
            <v>0</v>
          </cell>
          <cell r="K1654">
            <v>0</v>
          </cell>
          <cell r="L1654">
            <v>2003</v>
          </cell>
          <cell r="M1654">
            <v>9.2785949559885736</v>
          </cell>
          <cell r="N1654" t="str">
            <v>NG13</v>
          </cell>
          <cell r="O1654">
            <v>41.87</v>
          </cell>
          <cell r="P1654">
            <v>2</v>
          </cell>
        </row>
        <row r="1655">
          <cell r="A1655" t="str">
            <v>ON</v>
          </cell>
          <cell r="B1655">
            <v>1</v>
          </cell>
          <cell r="C1655">
            <v>3</v>
          </cell>
          <cell r="D1655" t="str">
            <v>C</v>
          </cell>
          <cell r="E1655">
            <v>6.35</v>
          </cell>
          <cell r="F1655">
            <v>37616</v>
          </cell>
          <cell r="G1655">
            <v>1E-3</v>
          </cell>
          <cell r="H1655">
            <v>0</v>
          </cell>
          <cell r="I1655" t="str">
            <v>1          0</v>
          </cell>
          <cell r="J1655">
            <v>0</v>
          </cell>
          <cell r="K1655">
            <v>0</v>
          </cell>
          <cell r="L1655">
            <v>2003</v>
          </cell>
          <cell r="M1655" t="str">
            <v>No Trade</v>
          </cell>
          <cell r="N1655" t="str">
            <v>NG13</v>
          </cell>
          <cell r="O1655">
            <v>41.87</v>
          </cell>
          <cell r="P1655">
            <v>1</v>
          </cell>
        </row>
        <row r="1656">
          <cell r="A1656" t="str">
            <v>ON</v>
          </cell>
          <cell r="B1656">
            <v>1</v>
          </cell>
          <cell r="C1656">
            <v>3</v>
          </cell>
          <cell r="D1656" t="str">
            <v>C</v>
          </cell>
          <cell r="E1656">
            <v>6.4</v>
          </cell>
          <cell r="F1656">
            <v>37616</v>
          </cell>
          <cell r="G1656">
            <v>1E-3</v>
          </cell>
          <cell r="H1656">
            <v>0</v>
          </cell>
          <cell r="I1656" t="str">
            <v>1          0</v>
          </cell>
          <cell r="J1656">
            <v>0</v>
          </cell>
          <cell r="K1656">
            <v>0</v>
          </cell>
          <cell r="L1656">
            <v>2003</v>
          </cell>
          <cell r="M1656" t="str">
            <v>No Trade</v>
          </cell>
          <cell r="N1656" t="str">
            <v>NG13</v>
          </cell>
          <cell r="O1656">
            <v>41.87</v>
          </cell>
          <cell r="P1656">
            <v>1</v>
          </cell>
        </row>
        <row r="1657">
          <cell r="A1657" t="str">
            <v>ON</v>
          </cell>
          <cell r="B1657">
            <v>1</v>
          </cell>
          <cell r="C1657">
            <v>3</v>
          </cell>
          <cell r="D1657" t="str">
            <v>C</v>
          </cell>
          <cell r="E1657">
            <v>6.45</v>
          </cell>
          <cell r="F1657">
            <v>37616</v>
          </cell>
          <cell r="G1657">
            <v>1E-3</v>
          </cell>
          <cell r="H1657">
            <v>0</v>
          </cell>
          <cell r="I1657" t="str">
            <v>1          0</v>
          </cell>
          <cell r="J1657">
            <v>0</v>
          </cell>
          <cell r="K1657">
            <v>0</v>
          </cell>
          <cell r="L1657">
            <v>2003</v>
          </cell>
          <cell r="M1657" t="str">
            <v>No Trade</v>
          </cell>
          <cell r="N1657" t="str">
            <v>NG13</v>
          </cell>
          <cell r="O1657">
            <v>41.87</v>
          </cell>
          <cell r="P1657">
            <v>1</v>
          </cell>
        </row>
        <row r="1658">
          <cell r="A1658" t="str">
            <v>ON</v>
          </cell>
          <cell r="B1658">
            <v>1</v>
          </cell>
          <cell r="C1658">
            <v>3</v>
          </cell>
          <cell r="D1658" t="str">
            <v>C</v>
          </cell>
          <cell r="E1658">
            <v>6.5</v>
          </cell>
          <cell r="F1658">
            <v>37616</v>
          </cell>
          <cell r="G1658">
            <v>1E-3</v>
          </cell>
          <cell r="H1658">
            <v>0</v>
          </cell>
          <cell r="I1658" t="str">
            <v>1          0</v>
          </cell>
          <cell r="J1658">
            <v>0</v>
          </cell>
          <cell r="K1658">
            <v>0</v>
          </cell>
          <cell r="L1658">
            <v>2003</v>
          </cell>
          <cell r="M1658" t="str">
            <v>No Trade</v>
          </cell>
          <cell r="N1658" t="str">
            <v>NG13</v>
          </cell>
          <cell r="O1658">
            <v>41.87</v>
          </cell>
          <cell r="P1658">
            <v>1</v>
          </cell>
        </row>
        <row r="1659">
          <cell r="A1659" t="str">
            <v>ON</v>
          </cell>
          <cell r="B1659">
            <v>1</v>
          </cell>
          <cell r="C1659">
            <v>3</v>
          </cell>
          <cell r="D1659" t="str">
            <v>C</v>
          </cell>
          <cell r="E1659">
            <v>6.55</v>
          </cell>
          <cell r="F1659">
            <v>37616</v>
          </cell>
          <cell r="G1659">
            <v>1E-3</v>
          </cell>
          <cell r="H1659">
            <v>0</v>
          </cell>
          <cell r="I1659" t="str">
            <v>1          0</v>
          </cell>
          <cell r="J1659">
            <v>0</v>
          </cell>
          <cell r="K1659">
            <v>0</v>
          </cell>
          <cell r="L1659">
            <v>2003</v>
          </cell>
          <cell r="M1659" t="str">
            <v>No Trade</v>
          </cell>
          <cell r="N1659" t="str">
            <v>NG13</v>
          </cell>
          <cell r="O1659">
            <v>41.87</v>
          </cell>
          <cell r="P1659">
            <v>1</v>
          </cell>
        </row>
        <row r="1660">
          <cell r="A1660" t="str">
            <v>ON</v>
          </cell>
          <cell r="B1660">
            <v>1</v>
          </cell>
          <cell r="C1660">
            <v>3</v>
          </cell>
          <cell r="D1660" t="str">
            <v>C</v>
          </cell>
          <cell r="E1660">
            <v>6.6</v>
          </cell>
          <cell r="F1660">
            <v>37616</v>
          </cell>
          <cell r="G1660">
            <v>1E-3</v>
          </cell>
          <cell r="H1660">
            <v>0</v>
          </cell>
          <cell r="I1660" t="str">
            <v>1          0</v>
          </cell>
          <cell r="J1660">
            <v>0</v>
          </cell>
          <cell r="K1660">
            <v>0</v>
          </cell>
          <cell r="L1660">
            <v>2003</v>
          </cell>
          <cell r="M1660" t="str">
            <v>No Trade</v>
          </cell>
          <cell r="N1660" t="str">
            <v>NG13</v>
          </cell>
          <cell r="O1660">
            <v>41.87</v>
          </cell>
          <cell r="P1660">
            <v>1</v>
          </cell>
        </row>
        <row r="1661">
          <cell r="A1661" t="str">
            <v>ON</v>
          </cell>
          <cell r="B1661">
            <v>1</v>
          </cell>
          <cell r="C1661">
            <v>3</v>
          </cell>
          <cell r="D1661" t="str">
            <v>C</v>
          </cell>
          <cell r="E1661">
            <v>6.65</v>
          </cell>
          <cell r="F1661">
            <v>37616</v>
          </cell>
          <cell r="G1661">
            <v>1E-3</v>
          </cell>
          <cell r="H1661">
            <v>0</v>
          </cell>
          <cell r="I1661" t="str">
            <v>1          0</v>
          </cell>
          <cell r="J1661">
            <v>0</v>
          </cell>
          <cell r="K1661">
            <v>0</v>
          </cell>
          <cell r="L1661">
            <v>2003</v>
          </cell>
          <cell r="M1661" t="str">
            <v>No Trade</v>
          </cell>
          <cell r="N1661" t="str">
            <v>NG13</v>
          </cell>
          <cell r="O1661">
            <v>41.87</v>
          </cell>
          <cell r="P1661">
            <v>1</v>
          </cell>
        </row>
        <row r="1662">
          <cell r="A1662" t="str">
            <v>ON</v>
          </cell>
          <cell r="B1662">
            <v>1</v>
          </cell>
          <cell r="C1662">
            <v>3</v>
          </cell>
          <cell r="D1662" t="str">
            <v>C</v>
          </cell>
          <cell r="E1662">
            <v>6.7</v>
          </cell>
          <cell r="F1662">
            <v>37616</v>
          </cell>
          <cell r="G1662">
            <v>1E-3</v>
          </cell>
          <cell r="H1662">
            <v>0</v>
          </cell>
          <cell r="I1662" t="str">
            <v>1          0</v>
          </cell>
          <cell r="J1662">
            <v>0</v>
          </cell>
          <cell r="K1662">
            <v>0</v>
          </cell>
          <cell r="L1662">
            <v>2003</v>
          </cell>
          <cell r="M1662" t="str">
            <v>No Trade</v>
          </cell>
          <cell r="N1662" t="str">
            <v>NG13</v>
          </cell>
          <cell r="O1662">
            <v>41.87</v>
          </cell>
          <cell r="P1662">
            <v>1</v>
          </cell>
        </row>
        <row r="1663">
          <cell r="A1663" t="str">
            <v>ON</v>
          </cell>
          <cell r="B1663">
            <v>1</v>
          </cell>
          <cell r="C1663">
            <v>3</v>
          </cell>
          <cell r="D1663" t="str">
            <v>C</v>
          </cell>
          <cell r="E1663">
            <v>6.8</v>
          </cell>
          <cell r="F1663">
            <v>37616</v>
          </cell>
          <cell r="G1663">
            <v>1E-3</v>
          </cell>
          <cell r="H1663">
            <v>0</v>
          </cell>
          <cell r="I1663" t="str">
            <v>1          0</v>
          </cell>
          <cell r="J1663">
            <v>0</v>
          </cell>
          <cell r="K1663">
            <v>0</v>
          </cell>
          <cell r="L1663">
            <v>2003</v>
          </cell>
          <cell r="M1663" t="str">
            <v>No Trade</v>
          </cell>
          <cell r="N1663" t="str">
            <v>NG13</v>
          </cell>
          <cell r="O1663">
            <v>41.87</v>
          </cell>
          <cell r="P1663">
            <v>1</v>
          </cell>
        </row>
        <row r="1664">
          <cell r="A1664" t="str">
            <v>ON</v>
          </cell>
          <cell r="B1664">
            <v>1</v>
          </cell>
          <cell r="C1664">
            <v>3</v>
          </cell>
          <cell r="D1664" t="str">
            <v>C</v>
          </cell>
          <cell r="E1664">
            <v>6.9</v>
          </cell>
          <cell r="F1664">
            <v>37616</v>
          </cell>
          <cell r="G1664">
            <v>1E-3</v>
          </cell>
          <cell r="H1664">
            <v>0</v>
          </cell>
          <cell r="I1664" t="str">
            <v>1          0</v>
          </cell>
          <cell r="J1664">
            <v>0</v>
          </cell>
          <cell r="K1664">
            <v>0</v>
          </cell>
          <cell r="L1664">
            <v>2003</v>
          </cell>
          <cell r="M1664" t="str">
            <v>No Trade</v>
          </cell>
          <cell r="N1664" t="str">
            <v>NG13</v>
          </cell>
          <cell r="O1664">
            <v>41.87</v>
          </cell>
          <cell r="P1664">
            <v>1</v>
          </cell>
        </row>
        <row r="1665">
          <cell r="A1665" t="str">
            <v>ON</v>
          </cell>
          <cell r="B1665">
            <v>1</v>
          </cell>
          <cell r="C1665">
            <v>3</v>
          </cell>
          <cell r="D1665" t="str">
            <v>C</v>
          </cell>
          <cell r="E1665">
            <v>6.95</v>
          </cell>
          <cell r="F1665">
            <v>37616</v>
          </cell>
          <cell r="G1665">
            <v>1E-3</v>
          </cell>
          <cell r="H1665">
            <v>0</v>
          </cell>
          <cell r="I1665" t="str">
            <v>1          0</v>
          </cell>
          <cell r="J1665">
            <v>0</v>
          </cell>
          <cell r="K1665">
            <v>0</v>
          </cell>
          <cell r="L1665">
            <v>2003</v>
          </cell>
          <cell r="M1665" t="str">
            <v>No Trade</v>
          </cell>
          <cell r="N1665" t="str">
            <v>NG13</v>
          </cell>
          <cell r="O1665">
            <v>41.87</v>
          </cell>
          <cell r="P1665">
            <v>1</v>
          </cell>
        </row>
        <row r="1666">
          <cell r="A1666" t="str">
            <v>ON</v>
          </cell>
          <cell r="B1666">
            <v>1</v>
          </cell>
          <cell r="C1666">
            <v>3</v>
          </cell>
          <cell r="D1666" t="str">
            <v>C</v>
          </cell>
          <cell r="E1666">
            <v>7</v>
          </cell>
          <cell r="F1666">
            <v>37616</v>
          </cell>
          <cell r="G1666">
            <v>1E-3</v>
          </cell>
          <cell r="H1666">
            <v>0</v>
          </cell>
          <cell r="I1666" t="str">
            <v>1          5</v>
          </cell>
          <cell r="J1666">
            <v>1E-3</v>
          </cell>
          <cell r="K1666">
            <v>1E-3</v>
          </cell>
          <cell r="L1666">
            <v>2003</v>
          </cell>
          <cell r="M1666" t="str">
            <v>No Trade</v>
          </cell>
          <cell r="N1666" t="str">
            <v>NG13</v>
          </cell>
          <cell r="O1666">
            <v>41.87</v>
          </cell>
          <cell r="P1666">
            <v>1</v>
          </cell>
        </row>
        <row r="1667">
          <cell r="A1667" t="str">
            <v>ON</v>
          </cell>
          <cell r="B1667">
            <v>1</v>
          </cell>
          <cell r="C1667">
            <v>3</v>
          </cell>
          <cell r="D1667" t="str">
            <v>P</v>
          </cell>
          <cell r="E1667">
            <v>7</v>
          </cell>
          <cell r="F1667">
            <v>37616</v>
          </cell>
          <cell r="G1667">
            <v>2.5289999999999999</v>
          </cell>
          <cell r="H1667">
            <v>2.52</v>
          </cell>
          <cell r="I1667" t="str">
            <v>9          0</v>
          </cell>
          <cell r="J1667">
            <v>0</v>
          </cell>
          <cell r="K1667">
            <v>0</v>
          </cell>
          <cell r="L1667">
            <v>2003</v>
          </cell>
          <cell r="M1667">
            <v>8.4173107929443383</v>
          </cell>
          <cell r="N1667" t="str">
            <v>NG13</v>
          </cell>
          <cell r="O1667">
            <v>41.87</v>
          </cell>
          <cell r="P1667">
            <v>2</v>
          </cell>
        </row>
        <row r="1668">
          <cell r="A1668" t="str">
            <v>ON</v>
          </cell>
          <cell r="B1668">
            <v>1</v>
          </cell>
          <cell r="C1668">
            <v>3</v>
          </cell>
          <cell r="D1668" t="str">
            <v>C</v>
          </cell>
          <cell r="E1668">
            <v>7.1</v>
          </cell>
          <cell r="F1668">
            <v>37616</v>
          </cell>
          <cell r="G1668">
            <v>1E-3</v>
          </cell>
          <cell r="H1668">
            <v>0</v>
          </cell>
          <cell r="I1668" t="str">
            <v>1          0</v>
          </cell>
          <cell r="J1668">
            <v>0</v>
          </cell>
          <cell r="K1668">
            <v>0</v>
          </cell>
          <cell r="L1668">
            <v>2003</v>
          </cell>
          <cell r="M1668" t="str">
            <v>No Trade</v>
          </cell>
          <cell r="N1668" t="str">
            <v>NG13</v>
          </cell>
          <cell r="O1668">
            <v>41.87</v>
          </cell>
          <cell r="P1668">
            <v>1</v>
          </cell>
        </row>
        <row r="1669">
          <cell r="A1669" t="str">
            <v>ON</v>
          </cell>
          <cell r="B1669">
            <v>1</v>
          </cell>
          <cell r="C1669">
            <v>3</v>
          </cell>
          <cell r="D1669" t="str">
            <v>C</v>
          </cell>
          <cell r="E1669">
            <v>7.25</v>
          </cell>
          <cell r="F1669">
            <v>37616</v>
          </cell>
          <cell r="G1669">
            <v>1E-3</v>
          </cell>
          <cell r="H1669">
            <v>0</v>
          </cell>
          <cell r="I1669" t="str">
            <v>1          0</v>
          </cell>
          <cell r="J1669">
            <v>0</v>
          </cell>
          <cell r="K1669">
            <v>0</v>
          </cell>
          <cell r="L1669">
            <v>2003</v>
          </cell>
          <cell r="M1669" t="str">
            <v>No Trade</v>
          </cell>
          <cell r="N1669" t="str">
            <v>NG13</v>
          </cell>
          <cell r="O1669">
            <v>41.87</v>
          </cell>
          <cell r="P1669">
            <v>1</v>
          </cell>
        </row>
        <row r="1670">
          <cell r="A1670" t="str">
            <v>ON</v>
          </cell>
          <cell r="B1670">
            <v>1</v>
          </cell>
          <cell r="C1670">
            <v>3</v>
          </cell>
          <cell r="D1670" t="str">
            <v>C</v>
          </cell>
          <cell r="E1670">
            <v>7.3</v>
          </cell>
          <cell r="F1670">
            <v>37616</v>
          </cell>
          <cell r="G1670">
            <v>1E-3</v>
          </cell>
          <cell r="H1670">
            <v>0</v>
          </cell>
          <cell r="I1670" t="str">
            <v>1          0</v>
          </cell>
          <cell r="J1670">
            <v>0</v>
          </cell>
          <cell r="K1670">
            <v>0</v>
          </cell>
          <cell r="L1670">
            <v>2003</v>
          </cell>
          <cell r="M1670" t="str">
            <v>No Trade</v>
          </cell>
          <cell r="N1670" t="str">
            <v>NG13</v>
          </cell>
          <cell r="O1670">
            <v>41.87</v>
          </cell>
          <cell r="P1670">
            <v>1</v>
          </cell>
        </row>
        <row r="1671">
          <cell r="A1671" t="str">
            <v>ON</v>
          </cell>
          <cell r="B1671">
            <v>1</v>
          </cell>
          <cell r="C1671">
            <v>3</v>
          </cell>
          <cell r="D1671" t="str">
            <v>C</v>
          </cell>
          <cell r="E1671">
            <v>7.4</v>
          </cell>
          <cell r="F1671">
            <v>37616</v>
          </cell>
          <cell r="G1671">
            <v>1E-3</v>
          </cell>
          <cell r="H1671">
            <v>0</v>
          </cell>
          <cell r="I1671" t="str">
            <v>1          0</v>
          </cell>
          <cell r="J1671">
            <v>0</v>
          </cell>
          <cell r="K1671">
            <v>0</v>
          </cell>
          <cell r="L1671">
            <v>2003</v>
          </cell>
          <cell r="M1671" t="str">
            <v>No Trade</v>
          </cell>
          <cell r="N1671" t="str">
            <v>NG13</v>
          </cell>
          <cell r="O1671">
            <v>41.87</v>
          </cell>
          <cell r="P1671">
            <v>1</v>
          </cell>
        </row>
        <row r="1672">
          <cell r="A1672" t="str">
            <v>ON</v>
          </cell>
          <cell r="B1672">
            <v>1</v>
          </cell>
          <cell r="C1672">
            <v>3</v>
          </cell>
          <cell r="D1672" t="str">
            <v>C</v>
          </cell>
          <cell r="E1672">
            <v>7.5</v>
          </cell>
          <cell r="F1672">
            <v>37616</v>
          </cell>
          <cell r="G1672">
            <v>1E-3</v>
          </cell>
          <cell r="H1672">
            <v>0</v>
          </cell>
          <cell r="I1672" t="str">
            <v>1          0</v>
          </cell>
          <cell r="J1672">
            <v>0</v>
          </cell>
          <cell r="K1672">
            <v>0</v>
          </cell>
          <cell r="L1672">
            <v>2003</v>
          </cell>
          <cell r="M1672" t="str">
            <v>No Trade</v>
          </cell>
          <cell r="N1672" t="str">
            <v>NG13</v>
          </cell>
          <cell r="O1672">
            <v>41.87</v>
          </cell>
          <cell r="P1672">
            <v>1</v>
          </cell>
        </row>
        <row r="1673">
          <cell r="A1673" t="str">
            <v>ON</v>
          </cell>
          <cell r="B1673">
            <v>1</v>
          </cell>
          <cell r="C1673">
            <v>3</v>
          </cell>
          <cell r="D1673" t="str">
            <v>C</v>
          </cell>
          <cell r="E1673">
            <v>7.55</v>
          </cell>
          <cell r="F1673">
            <v>37616</v>
          </cell>
          <cell r="G1673">
            <v>1E-3</v>
          </cell>
          <cell r="H1673">
            <v>0</v>
          </cell>
          <cell r="I1673" t="str">
            <v>1          0</v>
          </cell>
          <cell r="J1673">
            <v>0</v>
          </cell>
          <cell r="K1673">
            <v>0</v>
          </cell>
          <cell r="L1673">
            <v>2003</v>
          </cell>
          <cell r="M1673" t="str">
            <v>No Trade</v>
          </cell>
          <cell r="N1673" t="str">
            <v>NG13</v>
          </cell>
          <cell r="O1673">
            <v>41.87</v>
          </cell>
          <cell r="P1673">
            <v>1</v>
          </cell>
        </row>
        <row r="1674">
          <cell r="A1674" t="str">
            <v>ON</v>
          </cell>
          <cell r="B1674">
            <v>1</v>
          </cell>
          <cell r="C1674">
            <v>3</v>
          </cell>
          <cell r="D1674" t="str">
            <v>C</v>
          </cell>
          <cell r="E1674">
            <v>7.7</v>
          </cell>
          <cell r="F1674">
            <v>37616</v>
          </cell>
          <cell r="G1674">
            <v>1E-3</v>
          </cell>
          <cell r="H1674">
            <v>0</v>
          </cell>
          <cell r="I1674" t="str">
            <v>1          0</v>
          </cell>
          <cell r="J1674">
            <v>0</v>
          </cell>
          <cell r="K1674">
            <v>0</v>
          </cell>
          <cell r="L1674">
            <v>2003</v>
          </cell>
          <cell r="M1674" t="str">
            <v>No Trade</v>
          </cell>
          <cell r="N1674" t="str">
            <v>NG13</v>
          </cell>
          <cell r="O1674">
            <v>41.87</v>
          </cell>
          <cell r="P1674">
            <v>1</v>
          </cell>
        </row>
        <row r="1675">
          <cell r="A1675" t="str">
            <v>ON</v>
          </cell>
          <cell r="B1675">
            <v>1</v>
          </cell>
          <cell r="C1675">
            <v>3</v>
          </cell>
          <cell r="D1675" t="str">
            <v>C</v>
          </cell>
          <cell r="E1675">
            <v>7.75</v>
          </cell>
          <cell r="F1675">
            <v>37616</v>
          </cell>
          <cell r="G1675">
            <v>0.13400000000000001</v>
          </cell>
          <cell r="H1675">
            <v>0.13</v>
          </cell>
          <cell r="I1675" t="str">
            <v>4          0</v>
          </cell>
          <cell r="J1675">
            <v>0</v>
          </cell>
          <cell r="K1675">
            <v>0</v>
          </cell>
          <cell r="L1675">
            <v>2003</v>
          </cell>
          <cell r="M1675" t="str">
            <v>No Trade</v>
          </cell>
          <cell r="N1675" t="str">
            <v>NG13</v>
          </cell>
          <cell r="O1675">
            <v>41.87</v>
          </cell>
          <cell r="P1675">
            <v>1</v>
          </cell>
        </row>
        <row r="1676">
          <cell r="A1676" t="str">
            <v>ON</v>
          </cell>
          <cell r="B1676">
            <v>1</v>
          </cell>
          <cell r="C1676">
            <v>3</v>
          </cell>
          <cell r="D1676" t="str">
            <v>C</v>
          </cell>
          <cell r="E1676">
            <v>8</v>
          </cell>
          <cell r="F1676">
            <v>37616</v>
          </cell>
          <cell r="G1676">
            <v>1E-3</v>
          </cell>
          <cell r="H1676">
            <v>0</v>
          </cell>
          <cell r="I1676" t="str">
            <v>1          0</v>
          </cell>
          <cell r="J1676">
            <v>0</v>
          </cell>
          <cell r="K1676">
            <v>0</v>
          </cell>
          <cell r="L1676">
            <v>2003</v>
          </cell>
          <cell r="M1676" t="str">
            <v>No Trade</v>
          </cell>
          <cell r="N1676" t="str">
            <v>NG13</v>
          </cell>
          <cell r="O1676">
            <v>41.87</v>
          </cell>
          <cell r="P1676">
            <v>1</v>
          </cell>
        </row>
        <row r="1677">
          <cell r="A1677" t="str">
            <v>ON</v>
          </cell>
          <cell r="B1677">
            <v>1</v>
          </cell>
          <cell r="C1677">
            <v>3</v>
          </cell>
          <cell r="D1677" t="str">
            <v>C</v>
          </cell>
          <cell r="E1677">
            <v>9</v>
          </cell>
          <cell r="F1677">
            <v>37616</v>
          </cell>
          <cell r="G1677">
            <v>1E-3</v>
          </cell>
          <cell r="H1677">
            <v>0</v>
          </cell>
          <cell r="I1677" t="str">
            <v>1          0</v>
          </cell>
          <cell r="J1677">
            <v>0</v>
          </cell>
          <cell r="K1677">
            <v>0</v>
          </cell>
          <cell r="L1677">
            <v>2003</v>
          </cell>
          <cell r="M1677" t="str">
            <v>No Trade</v>
          </cell>
          <cell r="N1677" t="str">
            <v>NG13</v>
          </cell>
          <cell r="O1677">
            <v>41.87</v>
          </cell>
          <cell r="P1677">
            <v>1</v>
          </cell>
        </row>
        <row r="1678">
          <cell r="A1678" t="str">
            <v>ON</v>
          </cell>
          <cell r="B1678">
            <v>1</v>
          </cell>
          <cell r="C1678">
            <v>3</v>
          </cell>
          <cell r="D1678" t="str">
            <v>C</v>
          </cell>
          <cell r="E1678">
            <v>10</v>
          </cell>
          <cell r="F1678">
            <v>37616</v>
          </cell>
          <cell r="G1678">
            <v>1E-3</v>
          </cell>
          <cell r="H1678">
            <v>0</v>
          </cell>
          <cell r="I1678" t="str">
            <v>1          0</v>
          </cell>
          <cell r="J1678">
            <v>0</v>
          </cell>
          <cell r="K1678">
            <v>0</v>
          </cell>
          <cell r="L1678">
            <v>2003</v>
          </cell>
          <cell r="M1678" t="str">
            <v>No Trade</v>
          </cell>
          <cell r="N1678" t="str">
            <v>NG13</v>
          </cell>
          <cell r="O1678">
            <v>41.87</v>
          </cell>
          <cell r="P1678">
            <v>1</v>
          </cell>
        </row>
        <row r="1679">
          <cell r="A1679" t="str">
            <v>ON</v>
          </cell>
          <cell r="B1679">
            <v>1</v>
          </cell>
          <cell r="C1679">
            <v>3</v>
          </cell>
          <cell r="D1679" t="str">
            <v>P</v>
          </cell>
          <cell r="E1679">
            <v>10</v>
          </cell>
          <cell r="F1679">
            <v>37616</v>
          </cell>
          <cell r="G1679">
            <v>0</v>
          </cell>
          <cell r="H1679">
            <v>0</v>
          </cell>
          <cell r="I1679" t="str">
            <v>0          0</v>
          </cell>
          <cell r="J1679">
            <v>0</v>
          </cell>
          <cell r="K1679">
            <v>0</v>
          </cell>
          <cell r="L1679">
            <v>2003</v>
          </cell>
          <cell r="M1679" t="str">
            <v>No Trade</v>
          </cell>
          <cell r="N1679" t="str">
            <v/>
          </cell>
          <cell r="O1679" t="str">
            <v/>
          </cell>
          <cell r="P1679" t="str">
            <v/>
          </cell>
        </row>
        <row r="1680">
          <cell r="A1680" t="str">
            <v>ON</v>
          </cell>
          <cell r="B1680">
            <v>1</v>
          </cell>
          <cell r="C1680">
            <v>3</v>
          </cell>
          <cell r="D1680" t="str">
            <v>C</v>
          </cell>
          <cell r="E1680">
            <v>12</v>
          </cell>
          <cell r="F1680">
            <v>37616</v>
          </cell>
          <cell r="G1680">
            <v>1E-3</v>
          </cell>
          <cell r="H1680">
            <v>0</v>
          </cell>
          <cell r="I1680" t="str">
            <v>1          0</v>
          </cell>
          <cell r="J1680">
            <v>0</v>
          </cell>
          <cell r="K1680">
            <v>0</v>
          </cell>
          <cell r="L1680">
            <v>2003</v>
          </cell>
          <cell r="M1680" t="str">
            <v>No Trade</v>
          </cell>
          <cell r="N1680" t="str">
            <v>NG13</v>
          </cell>
          <cell r="O1680">
            <v>41.87</v>
          </cell>
          <cell r="P1680">
            <v>1</v>
          </cell>
        </row>
        <row r="1681">
          <cell r="A1681" t="str">
            <v>ON</v>
          </cell>
          <cell r="B1681">
            <v>1</v>
          </cell>
          <cell r="C1681">
            <v>3</v>
          </cell>
          <cell r="D1681" t="str">
            <v>P</v>
          </cell>
          <cell r="E1681">
            <v>12</v>
          </cell>
          <cell r="F1681">
            <v>37616</v>
          </cell>
          <cell r="G1681">
            <v>0</v>
          </cell>
          <cell r="H1681">
            <v>0</v>
          </cell>
          <cell r="I1681" t="str">
            <v>0          0</v>
          </cell>
          <cell r="J1681">
            <v>0</v>
          </cell>
          <cell r="K1681">
            <v>0</v>
          </cell>
          <cell r="L1681">
            <v>2003</v>
          </cell>
          <cell r="M1681" t="str">
            <v>No Trade</v>
          </cell>
          <cell r="N1681" t="str">
            <v/>
          </cell>
          <cell r="O1681" t="str">
            <v/>
          </cell>
          <cell r="P1681" t="str">
            <v/>
          </cell>
        </row>
        <row r="1682">
          <cell r="A1682" t="str">
            <v>ON</v>
          </cell>
          <cell r="B1682">
            <v>2</v>
          </cell>
          <cell r="C1682">
            <v>3</v>
          </cell>
          <cell r="D1682" t="str">
            <v>C</v>
          </cell>
          <cell r="E1682">
            <v>0.5</v>
          </cell>
          <cell r="F1682">
            <v>37649</v>
          </cell>
          <cell r="G1682">
            <v>0</v>
          </cell>
          <cell r="H1682">
            <v>0</v>
          </cell>
          <cell r="I1682" t="str">
            <v>0          0</v>
          </cell>
          <cell r="J1682">
            <v>0</v>
          </cell>
          <cell r="K1682">
            <v>0</v>
          </cell>
          <cell r="L1682">
            <v>2003</v>
          </cell>
          <cell r="M1682" t="str">
            <v>No Trade</v>
          </cell>
          <cell r="N1682" t="str">
            <v/>
          </cell>
          <cell r="O1682" t="str">
            <v/>
          </cell>
          <cell r="P1682" t="str">
            <v/>
          </cell>
        </row>
        <row r="1683">
          <cell r="A1683" t="str">
            <v>ON</v>
          </cell>
          <cell r="B1683">
            <v>2</v>
          </cell>
          <cell r="C1683">
            <v>3</v>
          </cell>
          <cell r="D1683" t="str">
            <v>C</v>
          </cell>
          <cell r="E1683">
            <v>1</v>
          </cell>
          <cell r="F1683">
            <v>37649</v>
          </cell>
          <cell r="G1683">
            <v>0</v>
          </cell>
          <cell r="H1683">
            <v>0</v>
          </cell>
          <cell r="I1683" t="str">
            <v>0          0</v>
          </cell>
          <cell r="J1683">
            <v>0</v>
          </cell>
          <cell r="K1683">
            <v>0</v>
          </cell>
          <cell r="L1683">
            <v>2003</v>
          </cell>
          <cell r="M1683" t="str">
            <v>No Trade</v>
          </cell>
          <cell r="N1683" t="str">
            <v/>
          </cell>
          <cell r="O1683" t="str">
            <v/>
          </cell>
          <cell r="P1683" t="str">
            <v/>
          </cell>
        </row>
        <row r="1684">
          <cell r="A1684" t="str">
            <v>ON</v>
          </cell>
          <cell r="B1684">
            <v>2</v>
          </cell>
          <cell r="C1684">
            <v>3</v>
          </cell>
          <cell r="D1684" t="str">
            <v>P</v>
          </cell>
          <cell r="E1684">
            <v>1.75</v>
          </cell>
          <cell r="F1684">
            <v>37649</v>
          </cell>
          <cell r="G1684">
            <v>1E-3</v>
          </cell>
          <cell r="H1684">
            <v>0</v>
          </cell>
          <cell r="I1684" t="str">
            <v>1          0</v>
          </cell>
          <cell r="J1684">
            <v>0</v>
          </cell>
          <cell r="K1684">
            <v>0</v>
          </cell>
          <cell r="L1684">
            <v>2003</v>
          </cell>
          <cell r="M1684">
            <v>2.5181090364999159</v>
          </cell>
          <cell r="N1684" t="str">
            <v>NG23</v>
          </cell>
          <cell r="O1684">
            <v>40.26</v>
          </cell>
          <cell r="P1684">
            <v>2</v>
          </cell>
        </row>
        <row r="1685">
          <cell r="A1685" t="str">
            <v>ON</v>
          </cell>
          <cell r="B1685">
            <v>2</v>
          </cell>
          <cell r="C1685">
            <v>3</v>
          </cell>
          <cell r="D1685" t="str">
            <v>C</v>
          </cell>
          <cell r="E1685">
            <v>2</v>
          </cell>
          <cell r="F1685">
            <v>37649</v>
          </cell>
          <cell r="G1685">
            <v>2.359</v>
          </cell>
          <cell r="H1685">
            <v>2.2400000000000002</v>
          </cell>
          <cell r="I1685" t="str">
            <v>3          0</v>
          </cell>
          <cell r="J1685">
            <v>0</v>
          </cell>
          <cell r="K1685">
            <v>0</v>
          </cell>
          <cell r="L1685">
            <v>2003</v>
          </cell>
          <cell r="M1685" t="str">
            <v>No Trade</v>
          </cell>
          <cell r="N1685" t="str">
            <v>NG23</v>
          </cell>
          <cell r="O1685">
            <v>40.26</v>
          </cell>
          <cell r="P1685">
            <v>1</v>
          </cell>
        </row>
        <row r="1686">
          <cell r="A1686" t="str">
            <v>ON</v>
          </cell>
          <cell r="B1686">
            <v>2</v>
          </cell>
          <cell r="C1686">
            <v>3</v>
          </cell>
          <cell r="D1686" t="str">
            <v>P</v>
          </cell>
          <cell r="E1686">
            <v>2</v>
          </cell>
          <cell r="F1686">
            <v>37649</v>
          </cell>
          <cell r="G1686">
            <v>1E-3</v>
          </cell>
          <cell r="H1686">
            <v>0</v>
          </cell>
          <cell r="I1686" t="str">
            <v>1          0</v>
          </cell>
          <cell r="J1686">
            <v>0</v>
          </cell>
          <cell r="K1686">
            <v>0</v>
          </cell>
          <cell r="L1686">
            <v>2003</v>
          </cell>
          <cell r="M1686">
            <v>2.4051980877335186</v>
          </cell>
          <cell r="N1686" t="str">
            <v>NG23</v>
          </cell>
          <cell r="O1686">
            <v>40.26</v>
          </cell>
          <cell r="P1686">
            <v>2</v>
          </cell>
        </row>
        <row r="1687">
          <cell r="A1687" t="str">
            <v>ON</v>
          </cell>
          <cell r="B1687">
            <v>2</v>
          </cell>
          <cell r="C1687">
            <v>3</v>
          </cell>
          <cell r="D1687" t="str">
            <v>C</v>
          </cell>
          <cell r="E1687">
            <v>2.0499999999999998</v>
          </cell>
          <cell r="F1687">
            <v>37649</v>
          </cell>
          <cell r="G1687">
            <v>0</v>
          </cell>
          <cell r="H1687">
            <v>0</v>
          </cell>
          <cell r="I1687" t="str">
            <v>0          0</v>
          </cell>
          <cell r="J1687">
            <v>0</v>
          </cell>
          <cell r="K1687">
            <v>0</v>
          </cell>
          <cell r="L1687">
            <v>2003</v>
          </cell>
          <cell r="M1687" t="str">
            <v>No Trade</v>
          </cell>
          <cell r="N1687" t="str">
            <v/>
          </cell>
          <cell r="O1687" t="str">
            <v/>
          </cell>
          <cell r="P1687" t="str">
            <v/>
          </cell>
        </row>
        <row r="1688">
          <cell r="A1688" t="str">
            <v>ON</v>
          </cell>
          <cell r="B1688">
            <v>2</v>
          </cell>
          <cell r="C1688">
            <v>3</v>
          </cell>
          <cell r="D1688" t="str">
            <v>P</v>
          </cell>
          <cell r="E1688">
            <v>2.0499999999999998</v>
          </cell>
          <cell r="F1688">
            <v>37649</v>
          </cell>
          <cell r="G1688">
            <v>0</v>
          </cell>
          <cell r="H1688">
            <v>0</v>
          </cell>
          <cell r="I1688" t="str">
            <v>0          0</v>
          </cell>
          <cell r="J1688">
            <v>0</v>
          </cell>
          <cell r="K1688">
            <v>0</v>
          </cell>
          <cell r="L1688">
            <v>2003</v>
          </cell>
          <cell r="M1688" t="str">
            <v>No Trade</v>
          </cell>
          <cell r="N1688" t="str">
            <v/>
          </cell>
          <cell r="O1688" t="str">
            <v/>
          </cell>
          <cell r="P1688" t="str">
            <v/>
          </cell>
        </row>
        <row r="1689">
          <cell r="A1689" t="str">
            <v>ON</v>
          </cell>
          <cell r="B1689">
            <v>2</v>
          </cell>
          <cell r="C1689">
            <v>3</v>
          </cell>
          <cell r="D1689" t="str">
            <v>P</v>
          </cell>
          <cell r="E1689">
            <v>2.1</v>
          </cell>
          <cell r="F1689">
            <v>37649</v>
          </cell>
          <cell r="G1689">
            <v>1E-3</v>
          </cell>
          <cell r="H1689">
            <v>0</v>
          </cell>
          <cell r="I1689" t="str">
            <v>1          0</v>
          </cell>
          <cell r="J1689">
            <v>0</v>
          </cell>
          <cell r="K1689">
            <v>0</v>
          </cell>
          <cell r="L1689">
            <v>2003</v>
          </cell>
          <cell r="M1689">
            <v>2.3641841818000224</v>
          </cell>
          <cell r="N1689" t="str">
            <v>NG23</v>
          </cell>
          <cell r="O1689">
            <v>40.26</v>
          </cell>
          <cell r="P1689">
            <v>2</v>
          </cell>
        </row>
        <row r="1690">
          <cell r="A1690" t="str">
            <v>ON</v>
          </cell>
          <cell r="B1690">
            <v>2</v>
          </cell>
          <cell r="C1690">
            <v>3</v>
          </cell>
          <cell r="D1690" t="str">
            <v>P</v>
          </cell>
          <cell r="E1690">
            <v>2.15</v>
          </cell>
          <cell r="F1690">
            <v>37649</v>
          </cell>
          <cell r="G1690">
            <v>0</v>
          </cell>
          <cell r="H1690">
            <v>0</v>
          </cell>
          <cell r="I1690" t="str">
            <v>0          0</v>
          </cell>
          <cell r="J1690">
            <v>0</v>
          </cell>
          <cell r="K1690">
            <v>0</v>
          </cell>
          <cell r="L1690">
            <v>2003</v>
          </cell>
          <cell r="M1690" t="str">
            <v>No Trade</v>
          </cell>
          <cell r="N1690" t="str">
            <v/>
          </cell>
          <cell r="O1690" t="str">
            <v/>
          </cell>
          <cell r="P1690" t="str">
            <v/>
          </cell>
        </row>
        <row r="1691">
          <cell r="A1691" t="str">
            <v>ON</v>
          </cell>
          <cell r="B1691">
            <v>2</v>
          </cell>
          <cell r="C1691">
            <v>3</v>
          </cell>
          <cell r="D1691" t="str">
            <v>P</v>
          </cell>
          <cell r="E1691">
            <v>2.25</v>
          </cell>
          <cell r="F1691">
            <v>37649</v>
          </cell>
          <cell r="G1691">
            <v>1E-3</v>
          </cell>
          <cell r="H1691">
            <v>0</v>
          </cell>
          <cell r="I1691" t="str">
            <v>1          0</v>
          </cell>
          <cell r="J1691">
            <v>0</v>
          </cell>
          <cell r="K1691">
            <v>0</v>
          </cell>
          <cell r="L1691">
            <v>2003</v>
          </cell>
          <cell r="M1691">
            <v>2.3064025840831421</v>
          </cell>
          <cell r="N1691" t="str">
            <v>NG23</v>
          </cell>
          <cell r="O1691">
            <v>40.26</v>
          </cell>
          <cell r="P1691">
            <v>2</v>
          </cell>
        </row>
        <row r="1692">
          <cell r="A1692" t="str">
            <v>ON</v>
          </cell>
          <cell r="B1692">
            <v>2</v>
          </cell>
          <cell r="C1692">
            <v>3</v>
          </cell>
          <cell r="D1692" t="str">
            <v>P</v>
          </cell>
          <cell r="E1692">
            <v>2.2999999999999998</v>
          </cell>
          <cell r="F1692">
            <v>37649</v>
          </cell>
          <cell r="G1692">
            <v>1E-3</v>
          </cell>
          <cell r="H1692">
            <v>0</v>
          </cell>
          <cell r="I1692" t="str">
            <v>1          0</v>
          </cell>
          <cell r="J1692">
            <v>0</v>
          </cell>
          <cell r="K1692">
            <v>0</v>
          </cell>
          <cell r="L1692">
            <v>2003</v>
          </cell>
          <cell r="M1692">
            <v>2.2880473484526709</v>
          </cell>
          <cell r="N1692" t="str">
            <v>NG23</v>
          </cell>
          <cell r="O1692">
            <v>40.26</v>
          </cell>
          <cell r="P1692">
            <v>2</v>
          </cell>
        </row>
        <row r="1693">
          <cell r="A1693" t="str">
            <v>ON</v>
          </cell>
          <cell r="B1693">
            <v>2</v>
          </cell>
          <cell r="C1693">
            <v>3</v>
          </cell>
          <cell r="D1693" t="str">
            <v>P</v>
          </cell>
          <cell r="E1693">
            <v>2.4500000000000002</v>
          </cell>
          <cell r="F1693">
            <v>37649</v>
          </cell>
          <cell r="G1693">
            <v>0</v>
          </cell>
          <cell r="H1693">
            <v>0</v>
          </cell>
          <cell r="I1693" t="str">
            <v>0          0</v>
          </cell>
          <cell r="J1693">
            <v>0</v>
          </cell>
          <cell r="K1693">
            <v>0</v>
          </cell>
          <cell r="L1693">
            <v>2003</v>
          </cell>
          <cell r="M1693" t="str">
            <v>No Trade</v>
          </cell>
          <cell r="N1693" t="str">
            <v/>
          </cell>
          <cell r="O1693" t="str">
            <v/>
          </cell>
          <cell r="P1693" t="str">
            <v/>
          </cell>
        </row>
        <row r="1694">
          <cell r="A1694" t="str">
            <v>ON</v>
          </cell>
          <cell r="B1694">
            <v>2</v>
          </cell>
          <cell r="C1694">
            <v>3</v>
          </cell>
          <cell r="D1694" t="str">
            <v>C</v>
          </cell>
          <cell r="E1694">
            <v>2.5</v>
          </cell>
          <cell r="F1694">
            <v>37649</v>
          </cell>
          <cell r="G1694">
            <v>1.859</v>
          </cell>
          <cell r="H1694">
            <v>1.74</v>
          </cell>
          <cell r="I1694" t="str">
            <v>3          0</v>
          </cell>
          <cell r="J1694">
            <v>0</v>
          </cell>
          <cell r="K1694">
            <v>0</v>
          </cell>
          <cell r="L1694">
            <v>2003</v>
          </cell>
          <cell r="M1694" t="str">
            <v>No Trade</v>
          </cell>
          <cell r="N1694" t="str">
            <v>NG23</v>
          </cell>
          <cell r="O1694">
            <v>40.26</v>
          </cell>
          <cell r="P1694">
            <v>1</v>
          </cell>
        </row>
        <row r="1695">
          <cell r="A1695" t="str">
            <v>ON</v>
          </cell>
          <cell r="B1695">
            <v>2</v>
          </cell>
          <cell r="C1695">
            <v>3</v>
          </cell>
          <cell r="D1695" t="str">
            <v>P</v>
          </cell>
          <cell r="E1695">
            <v>2.5</v>
          </cell>
          <cell r="F1695">
            <v>37649</v>
          </cell>
          <cell r="G1695">
            <v>1E-3</v>
          </cell>
          <cell r="H1695">
            <v>0</v>
          </cell>
          <cell r="I1695" t="str">
            <v>1          0</v>
          </cell>
          <cell r="J1695">
            <v>0</v>
          </cell>
          <cell r="K1695">
            <v>0</v>
          </cell>
          <cell r="L1695">
            <v>2003</v>
          </cell>
          <cell r="M1695">
            <v>2.2186344369625566</v>
          </cell>
          <cell r="N1695" t="str">
            <v>NG23</v>
          </cell>
          <cell r="O1695">
            <v>40.26</v>
          </cell>
          <cell r="P1695">
            <v>2</v>
          </cell>
        </row>
        <row r="1696">
          <cell r="A1696" t="str">
            <v>ON</v>
          </cell>
          <cell r="B1696">
            <v>2</v>
          </cell>
          <cell r="C1696">
            <v>3</v>
          </cell>
          <cell r="D1696" t="str">
            <v>P</v>
          </cell>
          <cell r="E1696">
            <v>2.5499999999999998</v>
          </cell>
          <cell r="F1696">
            <v>37649</v>
          </cell>
          <cell r="G1696">
            <v>1E-3</v>
          </cell>
          <cell r="H1696">
            <v>0</v>
          </cell>
          <cell r="I1696" t="str">
            <v>2          0</v>
          </cell>
          <cell r="J1696">
            <v>0</v>
          </cell>
          <cell r="K1696">
            <v>0</v>
          </cell>
          <cell r="L1696">
            <v>2003</v>
          </cell>
          <cell r="M1696">
            <v>2.2022012258893509</v>
          </cell>
          <cell r="N1696" t="str">
            <v>NG23</v>
          </cell>
          <cell r="O1696">
            <v>40.26</v>
          </cell>
          <cell r="P1696">
            <v>2</v>
          </cell>
        </row>
        <row r="1697">
          <cell r="A1697" t="str">
            <v>ON</v>
          </cell>
          <cell r="B1697">
            <v>2</v>
          </cell>
          <cell r="C1697">
            <v>3</v>
          </cell>
          <cell r="D1697" t="str">
            <v>C</v>
          </cell>
          <cell r="E1697">
            <v>2.6</v>
          </cell>
          <cell r="F1697">
            <v>37649</v>
          </cell>
          <cell r="G1697">
            <v>1.742</v>
          </cell>
          <cell r="H1697">
            <v>1.74</v>
          </cell>
          <cell r="I1697" t="str">
            <v>2          0</v>
          </cell>
          <cell r="J1697">
            <v>0</v>
          </cell>
          <cell r="K1697">
            <v>0</v>
          </cell>
          <cell r="L1697">
            <v>2003</v>
          </cell>
          <cell r="M1697" t="str">
            <v>No Trade</v>
          </cell>
          <cell r="N1697" t="str">
            <v>NG23</v>
          </cell>
          <cell r="O1697">
            <v>40.26</v>
          </cell>
          <cell r="P1697">
            <v>1</v>
          </cell>
        </row>
        <row r="1698">
          <cell r="A1698" t="str">
            <v>ON</v>
          </cell>
          <cell r="B1698">
            <v>2</v>
          </cell>
          <cell r="C1698">
            <v>3</v>
          </cell>
          <cell r="D1698" t="str">
            <v>P</v>
          </cell>
          <cell r="E1698">
            <v>2.6</v>
          </cell>
          <cell r="F1698">
            <v>37649</v>
          </cell>
          <cell r="G1698">
            <v>1E-3</v>
          </cell>
          <cell r="H1698">
            <v>0</v>
          </cell>
          <cell r="I1698" t="str">
            <v>2          0</v>
          </cell>
          <cell r="J1698">
            <v>0</v>
          </cell>
          <cell r="K1698">
            <v>0</v>
          </cell>
          <cell r="L1698">
            <v>2003</v>
          </cell>
          <cell r="M1698">
            <v>2.1861060387139979</v>
          </cell>
          <cell r="N1698" t="str">
            <v>NG23</v>
          </cell>
          <cell r="O1698">
            <v>40.26</v>
          </cell>
          <cell r="P1698">
            <v>2</v>
          </cell>
        </row>
        <row r="1699">
          <cell r="A1699" t="str">
            <v>ON</v>
          </cell>
          <cell r="B1699">
            <v>2</v>
          </cell>
          <cell r="C1699">
            <v>3</v>
          </cell>
          <cell r="D1699" t="str">
            <v>P</v>
          </cell>
          <cell r="E1699">
            <v>2.65</v>
          </cell>
          <cell r="F1699">
            <v>37649</v>
          </cell>
          <cell r="G1699">
            <v>0</v>
          </cell>
          <cell r="H1699">
            <v>0</v>
          </cell>
          <cell r="I1699" t="str">
            <v>0          0</v>
          </cell>
          <cell r="J1699">
            <v>0</v>
          </cell>
          <cell r="K1699">
            <v>0</v>
          </cell>
          <cell r="L1699">
            <v>2003</v>
          </cell>
          <cell r="M1699" t="str">
            <v>No Trade</v>
          </cell>
          <cell r="N1699" t="str">
            <v/>
          </cell>
          <cell r="O1699" t="str">
            <v/>
          </cell>
          <cell r="P1699" t="str">
            <v/>
          </cell>
        </row>
        <row r="1700">
          <cell r="A1700" t="str">
            <v>ON</v>
          </cell>
          <cell r="B1700">
            <v>2</v>
          </cell>
          <cell r="C1700">
            <v>3</v>
          </cell>
          <cell r="D1700" t="str">
            <v>C</v>
          </cell>
          <cell r="E1700">
            <v>2.7</v>
          </cell>
          <cell r="F1700">
            <v>37649</v>
          </cell>
          <cell r="G1700">
            <v>1.179</v>
          </cell>
          <cell r="H1700">
            <v>1.17</v>
          </cell>
          <cell r="I1700" t="str">
            <v>9          0</v>
          </cell>
          <cell r="J1700">
            <v>0</v>
          </cell>
          <cell r="K1700">
            <v>0</v>
          </cell>
          <cell r="L1700">
            <v>2003</v>
          </cell>
          <cell r="M1700" t="str">
            <v>No Trade</v>
          </cell>
          <cell r="N1700" t="str">
            <v>NG23</v>
          </cell>
          <cell r="O1700">
            <v>40.26</v>
          </cell>
          <cell r="P1700">
            <v>1</v>
          </cell>
        </row>
        <row r="1701">
          <cell r="A1701" t="str">
            <v>ON</v>
          </cell>
          <cell r="B1701">
            <v>2</v>
          </cell>
          <cell r="C1701">
            <v>3</v>
          </cell>
          <cell r="D1701" t="str">
            <v>P</v>
          </cell>
          <cell r="E1701">
            <v>2.7</v>
          </cell>
          <cell r="F1701">
            <v>37649</v>
          </cell>
          <cell r="G1701">
            <v>2E-3</v>
          </cell>
          <cell r="H1701">
            <v>0</v>
          </cell>
          <cell r="I1701" t="str">
            <v>4          0</v>
          </cell>
          <cell r="J1701">
            <v>0</v>
          </cell>
          <cell r="K1701">
            <v>0</v>
          </cell>
          <cell r="L1701">
            <v>2003</v>
          </cell>
          <cell r="M1701">
            <v>2.2744907253791475</v>
          </cell>
          <cell r="N1701" t="str">
            <v>NG23</v>
          </cell>
          <cell r="O1701">
            <v>40.26</v>
          </cell>
          <cell r="P1701">
            <v>2</v>
          </cell>
        </row>
        <row r="1702">
          <cell r="A1702" t="str">
            <v>ON</v>
          </cell>
          <cell r="B1702">
            <v>2</v>
          </cell>
          <cell r="C1702">
            <v>3</v>
          </cell>
          <cell r="D1702" t="str">
            <v>C</v>
          </cell>
          <cell r="E1702">
            <v>2.75</v>
          </cell>
          <cell r="F1702">
            <v>37649</v>
          </cell>
          <cell r="G1702">
            <v>1.5980000000000001</v>
          </cell>
          <cell r="H1702">
            <v>1.59</v>
          </cell>
          <cell r="I1702" t="str">
            <v>8          0</v>
          </cell>
          <cell r="J1702">
            <v>0</v>
          </cell>
          <cell r="K1702">
            <v>0</v>
          </cell>
          <cell r="L1702">
            <v>2003</v>
          </cell>
          <cell r="M1702" t="str">
            <v>No Trade</v>
          </cell>
          <cell r="N1702" t="str">
            <v>NG23</v>
          </cell>
          <cell r="O1702">
            <v>40.26</v>
          </cell>
          <cell r="P1702">
            <v>1</v>
          </cell>
        </row>
        <row r="1703">
          <cell r="A1703" t="str">
            <v>ON</v>
          </cell>
          <cell r="B1703">
            <v>2</v>
          </cell>
          <cell r="C1703">
            <v>3</v>
          </cell>
          <cell r="D1703" t="str">
            <v>P</v>
          </cell>
          <cell r="E1703">
            <v>2.75</v>
          </cell>
          <cell r="F1703">
            <v>37649</v>
          </cell>
          <cell r="G1703">
            <v>2E-3</v>
          </cell>
          <cell r="H1703">
            <v>0</v>
          </cell>
          <cell r="I1703" t="str">
            <v>5          0</v>
          </cell>
          <cell r="J1703">
            <v>0</v>
          </cell>
          <cell r="K1703">
            <v>0</v>
          </cell>
          <cell r="L1703">
            <v>2003</v>
          </cell>
          <cell r="M1703">
            <v>2.2584187921618031</v>
          </cell>
          <cell r="N1703" t="str">
            <v>NG23</v>
          </cell>
          <cell r="O1703">
            <v>40.26</v>
          </cell>
          <cell r="P1703">
            <v>2</v>
          </cell>
        </row>
        <row r="1704">
          <cell r="A1704" t="str">
            <v>ON</v>
          </cell>
          <cell r="B1704">
            <v>2</v>
          </cell>
          <cell r="C1704">
            <v>3</v>
          </cell>
          <cell r="D1704" t="str">
            <v>C</v>
          </cell>
          <cell r="E1704">
            <v>2.8</v>
          </cell>
          <cell r="F1704">
            <v>37649</v>
          </cell>
          <cell r="G1704">
            <v>1.5489999999999999</v>
          </cell>
          <cell r="H1704">
            <v>1.54</v>
          </cell>
          <cell r="I1704" t="str">
            <v>9          0</v>
          </cell>
          <cell r="J1704">
            <v>0</v>
          </cell>
          <cell r="K1704">
            <v>0</v>
          </cell>
          <cell r="L1704">
            <v>2003</v>
          </cell>
          <cell r="M1704" t="str">
            <v>No Trade</v>
          </cell>
          <cell r="N1704" t="str">
            <v>NG23</v>
          </cell>
          <cell r="O1704">
            <v>40.26</v>
          </cell>
          <cell r="P1704">
            <v>1</v>
          </cell>
        </row>
        <row r="1705">
          <cell r="A1705" t="str">
            <v>ON</v>
          </cell>
          <cell r="B1705">
            <v>2</v>
          </cell>
          <cell r="C1705">
            <v>3</v>
          </cell>
          <cell r="D1705" t="str">
            <v>P</v>
          </cell>
          <cell r="E1705">
            <v>2.8</v>
          </cell>
          <cell r="F1705">
            <v>37649</v>
          </cell>
          <cell r="G1705">
            <v>3.0000000000000001E-3</v>
          </cell>
          <cell r="H1705">
            <v>0</v>
          </cell>
          <cell r="I1705" t="str">
            <v>6          0</v>
          </cell>
          <cell r="J1705">
            <v>0</v>
          </cell>
          <cell r="K1705">
            <v>0</v>
          </cell>
          <cell r="L1705">
            <v>2003</v>
          </cell>
          <cell r="M1705">
            <v>2.3201294483690975</v>
          </cell>
          <cell r="N1705" t="str">
            <v>NG23</v>
          </cell>
          <cell r="O1705">
            <v>40.26</v>
          </cell>
          <cell r="P1705">
            <v>2</v>
          </cell>
        </row>
        <row r="1706">
          <cell r="A1706" t="str">
            <v>ON</v>
          </cell>
          <cell r="B1706">
            <v>2</v>
          </cell>
          <cell r="C1706">
            <v>3</v>
          </cell>
          <cell r="D1706" t="str">
            <v>C</v>
          </cell>
          <cell r="E1706">
            <v>2.85</v>
          </cell>
          <cell r="F1706">
            <v>37649</v>
          </cell>
          <cell r="G1706">
            <v>0.85699999999999998</v>
          </cell>
          <cell r="H1706">
            <v>0.85</v>
          </cell>
          <cell r="I1706" t="str">
            <v>7          0</v>
          </cell>
          <cell r="J1706">
            <v>0</v>
          </cell>
          <cell r="K1706">
            <v>0</v>
          </cell>
          <cell r="L1706">
            <v>2003</v>
          </cell>
          <cell r="M1706" t="str">
            <v>No Trade</v>
          </cell>
          <cell r="N1706" t="str">
            <v>NG23</v>
          </cell>
          <cell r="O1706">
            <v>40.26</v>
          </cell>
          <cell r="P1706">
            <v>1</v>
          </cell>
        </row>
        <row r="1707">
          <cell r="A1707" t="str">
            <v>ON</v>
          </cell>
          <cell r="B1707">
            <v>2</v>
          </cell>
          <cell r="C1707">
            <v>3</v>
          </cell>
          <cell r="D1707" t="str">
            <v>P</v>
          </cell>
          <cell r="E1707">
            <v>2.85</v>
          </cell>
          <cell r="F1707">
            <v>37649</v>
          </cell>
          <cell r="G1707">
            <v>4.0000000000000001E-3</v>
          </cell>
          <cell r="H1707">
            <v>0</v>
          </cell>
          <cell r="I1707" t="str">
            <v>7          0</v>
          </cell>
          <cell r="J1707">
            <v>0</v>
          </cell>
          <cell r="K1707">
            <v>0</v>
          </cell>
          <cell r="L1707">
            <v>2003</v>
          </cell>
          <cell r="M1707">
            <v>2.3630862088412807</v>
          </cell>
          <cell r="N1707" t="str">
            <v>NG23</v>
          </cell>
          <cell r="O1707">
            <v>40.26</v>
          </cell>
          <cell r="P1707">
            <v>2</v>
          </cell>
        </row>
        <row r="1708">
          <cell r="A1708" t="str">
            <v>ON</v>
          </cell>
          <cell r="B1708">
            <v>2</v>
          </cell>
          <cell r="C1708">
            <v>3</v>
          </cell>
          <cell r="D1708" t="str">
            <v>C</v>
          </cell>
          <cell r="E1708">
            <v>2.9</v>
          </cell>
          <cell r="F1708">
            <v>37649</v>
          </cell>
          <cell r="G1708">
            <v>1.4610000000000001</v>
          </cell>
          <cell r="H1708">
            <v>1.34</v>
          </cell>
          <cell r="I1708" t="str">
            <v>9          0</v>
          </cell>
          <cell r="J1708">
            <v>0</v>
          </cell>
          <cell r="K1708">
            <v>0</v>
          </cell>
          <cell r="L1708">
            <v>2003</v>
          </cell>
          <cell r="M1708" t="str">
            <v>No Trade</v>
          </cell>
          <cell r="N1708" t="str">
            <v>NG23</v>
          </cell>
          <cell r="O1708">
            <v>40.26</v>
          </cell>
          <cell r="P1708">
            <v>1</v>
          </cell>
        </row>
        <row r="1709">
          <cell r="A1709" t="str">
            <v>ON</v>
          </cell>
          <cell r="B1709">
            <v>2</v>
          </cell>
          <cell r="C1709">
            <v>3</v>
          </cell>
          <cell r="D1709" t="str">
            <v>P</v>
          </cell>
          <cell r="E1709">
            <v>2.9</v>
          </cell>
          <cell r="F1709">
            <v>37649</v>
          </cell>
          <cell r="G1709">
            <v>4.0000000000000001E-3</v>
          </cell>
          <cell r="H1709">
            <v>0</v>
          </cell>
          <cell r="I1709" t="str">
            <v>9          0</v>
          </cell>
          <cell r="J1709">
            <v>0</v>
          </cell>
          <cell r="K1709">
            <v>0</v>
          </cell>
          <cell r="L1709">
            <v>2003</v>
          </cell>
          <cell r="M1709">
            <v>2.3468943238566751</v>
          </cell>
          <cell r="N1709" t="str">
            <v>NG23</v>
          </cell>
          <cell r="O1709">
            <v>40.26</v>
          </cell>
          <cell r="P1709">
            <v>2</v>
          </cell>
        </row>
        <row r="1710">
          <cell r="A1710" t="str">
            <v>ON</v>
          </cell>
          <cell r="B1710">
            <v>2</v>
          </cell>
          <cell r="C1710">
            <v>3</v>
          </cell>
          <cell r="D1710" t="str">
            <v>C</v>
          </cell>
          <cell r="E1710">
            <v>2.95</v>
          </cell>
          <cell r="F1710">
            <v>37649</v>
          </cell>
          <cell r="G1710">
            <v>1.4119999999999999</v>
          </cell>
          <cell r="H1710">
            <v>1.29</v>
          </cell>
          <cell r="I1710" t="str">
            <v>9          0</v>
          </cell>
          <cell r="J1710">
            <v>0</v>
          </cell>
          <cell r="K1710">
            <v>0</v>
          </cell>
          <cell r="L1710">
            <v>2003</v>
          </cell>
          <cell r="M1710" t="str">
            <v>No Trade</v>
          </cell>
          <cell r="N1710" t="str">
            <v>NG23</v>
          </cell>
          <cell r="O1710">
            <v>40.26</v>
          </cell>
          <cell r="P1710">
            <v>1</v>
          </cell>
        </row>
        <row r="1711">
          <cell r="A1711" t="str">
            <v>ON</v>
          </cell>
          <cell r="B1711">
            <v>2</v>
          </cell>
          <cell r="C1711">
            <v>3</v>
          </cell>
          <cell r="D1711" t="str">
            <v>P</v>
          </cell>
          <cell r="E1711">
            <v>2.95</v>
          </cell>
          <cell r="F1711">
            <v>37649</v>
          </cell>
          <cell r="G1711">
            <v>4.0000000000000001E-3</v>
          </cell>
          <cell r="H1711">
            <v>0</v>
          </cell>
          <cell r="I1711" t="str">
            <v>9          0</v>
          </cell>
          <cell r="J1711">
            <v>0</v>
          </cell>
          <cell r="K1711">
            <v>0</v>
          </cell>
          <cell r="L1711">
            <v>2003</v>
          </cell>
          <cell r="M1711">
            <v>2.3309992029683748</v>
          </cell>
          <cell r="N1711" t="str">
            <v>NG23</v>
          </cell>
          <cell r="O1711">
            <v>40.26</v>
          </cell>
          <cell r="P1711">
            <v>2</v>
          </cell>
        </row>
        <row r="1712">
          <cell r="A1712" t="str">
            <v>ON</v>
          </cell>
          <cell r="B1712">
            <v>2</v>
          </cell>
          <cell r="C1712">
            <v>3</v>
          </cell>
          <cell r="D1712" t="str">
            <v>C</v>
          </cell>
          <cell r="E1712">
            <v>3</v>
          </cell>
          <cell r="F1712">
            <v>37649</v>
          </cell>
          <cell r="G1712">
            <v>1.3640000000000001</v>
          </cell>
          <cell r="H1712">
            <v>1.24</v>
          </cell>
          <cell r="I1712" t="str">
            <v>9          0</v>
          </cell>
          <cell r="J1712">
            <v>0</v>
          </cell>
          <cell r="K1712">
            <v>0</v>
          </cell>
          <cell r="L1712">
            <v>2003</v>
          </cell>
          <cell r="M1712" t="str">
            <v>No Trade</v>
          </cell>
          <cell r="N1712" t="str">
            <v>NG23</v>
          </cell>
          <cell r="O1712">
            <v>40.26</v>
          </cell>
          <cell r="P1712">
            <v>1</v>
          </cell>
        </row>
        <row r="1713">
          <cell r="A1713" t="str">
            <v>ON</v>
          </cell>
          <cell r="B1713">
            <v>2</v>
          </cell>
          <cell r="C1713">
            <v>3</v>
          </cell>
          <cell r="D1713" t="str">
            <v>P</v>
          </cell>
          <cell r="E1713">
            <v>3</v>
          </cell>
          <cell r="F1713">
            <v>37649</v>
          </cell>
          <cell r="G1713">
            <v>4.0000000000000001E-3</v>
          </cell>
          <cell r="H1713">
            <v>0</v>
          </cell>
          <cell r="I1713" t="str">
            <v>9         30</v>
          </cell>
          <cell r="J1713">
            <v>0.01</v>
          </cell>
          <cell r="K1713">
            <v>0.01</v>
          </cell>
          <cell r="L1713">
            <v>2003</v>
          </cell>
          <cell r="M1713">
            <v>2.3153904074064742</v>
          </cell>
          <cell r="N1713" t="str">
            <v>NG23</v>
          </cell>
          <cell r="O1713">
            <v>40.26</v>
          </cell>
          <cell r="P1713">
            <v>2</v>
          </cell>
        </row>
        <row r="1714">
          <cell r="A1714" t="str">
            <v>ON</v>
          </cell>
          <cell r="B1714">
            <v>2</v>
          </cell>
          <cell r="C1714">
            <v>3</v>
          </cell>
          <cell r="D1714" t="str">
            <v>C</v>
          </cell>
          <cell r="E1714">
            <v>3.05</v>
          </cell>
          <cell r="F1714">
            <v>37649</v>
          </cell>
          <cell r="G1714">
            <v>1.3160000000000001</v>
          </cell>
          <cell r="H1714">
            <v>1.2</v>
          </cell>
          <cell r="I1714" t="str">
            <v>6          0</v>
          </cell>
          <cell r="J1714">
            <v>0</v>
          </cell>
          <cell r="K1714">
            <v>0</v>
          </cell>
          <cell r="L1714">
            <v>2003</v>
          </cell>
          <cell r="M1714" t="str">
            <v>No Trade</v>
          </cell>
          <cell r="N1714" t="str">
            <v>NG23</v>
          </cell>
          <cell r="O1714">
            <v>40.26</v>
          </cell>
          <cell r="P1714">
            <v>1</v>
          </cell>
        </row>
        <row r="1715">
          <cell r="A1715" t="str">
            <v>ON</v>
          </cell>
          <cell r="B1715">
            <v>2</v>
          </cell>
          <cell r="C1715">
            <v>3</v>
          </cell>
          <cell r="D1715" t="str">
            <v>P</v>
          </cell>
          <cell r="E1715">
            <v>3.05</v>
          </cell>
          <cell r="F1715">
            <v>37649</v>
          </cell>
          <cell r="G1715">
            <v>8.9999999999999993E-3</v>
          </cell>
          <cell r="H1715">
            <v>0.01</v>
          </cell>
          <cell r="I1715" t="str">
            <v>6          0</v>
          </cell>
          <cell r="J1715">
            <v>0</v>
          </cell>
          <cell r="K1715">
            <v>0</v>
          </cell>
          <cell r="L1715">
            <v>2003</v>
          </cell>
          <cell r="M1715">
            <v>2.4847509258989806</v>
          </cell>
          <cell r="N1715" t="str">
            <v>NG23</v>
          </cell>
          <cell r="O1715">
            <v>40.26</v>
          </cell>
          <cell r="P1715">
            <v>2</v>
          </cell>
        </row>
        <row r="1716">
          <cell r="A1716" t="str">
            <v>ON</v>
          </cell>
          <cell r="B1716">
            <v>2</v>
          </cell>
          <cell r="C1716">
            <v>3</v>
          </cell>
          <cell r="D1716" t="str">
            <v>C</v>
          </cell>
          <cell r="E1716">
            <v>3.1</v>
          </cell>
          <cell r="F1716">
            <v>37649</v>
          </cell>
          <cell r="G1716">
            <v>1.242</v>
          </cell>
          <cell r="H1716">
            <v>1.24</v>
          </cell>
          <cell r="I1716" t="str">
            <v>2          0</v>
          </cell>
          <cell r="J1716">
            <v>0</v>
          </cell>
          <cell r="K1716">
            <v>0</v>
          </cell>
          <cell r="L1716">
            <v>2003</v>
          </cell>
          <cell r="M1716" t="str">
            <v>No Trade</v>
          </cell>
          <cell r="N1716" t="str">
            <v>NG23</v>
          </cell>
          <cell r="O1716">
            <v>40.26</v>
          </cell>
          <cell r="P1716">
            <v>1</v>
          </cell>
        </row>
        <row r="1717">
          <cell r="A1717" t="str">
            <v>ON</v>
          </cell>
          <cell r="B1717">
            <v>2</v>
          </cell>
          <cell r="C1717">
            <v>3</v>
          </cell>
          <cell r="D1717" t="str">
            <v>P</v>
          </cell>
          <cell r="E1717">
            <v>3.1</v>
          </cell>
          <cell r="F1717">
            <v>37649</v>
          </cell>
          <cell r="G1717">
            <v>1.0999999999999999E-2</v>
          </cell>
          <cell r="H1717">
            <v>0.01</v>
          </cell>
          <cell r="I1717" t="str">
            <v>9          0</v>
          </cell>
          <cell r="J1717">
            <v>0</v>
          </cell>
          <cell r="K1717">
            <v>0</v>
          </cell>
          <cell r="L1717">
            <v>2003</v>
          </cell>
          <cell r="M1717">
            <v>2.5199284667054163</v>
          </cell>
          <cell r="N1717" t="str">
            <v>NG23</v>
          </cell>
          <cell r="O1717">
            <v>40.26</v>
          </cell>
          <cell r="P1717">
            <v>2</v>
          </cell>
        </row>
        <row r="1718">
          <cell r="A1718" t="str">
            <v>ON</v>
          </cell>
          <cell r="B1718">
            <v>2</v>
          </cell>
          <cell r="C1718">
            <v>3</v>
          </cell>
          <cell r="D1718" t="str">
            <v>C</v>
          </cell>
          <cell r="E1718">
            <v>3.15</v>
          </cell>
          <cell r="F1718">
            <v>37649</v>
          </cell>
          <cell r="G1718">
            <v>1.202</v>
          </cell>
          <cell r="H1718">
            <v>1.2</v>
          </cell>
          <cell r="I1718" t="str">
            <v>2          0</v>
          </cell>
          <cell r="J1718">
            <v>0</v>
          </cell>
          <cell r="K1718">
            <v>0</v>
          </cell>
          <cell r="L1718">
            <v>2003</v>
          </cell>
          <cell r="M1718" t="str">
            <v>No Trade</v>
          </cell>
          <cell r="N1718" t="str">
            <v>NG23</v>
          </cell>
          <cell r="O1718">
            <v>40.26</v>
          </cell>
          <cell r="P1718">
            <v>1</v>
          </cell>
        </row>
        <row r="1719">
          <cell r="A1719" t="str">
            <v>ON</v>
          </cell>
          <cell r="B1719">
            <v>2</v>
          </cell>
          <cell r="C1719">
            <v>3</v>
          </cell>
          <cell r="D1719" t="str">
            <v>P</v>
          </cell>
          <cell r="E1719">
            <v>3.15</v>
          </cell>
          <cell r="F1719">
            <v>37649</v>
          </cell>
          <cell r="G1719">
            <v>1.4E-2</v>
          </cell>
          <cell r="H1719">
            <v>0.02</v>
          </cell>
          <cell r="I1719" t="str">
            <v>3          0</v>
          </cell>
          <cell r="J1719">
            <v>0</v>
          </cell>
          <cell r="K1719">
            <v>0</v>
          </cell>
          <cell r="L1719">
            <v>2003</v>
          </cell>
          <cell r="M1719">
            <v>2.5687939581241737</v>
          </cell>
          <cell r="N1719" t="str">
            <v>NG23</v>
          </cell>
          <cell r="O1719">
            <v>40.26</v>
          </cell>
          <cell r="P1719">
            <v>2</v>
          </cell>
        </row>
        <row r="1720">
          <cell r="A1720" t="str">
            <v>ON</v>
          </cell>
          <cell r="B1720">
            <v>2</v>
          </cell>
          <cell r="C1720">
            <v>3</v>
          </cell>
          <cell r="D1720" t="str">
            <v>C</v>
          </cell>
          <cell r="E1720">
            <v>3.2</v>
          </cell>
          <cell r="F1720">
            <v>37649</v>
          </cell>
          <cell r="G1720">
            <v>1.173</v>
          </cell>
          <cell r="H1720">
            <v>1.06</v>
          </cell>
          <cell r="I1720" t="str">
            <v>7          0</v>
          </cell>
          <cell r="J1720">
            <v>0</v>
          </cell>
          <cell r="K1720">
            <v>0</v>
          </cell>
          <cell r="L1720">
            <v>2003</v>
          </cell>
          <cell r="M1720" t="str">
            <v>No Trade</v>
          </cell>
          <cell r="N1720" t="str">
            <v>NG23</v>
          </cell>
          <cell r="O1720">
            <v>40.26</v>
          </cell>
          <cell r="P1720">
            <v>1</v>
          </cell>
        </row>
        <row r="1721">
          <cell r="A1721" t="str">
            <v>ON</v>
          </cell>
          <cell r="B1721">
            <v>2</v>
          </cell>
          <cell r="C1721">
            <v>3</v>
          </cell>
          <cell r="D1721" t="str">
            <v>P</v>
          </cell>
          <cell r="E1721">
            <v>3.2</v>
          </cell>
          <cell r="F1721">
            <v>37649</v>
          </cell>
          <cell r="G1721">
            <v>1.7000000000000001E-2</v>
          </cell>
          <cell r="H1721">
            <v>0.02</v>
          </cell>
          <cell r="I1721" t="str">
            <v>7          0</v>
          </cell>
          <cell r="J1721">
            <v>0</v>
          </cell>
          <cell r="K1721">
            <v>0</v>
          </cell>
          <cell r="L1721">
            <v>2003</v>
          </cell>
          <cell r="M1721">
            <v>2.607643782065113</v>
          </cell>
          <cell r="N1721" t="str">
            <v>NG23</v>
          </cell>
          <cell r="O1721">
            <v>40.26</v>
          </cell>
          <cell r="P1721">
            <v>2</v>
          </cell>
        </row>
        <row r="1722">
          <cell r="A1722" t="str">
            <v>ON</v>
          </cell>
          <cell r="B1722">
            <v>2</v>
          </cell>
          <cell r="C1722">
            <v>3</v>
          </cell>
          <cell r="D1722" t="str">
            <v>C</v>
          </cell>
          <cell r="E1722">
            <v>3.25</v>
          </cell>
          <cell r="F1722">
            <v>37649</v>
          </cell>
          <cell r="G1722">
            <v>1.1259999999999999</v>
          </cell>
          <cell r="H1722">
            <v>1.02</v>
          </cell>
          <cell r="I1722" t="str">
            <v>2          0</v>
          </cell>
          <cell r="J1722">
            <v>0</v>
          </cell>
          <cell r="K1722">
            <v>0</v>
          </cell>
          <cell r="L1722">
            <v>2003</v>
          </cell>
          <cell r="M1722" t="str">
            <v>No Trade</v>
          </cell>
          <cell r="N1722" t="str">
            <v>NG23</v>
          </cell>
          <cell r="O1722">
            <v>40.26</v>
          </cell>
          <cell r="P1722">
            <v>1</v>
          </cell>
        </row>
        <row r="1723">
          <cell r="A1723" t="str">
            <v>ON</v>
          </cell>
          <cell r="B1723">
            <v>2</v>
          </cell>
          <cell r="C1723">
            <v>3</v>
          </cell>
          <cell r="D1723" t="str">
            <v>P</v>
          </cell>
          <cell r="E1723">
            <v>3.25</v>
          </cell>
          <cell r="F1723">
            <v>37649</v>
          </cell>
          <cell r="G1723">
            <v>0.02</v>
          </cell>
          <cell r="H1723">
            <v>0.03</v>
          </cell>
          <cell r="I1723" t="str">
            <v>1          0</v>
          </cell>
          <cell r="J1723">
            <v>0</v>
          </cell>
          <cell r="K1723">
            <v>0</v>
          </cell>
          <cell r="L1723">
            <v>2003</v>
          </cell>
          <cell r="M1723">
            <v>2.6394415262966482</v>
          </cell>
          <cell r="N1723" t="str">
            <v>NG23</v>
          </cell>
          <cell r="O1723">
            <v>40.26</v>
          </cell>
          <cell r="P1723">
            <v>2</v>
          </cell>
        </row>
        <row r="1724">
          <cell r="A1724" t="str">
            <v>ON</v>
          </cell>
          <cell r="B1724">
            <v>2</v>
          </cell>
          <cell r="C1724">
            <v>3</v>
          </cell>
          <cell r="D1724" t="str">
            <v>C</v>
          </cell>
          <cell r="E1724">
            <v>3.3</v>
          </cell>
          <cell r="F1724">
            <v>37649</v>
          </cell>
          <cell r="G1724">
            <v>1.0860000000000001</v>
          </cell>
          <cell r="H1724">
            <v>1.08</v>
          </cell>
          <cell r="I1724" t="str">
            <v>6          0</v>
          </cell>
          <cell r="J1724">
            <v>0</v>
          </cell>
          <cell r="K1724">
            <v>0</v>
          </cell>
          <cell r="L1724">
            <v>2003</v>
          </cell>
          <cell r="M1724" t="str">
            <v>No Trade</v>
          </cell>
          <cell r="N1724" t="str">
            <v>NG23</v>
          </cell>
          <cell r="O1724">
            <v>40.26</v>
          </cell>
          <cell r="P1724">
            <v>1</v>
          </cell>
        </row>
        <row r="1725">
          <cell r="A1725" t="str">
            <v>ON</v>
          </cell>
          <cell r="B1725">
            <v>2</v>
          </cell>
          <cell r="C1725">
            <v>3</v>
          </cell>
          <cell r="D1725" t="str">
            <v>P</v>
          </cell>
          <cell r="E1725">
            <v>3.3</v>
          </cell>
          <cell r="F1725">
            <v>37649</v>
          </cell>
          <cell r="G1725">
            <v>2.3E-2</v>
          </cell>
          <cell r="H1725">
            <v>0.03</v>
          </cell>
          <cell r="I1725" t="str">
            <v>7          0</v>
          </cell>
          <cell r="J1725">
            <v>0</v>
          </cell>
          <cell r="K1725">
            <v>0</v>
          </cell>
          <cell r="L1725">
            <v>2003</v>
          </cell>
          <cell r="M1725">
            <v>2.6659766612239522</v>
          </cell>
          <cell r="N1725" t="str">
            <v>NG23</v>
          </cell>
          <cell r="O1725">
            <v>40.26</v>
          </cell>
          <cell r="P1725">
            <v>2</v>
          </cell>
        </row>
        <row r="1726">
          <cell r="A1726" t="str">
            <v>ON</v>
          </cell>
          <cell r="B1726">
            <v>2</v>
          </cell>
          <cell r="C1726">
            <v>3</v>
          </cell>
          <cell r="D1726" t="str">
            <v>C</v>
          </cell>
          <cell r="E1726">
            <v>3.35</v>
          </cell>
          <cell r="F1726">
            <v>37649</v>
          </cell>
          <cell r="G1726">
            <v>1.034</v>
          </cell>
          <cell r="H1726">
            <v>0.93</v>
          </cell>
          <cell r="I1726" t="str">
            <v>3          0</v>
          </cell>
          <cell r="J1726">
            <v>0</v>
          </cell>
          <cell r="K1726">
            <v>0</v>
          </cell>
          <cell r="L1726">
            <v>2003</v>
          </cell>
          <cell r="M1726" t="str">
            <v>No Trade</v>
          </cell>
          <cell r="N1726" t="str">
            <v>NG23</v>
          </cell>
          <cell r="O1726">
            <v>40.26</v>
          </cell>
          <cell r="P1726">
            <v>1</v>
          </cell>
        </row>
        <row r="1727">
          <cell r="A1727" t="str">
            <v>ON</v>
          </cell>
          <cell r="B1727">
            <v>2</v>
          </cell>
          <cell r="C1727">
            <v>3</v>
          </cell>
          <cell r="D1727" t="str">
            <v>P</v>
          </cell>
          <cell r="E1727">
            <v>3.35</v>
          </cell>
          <cell r="F1727">
            <v>37649</v>
          </cell>
          <cell r="G1727">
            <v>2.8000000000000001E-2</v>
          </cell>
          <cell r="H1727">
            <v>0.04</v>
          </cell>
          <cell r="I1727" t="str">
            <v>3          0</v>
          </cell>
          <cell r="J1727">
            <v>0</v>
          </cell>
          <cell r="K1727">
            <v>0</v>
          </cell>
          <cell r="L1727">
            <v>2003</v>
          </cell>
          <cell r="M1727">
            <v>2.7129290088959284</v>
          </cell>
          <cell r="N1727" t="str">
            <v>NG23</v>
          </cell>
          <cell r="O1727">
            <v>40.26</v>
          </cell>
          <cell r="P1727">
            <v>2</v>
          </cell>
        </row>
        <row r="1728">
          <cell r="A1728" t="str">
            <v>ON</v>
          </cell>
          <cell r="B1728">
            <v>2</v>
          </cell>
          <cell r="C1728">
            <v>3</v>
          </cell>
          <cell r="D1728" t="str">
            <v>C</v>
          </cell>
          <cell r="E1728">
            <v>3.4</v>
          </cell>
          <cell r="F1728">
            <v>37649</v>
          </cell>
          <cell r="G1728">
            <v>1.0129999999999999</v>
          </cell>
          <cell r="H1728">
            <v>1.01</v>
          </cell>
          <cell r="I1728" t="str">
            <v>3          0</v>
          </cell>
          <cell r="J1728">
            <v>0</v>
          </cell>
          <cell r="K1728">
            <v>0</v>
          </cell>
          <cell r="L1728">
            <v>2003</v>
          </cell>
          <cell r="M1728" t="str">
            <v>No Trade</v>
          </cell>
          <cell r="N1728" t="str">
            <v>NG23</v>
          </cell>
          <cell r="O1728">
            <v>40.26</v>
          </cell>
          <cell r="P1728">
            <v>1</v>
          </cell>
        </row>
        <row r="1729">
          <cell r="A1729" t="str">
            <v>ON</v>
          </cell>
          <cell r="B1729">
            <v>2</v>
          </cell>
          <cell r="C1729">
            <v>3</v>
          </cell>
          <cell r="D1729" t="str">
            <v>P</v>
          </cell>
          <cell r="E1729">
            <v>3.4</v>
          </cell>
          <cell r="F1729">
            <v>37649</v>
          </cell>
          <cell r="G1729">
            <v>3.2000000000000001E-2</v>
          </cell>
          <cell r="H1729">
            <v>0.05</v>
          </cell>
          <cell r="I1729" t="str">
            <v>0          0</v>
          </cell>
          <cell r="J1729">
            <v>0</v>
          </cell>
          <cell r="K1729">
            <v>0</v>
          </cell>
          <cell r="L1729">
            <v>2003</v>
          </cell>
          <cell r="M1729">
            <v>2.7411761909786669</v>
          </cell>
          <cell r="N1729" t="str">
            <v>NG23</v>
          </cell>
          <cell r="O1729">
            <v>40.26</v>
          </cell>
          <cell r="P1729">
            <v>2</v>
          </cell>
        </row>
        <row r="1730">
          <cell r="A1730" t="str">
            <v>ON</v>
          </cell>
          <cell r="B1730">
            <v>2</v>
          </cell>
          <cell r="C1730">
            <v>3</v>
          </cell>
          <cell r="D1730" t="str">
            <v>P</v>
          </cell>
          <cell r="E1730">
            <v>3.45</v>
          </cell>
          <cell r="F1730">
            <v>37649</v>
          </cell>
          <cell r="G1730">
            <v>0</v>
          </cell>
          <cell r="H1730">
            <v>0</v>
          </cell>
          <cell r="I1730" t="str">
            <v>0          0</v>
          </cell>
          <cell r="J1730">
            <v>0</v>
          </cell>
          <cell r="K1730">
            <v>0</v>
          </cell>
          <cell r="L1730">
            <v>2003</v>
          </cell>
          <cell r="M1730" t="str">
            <v>No Trade</v>
          </cell>
          <cell r="N1730" t="str">
            <v/>
          </cell>
          <cell r="O1730" t="str">
            <v/>
          </cell>
          <cell r="P1730" t="str">
            <v/>
          </cell>
        </row>
        <row r="1731">
          <cell r="A1731" t="str">
            <v>ON</v>
          </cell>
          <cell r="B1731">
            <v>2</v>
          </cell>
          <cell r="C1731">
            <v>3</v>
          </cell>
          <cell r="D1731" t="str">
            <v>C</v>
          </cell>
          <cell r="E1731">
            <v>3.5</v>
          </cell>
          <cell r="F1731">
            <v>37649</v>
          </cell>
          <cell r="G1731">
            <v>0.90100000000000002</v>
          </cell>
          <cell r="H1731">
            <v>0.8</v>
          </cell>
          <cell r="I1731" t="str">
            <v>8          0</v>
          </cell>
          <cell r="J1731">
            <v>0</v>
          </cell>
          <cell r="K1731">
            <v>0</v>
          </cell>
          <cell r="L1731">
            <v>2003</v>
          </cell>
          <cell r="M1731" t="str">
            <v>No Trade</v>
          </cell>
          <cell r="N1731" t="str">
            <v>NG23</v>
          </cell>
          <cell r="O1731">
            <v>40.26</v>
          </cell>
          <cell r="P1731">
            <v>1</v>
          </cell>
        </row>
        <row r="1732">
          <cell r="A1732" t="str">
            <v>ON</v>
          </cell>
          <cell r="B1732">
            <v>2</v>
          </cell>
          <cell r="C1732">
            <v>3</v>
          </cell>
          <cell r="D1732" t="str">
            <v>P</v>
          </cell>
          <cell r="E1732">
            <v>3.5</v>
          </cell>
          <cell r="F1732">
            <v>37649</v>
          </cell>
          <cell r="G1732">
            <v>4.4999999999999998E-2</v>
          </cell>
          <cell r="H1732">
            <v>0.06</v>
          </cell>
          <cell r="I1732" t="str">
            <v>7          0</v>
          </cell>
          <cell r="J1732">
            <v>0</v>
          </cell>
          <cell r="K1732">
            <v>0</v>
          </cell>
          <cell r="L1732">
            <v>2003</v>
          </cell>
          <cell r="M1732">
            <v>2.8305018650452163</v>
          </cell>
          <cell r="N1732" t="str">
            <v>NG23</v>
          </cell>
          <cell r="O1732">
            <v>40.26</v>
          </cell>
          <cell r="P1732">
            <v>2</v>
          </cell>
        </row>
        <row r="1733">
          <cell r="A1733" t="str">
            <v>ON</v>
          </cell>
          <cell r="B1733">
            <v>2</v>
          </cell>
          <cell r="C1733">
            <v>3</v>
          </cell>
          <cell r="D1733" t="str">
            <v>C</v>
          </cell>
          <cell r="E1733">
            <v>3.55</v>
          </cell>
          <cell r="F1733">
            <v>37649</v>
          </cell>
          <cell r="G1733">
            <v>0.85899999999999999</v>
          </cell>
          <cell r="H1733">
            <v>0.76</v>
          </cell>
          <cell r="I1733" t="str">
            <v>8          0</v>
          </cell>
          <cell r="J1733">
            <v>0</v>
          </cell>
          <cell r="K1733">
            <v>0</v>
          </cell>
          <cell r="L1733">
            <v>2003</v>
          </cell>
          <cell r="M1733" t="str">
            <v>No Trade</v>
          </cell>
          <cell r="N1733" t="str">
            <v>NG23</v>
          </cell>
          <cell r="O1733">
            <v>40.26</v>
          </cell>
          <cell r="P1733">
            <v>1</v>
          </cell>
        </row>
        <row r="1734">
          <cell r="A1734" t="str">
            <v>ON</v>
          </cell>
          <cell r="B1734">
            <v>2</v>
          </cell>
          <cell r="C1734">
            <v>3</v>
          </cell>
          <cell r="D1734" t="str">
            <v>P</v>
          </cell>
          <cell r="E1734">
            <v>3.55</v>
          </cell>
          <cell r="F1734">
            <v>37649</v>
          </cell>
          <cell r="G1734">
            <v>5.1999999999999998E-2</v>
          </cell>
          <cell r="H1734">
            <v>7.0000000000000007E-2</v>
          </cell>
          <cell r="I1734" t="str">
            <v>7          0</v>
          </cell>
          <cell r="J1734">
            <v>0</v>
          </cell>
          <cell r="K1734">
            <v>0</v>
          </cell>
          <cell r="L1734">
            <v>2003</v>
          </cell>
          <cell r="M1734">
            <v>2.8693870469347824</v>
          </cell>
          <cell r="N1734" t="str">
            <v>NG23</v>
          </cell>
          <cell r="O1734">
            <v>40.26</v>
          </cell>
          <cell r="P1734">
            <v>2</v>
          </cell>
        </row>
        <row r="1735">
          <cell r="A1735" t="str">
            <v>ON</v>
          </cell>
          <cell r="B1735">
            <v>2</v>
          </cell>
          <cell r="C1735">
            <v>3</v>
          </cell>
          <cell r="D1735" t="str">
            <v>C</v>
          </cell>
          <cell r="E1735">
            <v>3.6</v>
          </cell>
          <cell r="F1735">
            <v>37649</v>
          </cell>
          <cell r="G1735">
            <v>0.81699999999999995</v>
          </cell>
          <cell r="H1735">
            <v>0.72</v>
          </cell>
          <cell r="I1735" t="str">
            <v>9          2</v>
          </cell>
          <cell r="J1735">
            <v>0.68600000000000005</v>
          </cell>
          <cell r="K1735">
            <v>0.68500000000000005</v>
          </cell>
          <cell r="L1735">
            <v>2003</v>
          </cell>
          <cell r="M1735" t="str">
            <v>No Trade</v>
          </cell>
          <cell r="N1735" t="str">
            <v>NG23</v>
          </cell>
          <cell r="O1735">
            <v>40.26</v>
          </cell>
          <cell r="P1735">
            <v>1</v>
          </cell>
        </row>
        <row r="1736">
          <cell r="A1736" t="str">
            <v>ON</v>
          </cell>
          <cell r="B1736">
            <v>2</v>
          </cell>
          <cell r="C1736">
            <v>3</v>
          </cell>
          <cell r="D1736" t="str">
            <v>P</v>
          </cell>
          <cell r="E1736">
            <v>3.6</v>
          </cell>
          <cell r="F1736">
            <v>37649</v>
          </cell>
          <cell r="G1736">
            <v>6.0999999999999999E-2</v>
          </cell>
          <cell r="H1736">
            <v>0.08</v>
          </cell>
          <cell r="I1736" t="str">
            <v>8          0</v>
          </cell>
          <cell r="J1736">
            <v>0</v>
          </cell>
          <cell r="K1736">
            <v>0</v>
          </cell>
          <cell r="L1736">
            <v>2003</v>
          </cell>
          <cell r="M1736">
            <v>2.9169589264370397</v>
          </cell>
          <cell r="N1736" t="str">
            <v>NG23</v>
          </cell>
          <cell r="O1736">
            <v>40.26</v>
          </cell>
          <cell r="P1736">
            <v>2</v>
          </cell>
        </row>
        <row r="1737">
          <cell r="A1737" t="str">
            <v>ON</v>
          </cell>
          <cell r="B1737">
            <v>2</v>
          </cell>
          <cell r="C1737">
            <v>3</v>
          </cell>
          <cell r="D1737" t="str">
            <v>C</v>
          </cell>
          <cell r="E1737">
            <v>3.65</v>
          </cell>
          <cell r="F1737">
            <v>37649</v>
          </cell>
          <cell r="G1737">
            <v>0.77700000000000002</v>
          </cell>
          <cell r="H1737">
            <v>0.69</v>
          </cell>
          <cell r="I1737" t="str">
            <v>2          0</v>
          </cell>
          <cell r="J1737">
            <v>0</v>
          </cell>
          <cell r="K1737">
            <v>0</v>
          </cell>
          <cell r="L1737">
            <v>2003</v>
          </cell>
          <cell r="M1737" t="str">
            <v>No Trade</v>
          </cell>
          <cell r="N1737" t="str">
            <v>NG23</v>
          </cell>
          <cell r="O1737">
            <v>40.26</v>
          </cell>
          <cell r="P1737">
            <v>1</v>
          </cell>
        </row>
        <row r="1738">
          <cell r="A1738" t="str">
            <v>ON</v>
          </cell>
          <cell r="B1738">
            <v>2</v>
          </cell>
          <cell r="C1738">
            <v>3</v>
          </cell>
          <cell r="D1738" t="str">
            <v>P</v>
          </cell>
          <cell r="E1738">
            <v>3.65</v>
          </cell>
          <cell r="F1738">
            <v>37649</v>
          </cell>
          <cell r="G1738">
            <v>7.0000000000000007E-2</v>
          </cell>
          <cell r="H1738">
            <v>0.1</v>
          </cell>
          <cell r="I1738" t="str">
            <v>0          0</v>
          </cell>
          <cell r="J1738">
            <v>0</v>
          </cell>
          <cell r="K1738">
            <v>0</v>
          </cell>
          <cell r="L1738">
            <v>2003</v>
          </cell>
          <cell r="M1738">
            <v>2.9580433210096628</v>
          </cell>
          <cell r="N1738" t="str">
            <v>NG23</v>
          </cell>
          <cell r="O1738">
            <v>40.26</v>
          </cell>
          <cell r="P1738">
            <v>2</v>
          </cell>
        </row>
        <row r="1739">
          <cell r="A1739" t="str">
            <v>ON</v>
          </cell>
          <cell r="B1739">
            <v>2</v>
          </cell>
          <cell r="C1739">
            <v>3</v>
          </cell>
          <cell r="D1739" t="str">
            <v>C</v>
          </cell>
          <cell r="E1739">
            <v>3.7</v>
          </cell>
          <cell r="F1739">
            <v>37649</v>
          </cell>
          <cell r="G1739">
            <v>0.73799999999999999</v>
          </cell>
          <cell r="H1739">
            <v>0.65</v>
          </cell>
          <cell r="I1739" t="str">
            <v>5          0</v>
          </cell>
          <cell r="J1739">
            <v>0</v>
          </cell>
          <cell r="K1739">
            <v>0</v>
          </cell>
          <cell r="L1739">
            <v>2003</v>
          </cell>
          <cell r="M1739" t="str">
            <v>No Trade</v>
          </cell>
          <cell r="N1739" t="str">
            <v>NG23</v>
          </cell>
          <cell r="O1739">
            <v>40.26</v>
          </cell>
          <cell r="P1739">
            <v>1</v>
          </cell>
        </row>
        <row r="1740">
          <cell r="A1740" t="str">
            <v>ON</v>
          </cell>
          <cell r="B1740">
            <v>2</v>
          </cell>
          <cell r="C1740">
            <v>3</v>
          </cell>
          <cell r="D1740" t="str">
            <v>P</v>
          </cell>
          <cell r="E1740">
            <v>3.7</v>
          </cell>
          <cell r="F1740">
            <v>37649</v>
          </cell>
          <cell r="G1740">
            <v>0.08</v>
          </cell>
          <cell r="H1740">
            <v>0.11</v>
          </cell>
          <cell r="I1740" t="str">
            <v>4          1</v>
          </cell>
          <cell r="J1740">
            <v>0.105</v>
          </cell>
          <cell r="K1740">
            <v>0.105</v>
          </cell>
          <cell r="L1740">
            <v>2003</v>
          </cell>
          <cell r="M1740">
            <v>2.9997610849988532</v>
          </cell>
          <cell r="N1740" t="str">
            <v>NG23</v>
          </cell>
          <cell r="O1740">
            <v>40.26</v>
          </cell>
          <cell r="P1740">
            <v>2</v>
          </cell>
        </row>
        <row r="1741">
          <cell r="A1741" t="str">
            <v>ON</v>
          </cell>
          <cell r="B1741">
            <v>2</v>
          </cell>
          <cell r="C1741">
            <v>3</v>
          </cell>
          <cell r="D1741" t="str">
            <v>C</v>
          </cell>
          <cell r="E1741">
            <v>3.75</v>
          </cell>
          <cell r="F1741">
            <v>37649</v>
          </cell>
          <cell r="G1741">
            <v>0.70899999999999996</v>
          </cell>
          <cell r="H1741">
            <v>0.62</v>
          </cell>
          <cell r="I1741" t="str">
            <v>7          0</v>
          </cell>
          <cell r="J1741">
            <v>0</v>
          </cell>
          <cell r="K1741">
            <v>0</v>
          </cell>
          <cell r="L1741">
            <v>2003</v>
          </cell>
          <cell r="M1741" t="str">
            <v>No Trade</v>
          </cell>
          <cell r="N1741" t="str">
            <v>NG23</v>
          </cell>
          <cell r="O1741">
            <v>40.26</v>
          </cell>
          <cell r="P1741">
            <v>1</v>
          </cell>
        </row>
        <row r="1742">
          <cell r="A1742" t="str">
            <v>ON</v>
          </cell>
          <cell r="B1742">
            <v>2</v>
          </cell>
          <cell r="C1742">
            <v>3</v>
          </cell>
          <cell r="D1742" t="str">
            <v>P</v>
          </cell>
          <cell r="E1742">
            <v>3.75</v>
          </cell>
          <cell r="F1742">
            <v>37649</v>
          </cell>
          <cell r="G1742">
            <v>0.10199999999999999</v>
          </cell>
          <cell r="H1742">
            <v>0.13</v>
          </cell>
          <cell r="I1742" t="str">
            <v>5        250</v>
          </cell>
          <cell r="J1742">
            <v>0.113</v>
          </cell>
          <cell r="K1742">
            <v>0.112</v>
          </cell>
          <cell r="L1742">
            <v>2003</v>
          </cell>
          <cell r="M1742">
            <v>3.0974694178085262</v>
          </cell>
          <cell r="N1742" t="str">
            <v>NG23</v>
          </cell>
          <cell r="O1742">
            <v>40.26</v>
          </cell>
          <cell r="P1742">
            <v>2</v>
          </cell>
        </row>
        <row r="1743">
          <cell r="A1743" t="str">
            <v>ON</v>
          </cell>
          <cell r="B1743">
            <v>2</v>
          </cell>
          <cell r="C1743">
            <v>3</v>
          </cell>
          <cell r="D1743" t="str">
            <v>C</v>
          </cell>
          <cell r="E1743">
            <v>3.8</v>
          </cell>
          <cell r="F1743">
            <v>37649</v>
          </cell>
          <cell r="G1743">
            <v>0.66900000000000004</v>
          </cell>
          <cell r="H1743">
            <v>0.57999999999999996</v>
          </cell>
          <cell r="I1743" t="str">
            <v>4          0</v>
          </cell>
          <cell r="J1743">
            <v>0</v>
          </cell>
          <cell r="K1743">
            <v>0</v>
          </cell>
          <cell r="L1743">
            <v>2003</v>
          </cell>
          <cell r="M1743" t="str">
            <v>No Trade</v>
          </cell>
          <cell r="N1743" t="str">
            <v>NG23</v>
          </cell>
          <cell r="O1743">
            <v>40.26</v>
          </cell>
          <cell r="P1743">
            <v>1</v>
          </cell>
        </row>
        <row r="1744">
          <cell r="A1744" t="str">
            <v>ON</v>
          </cell>
          <cell r="B1744">
            <v>2</v>
          </cell>
          <cell r="C1744">
            <v>3</v>
          </cell>
          <cell r="D1744" t="str">
            <v>P</v>
          </cell>
          <cell r="E1744">
            <v>3.8</v>
          </cell>
          <cell r="F1744">
            <v>37649</v>
          </cell>
          <cell r="G1744">
            <v>0.112</v>
          </cell>
          <cell r="H1744">
            <v>0.14000000000000001</v>
          </cell>
          <cell r="I1744" t="str">
            <v>4          5</v>
          </cell>
          <cell r="J1744">
            <v>0.105</v>
          </cell>
          <cell r="K1744">
            <v>0.105</v>
          </cell>
          <cell r="L1744">
            <v>2003</v>
          </cell>
          <cell r="M1744">
            <v>3.1261952029334541</v>
          </cell>
          <cell r="N1744" t="str">
            <v>NG23</v>
          </cell>
          <cell r="O1744">
            <v>40.26</v>
          </cell>
          <cell r="P1744">
            <v>2</v>
          </cell>
        </row>
        <row r="1745">
          <cell r="A1745" t="str">
            <v>ON</v>
          </cell>
          <cell r="B1745">
            <v>2</v>
          </cell>
          <cell r="C1745">
            <v>3</v>
          </cell>
          <cell r="D1745" t="str">
            <v>C</v>
          </cell>
          <cell r="E1745">
            <v>3.85</v>
          </cell>
          <cell r="F1745">
            <v>37649</v>
          </cell>
          <cell r="G1745">
            <v>0.624</v>
          </cell>
          <cell r="H1745">
            <v>0.55000000000000004</v>
          </cell>
          <cell r="I1745" t="str">
            <v>1          0</v>
          </cell>
          <cell r="J1745">
            <v>0</v>
          </cell>
          <cell r="K1745">
            <v>0</v>
          </cell>
          <cell r="L1745">
            <v>2003</v>
          </cell>
          <cell r="M1745" t="str">
            <v>No Trade</v>
          </cell>
          <cell r="N1745" t="str">
            <v>NG23</v>
          </cell>
          <cell r="O1745">
            <v>40.26</v>
          </cell>
          <cell r="P1745">
            <v>1</v>
          </cell>
        </row>
        <row r="1746">
          <cell r="A1746" t="str">
            <v>ON</v>
          </cell>
          <cell r="B1746">
            <v>2</v>
          </cell>
          <cell r="C1746">
            <v>3</v>
          </cell>
          <cell r="D1746" t="str">
            <v>P</v>
          </cell>
          <cell r="E1746">
            <v>3.85</v>
          </cell>
          <cell r="F1746">
            <v>37649</v>
          </cell>
          <cell r="G1746">
            <v>0.11799999999999999</v>
          </cell>
          <cell r="H1746">
            <v>0.16</v>
          </cell>
          <cell r="I1746" t="str">
            <v>0          0</v>
          </cell>
          <cell r="J1746">
            <v>0</v>
          </cell>
          <cell r="K1746">
            <v>0</v>
          </cell>
          <cell r="L1746">
            <v>2003</v>
          </cell>
          <cell r="M1746">
            <v>3.1345825670896752</v>
          </cell>
          <cell r="N1746" t="str">
            <v>NG23</v>
          </cell>
          <cell r="O1746">
            <v>40.26</v>
          </cell>
          <cell r="P1746">
            <v>2</v>
          </cell>
        </row>
        <row r="1747">
          <cell r="A1747" t="str">
            <v>ON</v>
          </cell>
          <cell r="B1747">
            <v>2</v>
          </cell>
          <cell r="C1747">
            <v>3</v>
          </cell>
          <cell r="D1747" t="str">
            <v>C</v>
          </cell>
          <cell r="E1747">
            <v>3.9</v>
          </cell>
          <cell r="F1747">
            <v>37649</v>
          </cell>
          <cell r="G1747">
            <v>0.58899999999999997</v>
          </cell>
          <cell r="H1747">
            <v>0.52</v>
          </cell>
          <cell r="I1747" t="str">
            <v>0          0</v>
          </cell>
          <cell r="J1747">
            <v>0</v>
          </cell>
          <cell r="K1747">
            <v>0</v>
          </cell>
          <cell r="L1747">
            <v>2003</v>
          </cell>
          <cell r="M1747" t="str">
            <v>No Trade</v>
          </cell>
          <cell r="N1747" t="str">
            <v>NG23</v>
          </cell>
          <cell r="O1747">
            <v>40.26</v>
          </cell>
          <cell r="P1747">
            <v>1</v>
          </cell>
        </row>
        <row r="1748">
          <cell r="A1748" t="str">
            <v>ON</v>
          </cell>
          <cell r="B1748">
            <v>2</v>
          </cell>
          <cell r="C1748">
            <v>3</v>
          </cell>
          <cell r="D1748" t="str">
            <v>P</v>
          </cell>
          <cell r="E1748">
            <v>3.9</v>
          </cell>
          <cell r="F1748">
            <v>37649</v>
          </cell>
          <cell r="G1748">
            <v>0.13300000000000001</v>
          </cell>
          <cell r="H1748">
            <v>0.17</v>
          </cell>
          <cell r="I1748" t="str">
            <v>9          0</v>
          </cell>
          <cell r="J1748">
            <v>0</v>
          </cell>
          <cell r="K1748">
            <v>0</v>
          </cell>
          <cell r="L1748">
            <v>2003</v>
          </cell>
          <cell r="M1748">
            <v>3.1797253464196595</v>
          </cell>
          <cell r="N1748" t="str">
            <v>NG23</v>
          </cell>
          <cell r="O1748">
            <v>40.26</v>
          </cell>
          <cell r="P1748">
            <v>2</v>
          </cell>
        </row>
        <row r="1749">
          <cell r="A1749" t="str">
            <v>ON</v>
          </cell>
          <cell r="B1749">
            <v>2</v>
          </cell>
          <cell r="C1749">
            <v>3</v>
          </cell>
          <cell r="D1749" t="str">
            <v>C</v>
          </cell>
          <cell r="E1749">
            <v>3.95</v>
          </cell>
          <cell r="F1749">
            <v>37649</v>
          </cell>
          <cell r="G1749">
            <v>0.55500000000000005</v>
          </cell>
          <cell r="H1749">
            <v>0.49</v>
          </cell>
          <cell r="I1749" t="str">
            <v>0          0</v>
          </cell>
          <cell r="J1749">
            <v>0</v>
          </cell>
          <cell r="K1749">
            <v>0</v>
          </cell>
          <cell r="L1749">
            <v>2003</v>
          </cell>
          <cell r="M1749" t="str">
            <v>No Trade</v>
          </cell>
          <cell r="N1749" t="str">
            <v>NG23</v>
          </cell>
          <cell r="O1749">
            <v>40.26</v>
          </cell>
          <cell r="P1749">
            <v>1</v>
          </cell>
        </row>
        <row r="1750">
          <cell r="A1750" t="str">
            <v>ON</v>
          </cell>
          <cell r="B1750">
            <v>2</v>
          </cell>
          <cell r="C1750">
            <v>3</v>
          </cell>
          <cell r="D1750" t="str">
            <v>P</v>
          </cell>
          <cell r="E1750">
            <v>3.95</v>
          </cell>
          <cell r="F1750">
            <v>37649</v>
          </cell>
          <cell r="G1750">
            <v>0.14899999999999999</v>
          </cell>
          <cell r="H1750">
            <v>0.19</v>
          </cell>
          <cell r="I1750" t="str">
            <v>9          0</v>
          </cell>
          <cell r="J1750">
            <v>0</v>
          </cell>
          <cell r="K1750">
            <v>0</v>
          </cell>
          <cell r="L1750">
            <v>2003</v>
          </cell>
          <cell r="M1750">
            <v>3.2240777510607903</v>
          </cell>
          <cell r="N1750" t="str">
            <v>NG23</v>
          </cell>
          <cell r="O1750">
            <v>40.26</v>
          </cell>
          <cell r="P1750">
            <v>2</v>
          </cell>
        </row>
        <row r="1751">
          <cell r="A1751" t="str">
            <v>ON</v>
          </cell>
          <cell r="B1751">
            <v>2</v>
          </cell>
          <cell r="C1751">
            <v>3</v>
          </cell>
          <cell r="D1751" t="str">
            <v>C</v>
          </cell>
          <cell r="E1751">
            <v>4</v>
          </cell>
          <cell r="F1751">
            <v>37649</v>
          </cell>
          <cell r="G1751">
            <v>0.52400000000000002</v>
          </cell>
          <cell r="H1751">
            <v>0.46</v>
          </cell>
          <cell r="I1751" t="str">
            <v>2          2</v>
          </cell>
          <cell r="J1751">
            <v>0.46</v>
          </cell>
          <cell r="K1751">
            <v>0.46</v>
          </cell>
          <cell r="L1751">
            <v>2003</v>
          </cell>
          <cell r="M1751" t="str">
            <v>No Trade</v>
          </cell>
          <cell r="N1751" t="str">
            <v>NG23</v>
          </cell>
          <cell r="O1751">
            <v>40.26</v>
          </cell>
          <cell r="P1751">
            <v>1</v>
          </cell>
        </row>
        <row r="1752">
          <cell r="A1752" t="str">
            <v>ON</v>
          </cell>
          <cell r="B1752">
            <v>2</v>
          </cell>
          <cell r="C1752">
            <v>3</v>
          </cell>
          <cell r="D1752" t="str">
            <v>P</v>
          </cell>
          <cell r="E1752">
            <v>4</v>
          </cell>
          <cell r="F1752">
            <v>37649</v>
          </cell>
          <cell r="G1752">
            <v>0.16700000000000001</v>
          </cell>
          <cell r="H1752">
            <v>0.22</v>
          </cell>
          <cell r="I1752" t="str">
            <v>0        260</v>
          </cell>
          <cell r="J1752">
            <v>0.20200000000000001</v>
          </cell>
          <cell r="K1752">
            <v>0.2</v>
          </cell>
          <cell r="L1752">
            <v>2003</v>
          </cell>
          <cell r="M1752">
            <v>3.2712472926545848</v>
          </cell>
          <cell r="N1752" t="str">
            <v>NG23</v>
          </cell>
          <cell r="O1752">
            <v>40.26</v>
          </cell>
          <cell r="P1752">
            <v>2</v>
          </cell>
        </row>
        <row r="1753">
          <cell r="A1753" t="str">
            <v>ON</v>
          </cell>
          <cell r="B1753">
            <v>2</v>
          </cell>
          <cell r="C1753">
            <v>3</v>
          </cell>
          <cell r="D1753" t="str">
            <v>C</v>
          </cell>
          <cell r="E1753">
            <v>4.05</v>
          </cell>
          <cell r="F1753">
            <v>37649</v>
          </cell>
          <cell r="G1753">
            <v>0.49299999999999999</v>
          </cell>
          <cell r="H1753">
            <v>0.43</v>
          </cell>
          <cell r="I1753" t="str">
            <v>4          0</v>
          </cell>
          <cell r="J1753">
            <v>0</v>
          </cell>
          <cell r="K1753">
            <v>0</v>
          </cell>
          <cell r="L1753">
            <v>2003</v>
          </cell>
          <cell r="M1753" t="str">
            <v>No Trade</v>
          </cell>
          <cell r="N1753" t="str">
            <v>NG23</v>
          </cell>
          <cell r="O1753">
            <v>40.26</v>
          </cell>
          <cell r="P1753">
            <v>1</v>
          </cell>
        </row>
        <row r="1754">
          <cell r="A1754" t="str">
            <v>ON</v>
          </cell>
          <cell r="B1754">
            <v>2</v>
          </cell>
          <cell r="C1754">
            <v>3</v>
          </cell>
          <cell r="D1754" t="str">
            <v>P</v>
          </cell>
          <cell r="E1754">
            <v>4.05</v>
          </cell>
          <cell r="F1754">
            <v>37649</v>
          </cell>
          <cell r="G1754">
            <v>0.186</v>
          </cell>
          <cell r="H1754">
            <v>0.24</v>
          </cell>
          <cell r="I1754" t="str">
            <v>2          0</v>
          </cell>
          <cell r="J1754">
            <v>0</v>
          </cell>
          <cell r="K1754">
            <v>0</v>
          </cell>
          <cell r="L1754">
            <v>2003</v>
          </cell>
          <cell r="M1754">
            <v>3.3172783746573362</v>
          </cell>
          <cell r="N1754" t="str">
            <v>NG23</v>
          </cell>
          <cell r="O1754">
            <v>40.26</v>
          </cell>
          <cell r="P1754">
            <v>2</v>
          </cell>
        </row>
        <row r="1755">
          <cell r="A1755" t="str">
            <v>ON</v>
          </cell>
          <cell r="B1755">
            <v>2</v>
          </cell>
          <cell r="C1755">
            <v>3</v>
          </cell>
          <cell r="D1755" t="str">
            <v>C</v>
          </cell>
          <cell r="E1755">
            <v>4.0999999999999996</v>
          </cell>
          <cell r="F1755">
            <v>37649</v>
          </cell>
          <cell r="G1755">
            <v>0.46500000000000002</v>
          </cell>
          <cell r="H1755">
            <v>0.4</v>
          </cell>
          <cell r="I1755" t="str">
            <v>8          2</v>
          </cell>
          <cell r="J1755">
            <v>0.38</v>
          </cell>
          <cell r="K1755">
            <v>0.379</v>
          </cell>
          <cell r="L1755">
            <v>2003</v>
          </cell>
          <cell r="M1755" t="str">
            <v>No Trade</v>
          </cell>
          <cell r="N1755" t="str">
            <v>NG23</v>
          </cell>
          <cell r="O1755">
            <v>40.26</v>
          </cell>
          <cell r="P1755">
            <v>1</v>
          </cell>
        </row>
        <row r="1756">
          <cell r="A1756" t="str">
            <v>ON</v>
          </cell>
          <cell r="B1756">
            <v>2</v>
          </cell>
          <cell r="C1756">
            <v>3</v>
          </cell>
          <cell r="D1756" t="str">
            <v>P</v>
          </cell>
          <cell r="E1756">
            <v>4.0999999999999996</v>
          </cell>
          <cell r="F1756">
            <v>37649</v>
          </cell>
          <cell r="G1756">
            <v>0.20699999999999999</v>
          </cell>
          <cell r="H1756">
            <v>0.26</v>
          </cell>
          <cell r="I1756" t="str">
            <v>6          2</v>
          </cell>
          <cell r="J1756">
            <v>0.27500000000000002</v>
          </cell>
          <cell r="K1756">
            <v>0.27400000000000002</v>
          </cell>
          <cell r="L1756">
            <v>2003</v>
          </cell>
          <cell r="M1756">
            <v>3.3654196191133092</v>
          </cell>
          <cell r="N1756" t="str">
            <v>NG23</v>
          </cell>
          <cell r="O1756">
            <v>40.26</v>
          </cell>
          <cell r="P1756">
            <v>2</v>
          </cell>
        </row>
        <row r="1757">
          <cell r="A1757" t="str">
            <v>ON</v>
          </cell>
          <cell r="B1757">
            <v>2</v>
          </cell>
          <cell r="C1757">
            <v>3</v>
          </cell>
          <cell r="D1757" t="str">
            <v>C</v>
          </cell>
          <cell r="E1757">
            <v>4.1500000000000004</v>
          </cell>
          <cell r="F1757">
            <v>37649</v>
          </cell>
          <cell r="G1757">
            <v>0.437</v>
          </cell>
          <cell r="H1757">
            <v>0.38</v>
          </cell>
          <cell r="I1757" t="str">
            <v>3          0</v>
          </cell>
          <cell r="J1757">
            <v>0</v>
          </cell>
          <cell r="K1757">
            <v>0</v>
          </cell>
          <cell r="L1757">
            <v>2003</v>
          </cell>
          <cell r="M1757" t="str">
            <v>No Trade</v>
          </cell>
          <cell r="N1757" t="str">
            <v>NG23</v>
          </cell>
          <cell r="O1757">
            <v>40.26</v>
          </cell>
          <cell r="P1757">
            <v>1</v>
          </cell>
        </row>
        <row r="1758">
          <cell r="A1758" t="str">
            <v>ON</v>
          </cell>
          <cell r="B1758">
            <v>2</v>
          </cell>
          <cell r="C1758">
            <v>3</v>
          </cell>
          <cell r="D1758" t="str">
            <v>P</v>
          </cell>
          <cell r="E1758">
            <v>4.1500000000000004</v>
          </cell>
          <cell r="F1758">
            <v>37649</v>
          </cell>
          <cell r="G1758">
            <v>0.22800000000000001</v>
          </cell>
          <cell r="H1758">
            <v>0.28999999999999998</v>
          </cell>
          <cell r="I1758" t="str">
            <v>0          0</v>
          </cell>
          <cell r="J1758">
            <v>0</v>
          </cell>
          <cell r="K1758">
            <v>0</v>
          </cell>
          <cell r="L1758">
            <v>2003</v>
          </cell>
          <cell r="M1758">
            <v>3.4093670713772992</v>
          </cell>
          <cell r="N1758" t="str">
            <v>NG23</v>
          </cell>
          <cell r="O1758">
            <v>40.26</v>
          </cell>
          <cell r="P1758">
            <v>2</v>
          </cell>
        </row>
        <row r="1759">
          <cell r="A1759" t="str">
            <v>ON</v>
          </cell>
          <cell r="B1759">
            <v>2</v>
          </cell>
          <cell r="C1759">
            <v>3</v>
          </cell>
          <cell r="D1759" t="str">
            <v>C</v>
          </cell>
          <cell r="E1759">
            <v>4.2</v>
          </cell>
          <cell r="F1759">
            <v>37649</v>
          </cell>
          <cell r="G1759">
            <v>0.40899999999999997</v>
          </cell>
          <cell r="H1759">
            <v>0.35</v>
          </cell>
          <cell r="I1759" t="str">
            <v>9         10</v>
          </cell>
          <cell r="J1759">
            <v>0</v>
          </cell>
          <cell r="K1759">
            <v>0</v>
          </cell>
          <cell r="L1759">
            <v>2003</v>
          </cell>
          <cell r="M1759" t="str">
            <v>No Trade</v>
          </cell>
          <cell r="N1759" t="str">
            <v>NG23</v>
          </cell>
          <cell r="O1759">
            <v>40.26</v>
          </cell>
          <cell r="P1759">
            <v>1</v>
          </cell>
        </row>
        <row r="1760">
          <cell r="A1760" t="str">
            <v>ON</v>
          </cell>
          <cell r="B1760">
            <v>2</v>
          </cell>
          <cell r="C1760">
            <v>3</v>
          </cell>
          <cell r="D1760" t="str">
            <v>P</v>
          </cell>
          <cell r="E1760">
            <v>4.2</v>
          </cell>
          <cell r="F1760">
            <v>37649</v>
          </cell>
          <cell r="G1760">
            <v>0.251</v>
          </cell>
          <cell r="H1760">
            <v>0.31</v>
          </cell>
          <cell r="I1760" t="str">
            <v>6         10</v>
          </cell>
          <cell r="J1760">
            <v>0</v>
          </cell>
          <cell r="K1760">
            <v>0</v>
          </cell>
          <cell r="L1760">
            <v>2003</v>
          </cell>
          <cell r="M1760">
            <v>3.4553140751198788</v>
          </cell>
          <cell r="N1760" t="str">
            <v>NG23</v>
          </cell>
          <cell r="O1760">
            <v>40.26</v>
          </cell>
          <cell r="P1760">
            <v>2</v>
          </cell>
        </row>
        <row r="1761">
          <cell r="A1761" t="str">
            <v>ON</v>
          </cell>
          <cell r="B1761">
            <v>2</v>
          </cell>
          <cell r="C1761">
            <v>3</v>
          </cell>
          <cell r="D1761" t="str">
            <v>C</v>
          </cell>
          <cell r="E1761">
            <v>4.25</v>
          </cell>
          <cell r="F1761">
            <v>37649</v>
          </cell>
          <cell r="G1761">
            <v>0.38500000000000001</v>
          </cell>
          <cell r="H1761">
            <v>0.33</v>
          </cell>
          <cell r="I1761" t="str">
            <v>7        600</v>
          </cell>
          <cell r="J1761">
            <v>0</v>
          </cell>
          <cell r="K1761">
            <v>0</v>
          </cell>
          <cell r="L1761">
            <v>2003</v>
          </cell>
          <cell r="M1761" t="str">
            <v>No Trade</v>
          </cell>
          <cell r="N1761" t="str">
            <v>NG23</v>
          </cell>
          <cell r="O1761">
            <v>40.26</v>
          </cell>
          <cell r="P1761">
            <v>1</v>
          </cell>
        </row>
        <row r="1762">
          <cell r="A1762" t="str">
            <v>ON</v>
          </cell>
          <cell r="B1762">
            <v>2</v>
          </cell>
          <cell r="C1762">
            <v>3</v>
          </cell>
          <cell r="D1762" t="str">
            <v>P</v>
          </cell>
          <cell r="E1762">
            <v>4.25</v>
          </cell>
          <cell r="F1762">
            <v>37649</v>
          </cell>
          <cell r="G1762">
            <v>0.27600000000000002</v>
          </cell>
          <cell r="H1762">
            <v>0.34</v>
          </cell>
          <cell r="I1762" t="str">
            <v>4        600</v>
          </cell>
          <cell r="J1762">
            <v>0</v>
          </cell>
          <cell r="K1762">
            <v>0</v>
          </cell>
          <cell r="L1762">
            <v>2003</v>
          </cell>
          <cell r="M1762">
            <v>3.5029093538425427</v>
          </cell>
          <cell r="N1762" t="str">
            <v>NG23</v>
          </cell>
          <cell r="O1762">
            <v>40.26</v>
          </cell>
          <cell r="P1762">
            <v>2</v>
          </cell>
        </row>
        <row r="1763">
          <cell r="A1763" t="str">
            <v>ON</v>
          </cell>
          <cell r="B1763">
            <v>2</v>
          </cell>
          <cell r="C1763">
            <v>3</v>
          </cell>
          <cell r="D1763" t="str">
            <v>C</v>
          </cell>
          <cell r="E1763">
            <v>4.3</v>
          </cell>
          <cell r="F1763">
            <v>37649</v>
          </cell>
          <cell r="G1763">
            <v>0.36</v>
          </cell>
          <cell r="H1763">
            <v>0.31</v>
          </cell>
          <cell r="I1763" t="str">
            <v>6        100</v>
          </cell>
          <cell r="J1763">
            <v>0</v>
          </cell>
          <cell r="K1763">
            <v>0</v>
          </cell>
          <cell r="L1763">
            <v>2003</v>
          </cell>
          <cell r="M1763" t="str">
            <v>No Trade</v>
          </cell>
          <cell r="N1763" t="str">
            <v>NG23</v>
          </cell>
          <cell r="O1763">
            <v>40.26</v>
          </cell>
          <cell r="P1763">
            <v>1</v>
          </cell>
        </row>
        <row r="1764">
          <cell r="A1764" t="str">
            <v>ON</v>
          </cell>
          <cell r="B1764">
            <v>2</v>
          </cell>
          <cell r="C1764">
            <v>3</v>
          </cell>
          <cell r="D1764" t="str">
            <v>P</v>
          </cell>
          <cell r="E1764">
            <v>4.3</v>
          </cell>
          <cell r="F1764">
            <v>37649</v>
          </cell>
          <cell r="G1764">
            <v>0.30099999999999999</v>
          </cell>
          <cell r="H1764">
            <v>0.37</v>
          </cell>
          <cell r="I1764" t="str">
            <v>3        100</v>
          </cell>
          <cell r="J1764">
            <v>0</v>
          </cell>
          <cell r="K1764">
            <v>0</v>
          </cell>
          <cell r="L1764">
            <v>2003</v>
          </cell>
          <cell r="M1764">
            <v>3.5468784905434285</v>
          </cell>
          <cell r="N1764" t="str">
            <v>NG23</v>
          </cell>
          <cell r="O1764">
            <v>40.26</v>
          </cell>
          <cell r="P1764">
            <v>2</v>
          </cell>
        </row>
        <row r="1765">
          <cell r="A1765" t="str">
            <v>ON</v>
          </cell>
          <cell r="B1765">
            <v>2</v>
          </cell>
          <cell r="C1765">
            <v>3</v>
          </cell>
          <cell r="D1765" t="str">
            <v>C</v>
          </cell>
          <cell r="E1765">
            <v>4.3499999999999996</v>
          </cell>
          <cell r="F1765">
            <v>37649</v>
          </cell>
          <cell r="G1765">
            <v>0.33700000000000002</v>
          </cell>
          <cell r="H1765">
            <v>0.28999999999999998</v>
          </cell>
          <cell r="I1765" t="str">
            <v>6        100</v>
          </cell>
          <cell r="J1765">
            <v>0</v>
          </cell>
          <cell r="K1765">
            <v>0</v>
          </cell>
          <cell r="L1765">
            <v>2003</v>
          </cell>
          <cell r="M1765" t="str">
            <v>No Trade</v>
          </cell>
          <cell r="N1765" t="str">
            <v>NG23</v>
          </cell>
          <cell r="O1765">
            <v>40.26</v>
          </cell>
          <cell r="P1765">
            <v>1</v>
          </cell>
        </row>
        <row r="1766">
          <cell r="A1766" t="str">
            <v>ON</v>
          </cell>
          <cell r="B1766">
            <v>2</v>
          </cell>
          <cell r="C1766">
            <v>3</v>
          </cell>
          <cell r="D1766" t="str">
            <v>P</v>
          </cell>
          <cell r="E1766">
            <v>4.3499999999999996</v>
          </cell>
          <cell r="F1766">
            <v>37649</v>
          </cell>
          <cell r="G1766">
            <v>0.32800000000000001</v>
          </cell>
          <cell r="H1766">
            <v>0.4</v>
          </cell>
          <cell r="I1766" t="str">
            <v>3        100</v>
          </cell>
          <cell r="J1766">
            <v>0</v>
          </cell>
          <cell r="K1766">
            <v>0</v>
          </cell>
          <cell r="L1766">
            <v>2003</v>
          </cell>
          <cell r="M1766">
            <v>3.5924792372967551</v>
          </cell>
          <cell r="N1766" t="str">
            <v>NG23</v>
          </cell>
          <cell r="O1766">
            <v>40.26</v>
          </cell>
          <cell r="P1766">
            <v>2</v>
          </cell>
        </row>
        <row r="1767">
          <cell r="A1767" t="str">
            <v>ON</v>
          </cell>
          <cell r="B1767">
            <v>2</v>
          </cell>
          <cell r="C1767">
            <v>3</v>
          </cell>
          <cell r="D1767" t="str">
            <v>C</v>
          </cell>
          <cell r="E1767">
            <v>4.4000000000000004</v>
          </cell>
          <cell r="F1767">
            <v>37649</v>
          </cell>
          <cell r="G1767">
            <v>0.315</v>
          </cell>
          <cell r="H1767">
            <v>0.27</v>
          </cell>
          <cell r="I1767" t="str">
            <v>7          0</v>
          </cell>
          <cell r="J1767">
            <v>0</v>
          </cell>
          <cell r="K1767">
            <v>0</v>
          </cell>
          <cell r="L1767">
            <v>2003</v>
          </cell>
          <cell r="M1767" t="str">
            <v>No Trade</v>
          </cell>
          <cell r="N1767" t="str">
            <v>NG23</v>
          </cell>
          <cell r="O1767">
            <v>40.26</v>
          </cell>
          <cell r="P1767">
            <v>1</v>
          </cell>
        </row>
        <row r="1768">
          <cell r="A1768" t="str">
            <v>ON</v>
          </cell>
          <cell r="B1768">
            <v>2</v>
          </cell>
          <cell r="C1768">
            <v>3</v>
          </cell>
          <cell r="D1768" t="str">
            <v>P</v>
          </cell>
          <cell r="E1768">
            <v>4.4000000000000004</v>
          </cell>
          <cell r="F1768">
            <v>37649</v>
          </cell>
          <cell r="G1768">
            <v>0.35599999999999998</v>
          </cell>
          <cell r="H1768">
            <v>0.43</v>
          </cell>
          <cell r="I1768" t="str">
            <v>3          0</v>
          </cell>
          <cell r="J1768">
            <v>0</v>
          </cell>
          <cell r="K1768">
            <v>0</v>
          </cell>
          <cell r="L1768">
            <v>2003</v>
          </cell>
          <cell r="M1768">
            <v>3.6372026296933786</v>
          </cell>
          <cell r="N1768" t="str">
            <v>NG23</v>
          </cell>
          <cell r="O1768">
            <v>40.26</v>
          </cell>
          <cell r="P1768">
            <v>2</v>
          </cell>
        </row>
        <row r="1769">
          <cell r="A1769" t="str">
            <v>ON</v>
          </cell>
          <cell r="B1769">
            <v>2</v>
          </cell>
          <cell r="C1769">
            <v>3</v>
          </cell>
          <cell r="D1769" t="str">
            <v>C</v>
          </cell>
          <cell r="E1769">
            <v>4.45</v>
          </cell>
          <cell r="F1769">
            <v>37649</v>
          </cell>
          <cell r="G1769">
            <v>0.29499999999999998</v>
          </cell>
          <cell r="H1769">
            <v>0.25</v>
          </cell>
          <cell r="I1769" t="str">
            <v>9          0</v>
          </cell>
          <cell r="J1769">
            <v>0</v>
          </cell>
          <cell r="K1769">
            <v>0</v>
          </cell>
          <cell r="L1769">
            <v>2003</v>
          </cell>
          <cell r="M1769" t="str">
            <v>No Trade</v>
          </cell>
          <cell r="N1769" t="str">
            <v>NG23</v>
          </cell>
          <cell r="O1769">
            <v>40.26</v>
          </cell>
          <cell r="P1769">
            <v>1</v>
          </cell>
        </row>
        <row r="1770">
          <cell r="A1770" t="str">
            <v>ON</v>
          </cell>
          <cell r="B1770">
            <v>2</v>
          </cell>
          <cell r="C1770">
            <v>3</v>
          </cell>
          <cell r="D1770" t="str">
            <v>P</v>
          </cell>
          <cell r="E1770">
            <v>4.45</v>
          </cell>
          <cell r="F1770">
            <v>37649</v>
          </cell>
          <cell r="G1770">
            <v>0.46500000000000002</v>
          </cell>
          <cell r="H1770">
            <v>0.46</v>
          </cell>
          <cell r="I1770" t="str">
            <v>5          0</v>
          </cell>
          <cell r="J1770">
            <v>0</v>
          </cell>
          <cell r="K1770">
            <v>0</v>
          </cell>
          <cell r="L1770">
            <v>2003</v>
          </cell>
          <cell r="M1770">
            <v>3.8482421533941369</v>
          </cell>
          <cell r="N1770" t="str">
            <v>NG23</v>
          </cell>
          <cell r="O1770">
            <v>40.26</v>
          </cell>
          <cell r="P1770">
            <v>2</v>
          </cell>
        </row>
        <row r="1771">
          <cell r="A1771" t="str">
            <v>ON</v>
          </cell>
          <cell r="B1771">
            <v>2</v>
          </cell>
          <cell r="C1771">
            <v>3</v>
          </cell>
          <cell r="D1771" t="str">
            <v>C</v>
          </cell>
          <cell r="E1771">
            <v>4.5</v>
          </cell>
          <cell r="F1771">
            <v>37649</v>
          </cell>
          <cell r="G1771">
            <v>0.27600000000000002</v>
          </cell>
          <cell r="H1771">
            <v>0.24</v>
          </cell>
          <cell r="I1771" t="str">
            <v>2         14</v>
          </cell>
          <cell r="J1771">
            <v>0.24</v>
          </cell>
          <cell r="K1771">
            <v>0.22500000000000001</v>
          </cell>
          <cell r="L1771">
            <v>2003</v>
          </cell>
          <cell r="M1771" t="str">
            <v>No Trade</v>
          </cell>
          <cell r="N1771" t="str">
            <v>NG23</v>
          </cell>
          <cell r="O1771">
            <v>40.26</v>
          </cell>
          <cell r="P1771">
            <v>1</v>
          </cell>
        </row>
        <row r="1772">
          <cell r="A1772" t="str">
            <v>ON</v>
          </cell>
          <cell r="B1772">
            <v>2</v>
          </cell>
          <cell r="C1772">
            <v>3</v>
          </cell>
          <cell r="D1772" t="str">
            <v>C</v>
          </cell>
          <cell r="E1772">
            <v>4.55</v>
          </cell>
          <cell r="F1772">
            <v>37649</v>
          </cell>
          <cell r="G1772">
            <v>0.25800000000000001</v>
          </cell>
          <cell r="H1772">
            <v>0.22</v>
          </cell>
          <cell r="I1772" t="str">
            <v>6          0</v>
          </cell>
          <cell r="J1772">
            <v>0</v>
          </cell>
          <cell r="K1772">
            <v>0</v>
          </cell>
          <cell r="L1772">
            <v>2003</v>
          </cell>
          <cell r="M1772" t="str">
            <v>No Trade</v>
          </cell>
          <cell r="N1772" t="str">
            <v>NG23</v>
          </cell>
          <cell r="O1772">
            <v>40.26</v>
          </cell>
          <cell r="P1772">
            <v>1</v>
          </cell>
        </row>
        <row r="1773">
          <cell r="A1773" t="str">
            <v>ON</v>
          </cell>
          <cell r="B1773">
            <v>2</v>
          </cell>
          <cell r="C1773">
            <v>3</v>
          </cell>
          <cell r="D1773" t="str">
            <v>P</v>
          </cell>
          <cell r="E1773">
            <v>4.55</v>
          </cell>
          <cell r="F1773">
            <v>37649</v>
          </cell>
          <cell r="G1773">
            <v>0.44800000000000001</v>
          </cell>
          <cell r="H1773">
            <v>0.53</v>
          </cell>
          <cell r="I1773" t="str">
            <v>1          0</v>
          </cell>
          <cell r="J1773">
            <v>0</v>
          </cell>
          <cell r="K1773">
            <v>0</v>
          </cell>
          <cell r="L1773">
            <v>2003</v>
          </cell>
          <cell r="M1773">
            <v>3.771117972776433</v>
          </cell>
          <cell r="N1773" t="str">
            <v>NG23</v>
          </cell>
          <cell r="O1773">
            <v>40.26</v>
          </cell>
          <cell r="P1773">
            <v>2</v>
          </cell>
        </row>
        <row r="1774">
          <cell r="A1774" t="str">
            <v>ON</v>
          </cell>
          <cell r="B1774">
            <v>2</v>
          </cell>
          <cell r="C1774">
            <v>3</v>
          </cell>
          <cell r="D1774" t="str">
            <v>C</v>
          </cell>
          <cell r="E1774">
            <v>4.5999999999999996</v>
          </cell>
          <cell r="F1774">
            <v>37649</v>
          </cell>
          <cell r="G1774">
            <v>0.24099999999999999</v>
          </cell>
          <cell r="H1774">
            <v>0.21</v>
          </cell>
          <cell r="I1774" t="str">
            <v>2          0</v>
          </cell>
          <cell r="J1774">
            <v>0</v>
          </cell>
          <cell r="K1774">
            <v>0</v>
          </cell>
          <cell r="L1774">
            <v>2003</v>
          </cell>
          <cell r="M1774" t="str">
            <v>No Trade</v>
          </cell>
          <cell r="N1774" t="str">
            <v>NG23</v>
          </cell>
          <cell r="O1774">
            <v>40.26</v>
          </cell>
          <cell r="P1774">
            <v>1</v>
          </cell>
        </row>
        <row r="1775">
          <cell r="A1775" t="str">
            <v>ON</v>
          </cell>
          <cell r="B1775">
            <v>2</v>
          </cell>
          <cell r="C1775">
            <v>3</v>
          </cell>
          <cell r="D1775" t="str">
            <v>C</v>
          </cell>
          <cell r="E1775">
            <v>4.6500000000000004</v>
          </cell>
          <cell r="F1775">
            <v>37649</v>
          </cell>
          <cell r="G1775">
            <v>0.224</v>
          </cell>
          <cell r="H1775">
            <v>0.19</v>
          </cell>
          <cell r="I1775" t="str">
            <v>8          0</v>
          </cell>
          <cell r="J1775">
            <v>0</v>
          </cell>
          <cell r="K1775">
            <v>0</v>
          </cell>
          <cell r="L1775">
            <v>2003</v>
          </cell>
          <cell r="M1775" t="str">
            <v>No Trade</v>
          </cell>
          <cell r="N1775" t="str">
            <v>NG23</v>
          </cell>
          <cell r="O1775">
            <v>40.26</v>
          </cell>
          <cell r="P1775">
            <v>1</v>
          </cell>
        </row>
        <row r="1776">
          <cell r="A1776" t="str">
            <v>ON</v>
          </cell>
          <cell r="B1776">
            <v>2</v>
          </cell>
          <cell r="C1776">
            <v>3</v>
          </cell>
          <cell r="D1776" t="str">
            <v>C</v>
          </cell>
          <cell r="E1776">
            <v>4.7</v>
          </cell>
          <cell r="F1776">
            <v>37649</v>
          </cell>
          <cell r="G1776">
            <v>0.20899999999999999</v>
          </cell>
          <cell r="H1776">
            <v>0.18</v>
          </cell>
          <cell r="I1776" t="str">
            <v>5          5</v>
          </cell>
          <cell r="J1776">
            <v>0.19</v>
          </cell>
          <cell r="K1776">
            <v>0.19</v>
          </cell>
          <cell r="L1776">
            <v>2003</v>
          </cell>
          <cell r="M1776" t="str">
            <v>No Trade</v>
          </cell>
          <cell r="N1776" t="str">
            <v>NG23</v>
          </cell>
          <cell r="O1776">
            <v>40.26</v>
          </cell>
          <cell r="P1776">
            <v>1</v>
          </cell>
        </row>
        <row r="1777">
          <cell r="A1777" t="str">
            <v>ON</v>
          </cell>
          <cell r="B1777">
            <v>2</v>
          </cell>
          <cell r="C1777">
            <v>3</v>
          </cell>
          <cell r="D1777" t="str">
            <v>C</v>
          </cell>
          <cell r="E1777">
            <v>4.75</v>
          </cell>
          <cell r="F1777">
            <v>37649</v>
          </cell>
          <cell r="G1777">
            <v>0.19500000000000001</v>
          </cell>
          <cell r="H1777">
            <v>0.17</v>
          </cell>
          <cell r="I1777" t="str">
            <v>2          0</v>
          </cell>
          <cell r="J1777">
            <v>0</v>
          </cell>
          <cell r="K1777">
            <v>0</v>
          </cell>
          <cell r="L1777">
            <v>2003</v>
          </cell>
          <cell r="M1777" t="str">
            <v>No Trade</v>
          </cell>
          <cell r="N1777" t="str">
            <v>NG23</v>
          </cell>
          <cell r="O1777">
            <v>40.26</v>
          </cell>
          <cell r="P1777">
            <v>1</v>
          </cell>
        </row>
        <row r="1778">
          <cell r="A1778" t="str">
            <v>ON</v>
          </cell>
          <cell r="B1778">
            <v>2</v>
          </cell>
          <cell r="C1778">
            <v>3</v>
          </cell>
          <cell r="D1778" t="str">
            <v>C</v>
          </cell>
          <cell r="E1778">
            <v>4.8</v>
          </cell>
          <cell r="F1778">
            <v>37649</v>
          </cell>
          <cell r="G1778">
            <v>0.182</v>
          </cell>
          <cell r="H1778">
            <v>0.16</v>
          </cell>
          <cell r="I1778" t="str">
            <v>1          0</v>
          </cell>
          <cell r="J1778">
            <v>0</v>
          </cell>
          <cell r="K1778">
            <v>0</v>
          </cell>
          <cell r="L1778">
            <v>2003</v>
          </cell>
          <cell r="M1778" t="str">
            <v>No Trade</v>
          </cell>
          <cell r="N1778" t="str">
            <v>NG23</v>
          </cell>
          <cell r="O1778">
            <v>40.26</v>
          </cell>
          <cell r="P1778">
            <v>1</v>
          </cell>
        </row>
        <row r="1779">
          <cell r="A1779" t="str">
            <v>ON</v>
          </cell>
          <cell r="B1779">
            <v>2</v>
          </cell>
          <cell r="C1779">
            <v>3</v>
          </cell>
          <cell r="D1779" t="str">
            <v>C</v>
          </cell>
          <cell r="E1779">
            <v>4.8499999999999996</v>
          </cell>
          <cell r="F1779">
            <v>37649</v>
          </cell>
          <cell r="G1779">
            <v>0.17</v>
          </cell>
          <cell r="H1779">
            <v>0.15</v>
          </cell>
          <cell r="I1779" t="str">
            <v>0          0</v>
          </cell>
          <cell r="J1779">
            <v>0</v>
          </cell>
          <cell r="K1779">
            <v>0</v>
          </cell>
          <cell r="L1779">
            <v>2003</v>
          </cell>
          <cell r="M1779" t="str">
            <v>No Trade</v>
          </cell>
          <cell r="N1779" t="str">
            <v>NG23</v>
          </cell>
          <cell r="O1779">
            <v>40.26</v>
          </cell>
          <cell r="P1779">
            <v>1</v>
          </cell>
        </row>
        <row r="1780">
          <cell r="A1780" t="str">
            <v>ON</v>
          </cell>
          <cell r="B1780">
            <v>2</v>
          </cell>
          <cell r="C1780">
            <v>3</v>
          </cell>
          <cell r="D1780" t="str">
            <v>C</v>
          </cell>
          <cell r="E1780">
            <v>4.9000000000000004</v>
          </cell>
          <cell r="F1780">
            <v>37649</v>
          </cell>
          <cell r="G1780">
            <v>0.158</v>
          </cell>
          <cell r="H1780">
            <v>0.14000000000000001</v>
          </cell>
          <cell r="I1780" t="str">
            <v>0          0</v>
          </cell>
          <cell r="J1780">
            <v>0</v>
          </cell>
          <cell r="K1780">
            <v>0</v>
          </cell>
          <cell r="L1780">
            <v>2003</v>
          </cell>
          <cell r="M1780" t="str">
            <v>No Trade</v>
          </cell>
          <cell r="N1780" t="str">
            <v>NG23</v>
          </cell>
          <cell r="O1780">
            <v>40.26</v>
          </cell>
          <cell r="P1780">
            <v>1</v>
          </cell>
        </row>
        <row r="1781">
          <cell r="A1781" t="str">
            <v>ON</v>
          </cell>
          <cell r="B1781">
            <v>2</v>
          </cell>
          <cell r="C1781">
            <v>3</v>
          </cell>
          <cell r="D1781" t="str">
            <v>C</v>
          </cell>
          <cell r="E1781">
            <v>4.95</v>
          </cell>
          <cell r="F1781">
            <v>37649</v>
          </cell>
          <cell r="G1781">
            <v>0.14699999999999999</v>
          </cell>
          <cell r="H1781">
            <v>0.13</v>
          </cell>
          <cell r="I1781" t="str">
            <v>1          0</v>
          </cell>
          <cell r="J1781">
            <v>0</v>
          </cell>
          <cell r="K1781">
            <v>0</v>
          </cell>
          <cell r="L1781">
            <v>2003</v>
          </cell>
          <cell r="M1781" t="str">
            <v>No Trade</v>
          </cell>
          <cell r="N1781" t="str">
            <v>NG23</v>
          </cell>
          <cell r="O1781">
            <v>40.26</v>
          </cell>
          <cell r="P1781">
            <v>1</v>
          </cell>
        </row>
        <row r="1782">
          <cell r="A1782" t="str">
            <v>ON</v>
          </cell>
          <cell r="B1782">
            <v>2</v>
          </cell>
          <cell r="C1782">
            <v>3</v>
          </cell>
          <cell r="D1782" t="str">
            <v>C</v>
          </cell>
          <cell r="E1782">
            <v>5</v>
          </cell>
          <cell r="F1782">
            <v>37649</v>
          </cell>
          <cell r="G1782">
            <v>0.13700000000000001</v>
          </cell>
          <cell r="H1782">
            <v>0.12</v>
          </cell>
          <cell r="I1782" t="str">
            <v>2        270</v>
          </cell>
          <cell r="J1782">
            <v>0.13</v>
          </cell>
          <cell r="K1782">
            <v>0.115</v>
          </cell>
          <cell r="L1782">
            <v>2003</v>
          </cell>
          <cell r="M1782" t="str">
            <v>No Trade</v>
          </cell>
          <cell r="N1782" t="str">
            <v>NG23</v>
          </cell>
          <cell r="O1782">
            <v>40.26</v>
          </cell>
          <cell r="P1782">
            <v>1</v>
          </cell>
        </row>
        <row r="1783">
          <cell r="A1783" t="str">
            <v>ON</v>
          </cell>
          <cell r="B1783">
            <v>2</v>
          </cell>
          <cell r="C1783">
            <v>3</v>
          </cell>
          <cell r="D1783" t="str">
            <v>C</v>
          </cell>
          <cell r="E1783">
            <v>5.05</v>
          </cell>
          <cell r="F1783">
            <v>37649</v>
          </cell>
          <cell r="G1783">
            <v>0.128</v>
          </cell>
          <cell r="H1783">
            <v>0.11</v>
          </cell>
          <cell r="I1783" t="str">
            <v>4          0</v>
          </cell>
          <cell r="J1783">
            <v>0</v>
          </cell>
          <cell r="K1783">
            <v>0</v>
          </cell>
          <cell r="L1783">
            <v>2003</v>
          </cell>
          <cell r="M1783" t="str">
            <v>No Trade</v>
          </cell>
          <cell r="N1783" t="str">
            <v>NG23</v>
          </cell>
          <cell r="O1783">
            <v>40.26</v>
          </cell>
          <cell r="P1783">
            <v>1</v>
          </cell>
        </row>
        <row r="1784">
          <cell r="A1784" t="str">
            <v>ON</v>
          </cell>
          <cell r="B1784">
            <v>2</v>
          </cell>
          <cell r="C1784">
            <v>3</v>
          </cell>
          <cell r="D1784" t="str">
            <v>C</v>
          </cell>
          <cell r="E1784">
            <v>5.0999999999999996</v>
          </cell>
          <cell r="F1784">
            <v>37649</v>
          </cell>
          <cell r="G1784">
            <v>0.11899999999999999</v>
          </cell>
          <cell r="H1784">
            <v>0.1</v>
          </cell>
          <cell r="I1784" t="str">
            <v>7          0</v>
          </cell>
          <cell r="J1784">
            <v>0</v>
          </cell>
          <cell r="K1784">
            <v>0</v>
          </cell>
          <cell r="L1784">
            <v>2003</v>
          </cell>
          <cell r="M1784" t="str">
            <v>No Trade</v>
          </cell>
          <cell r="N1784" t="str">
            <v>NG23</v>
          </cell>
          <cell r="O1784">
            <v>40.26</v>
          </cell>
          <cell r="P1784">
            <v>1</v>
          </cell>
        </row>
        <row r="1785">
          <cell r="A1785" t="str">
            <v>ON</v>
          </cell>
          <cell r="B1785">
            <v>2</v>
          </cell>
          <cell r="C1785">
            <v>3</v>
          </cell>
          <cell r="D1785" t="str">
            <v>C</v>
          </cell>
          <cell r="E1785">
            <v>5.15</v>
          </cell>
          <cell r="F1785">
            <v>37649</v>
          </cell>
          <cell r="G1785">
            <v>0.111</v>
          </cell>
          <cell r="H1785">
            <v>0.1</v>
          </cell>
          <cell r="I1785" t="str">
            <v>0          0</v>
          </cell>
          <cell r="J1785">
            <v>0</v>
          </cell>
          <cell r="K1785">
            <v>0</v>
          </cell>
          <cell r="L1785">
            <v>2003</v>
          </cell>
          <cell r="M1785" t="str">
            <v>No Trade</v>
          </cell>
          <cell r="N1785" t="str">
            <v>NG23</v>
          </cell>
          <cell r="O1785">
            <v>40.26</v>
          </cell>
          <cell r="P1785">
            <v>1</v>
          </cell>
        </row>
        <row r="1786">
          <cell r="A1786" t="str">
            <v>ON</v>
          </cell>
          <cell r="B1786">
            <v>2</v>
          </cell>
          <cell r="C1786">
            <v>3</v>
          </cell>
          <cell r="D1786" t="str">
            <v>C</v>
          </cell>
          <cell r="E1786">
            <v>5.2</v>
          </cell>
          <cell r="F1786">
            <v>37649</v>
          </cell>
          <cell r="G1786">
            <v>0.104</v>
          </cell>
          <cell r="H1786">
            <v>0.09</v>
          </cell>
          <cell r="I1786" t="str">
            <v>3          1</v>
          </cell>
          <cell r="J1786">
            <v>0.1</v>
          </cell>
          <cell r="K1786">
            <v>0.1</v>
          </cell>
          <cell r="L1786">
            <v>2003</v>
          </cell>
          <cell r="M1786" t="str">
            <v>No Trade</v>
          </cell>
          <cell r="N1786" t="str">
            <v>NG23</v>
          </cell>
          <cell r="O1786">
            <v>40.26</v>
          </cell>
          <cell r="P1786">
            <v>1</v>
          </cell>
        </row>
        <row r="1787">
          <cell r="A1787" t="str">
            <v>ON</v>
          </cell>
          <cell r="B1787">
            <v>2</v>
          </cell>
          <cell r="C1787">
            <v>3</v>
          </cell>
          <cell r="D1787" t="str">
            <v>C</v>
          </cell>
          <cell r="E1787">
            <v>5.25</v>
          </cell>
          <cell r="F1787">
            <v>37649</v>
          </cell>
          <cell r="G1787">
            <v>9.7000000000000003E-2</v>
          </cell>
          <cell r="H1787">
            <v>0.08</v>
          </cell>
          <cell r="I1787" t="str">
            <v>7          0</v>
          </cell>
          <cell r="J1787">
            <v>0</v>
          </cell>
          <cell r="K1787">
            <v>0</v>
          </cell>
          <cell r="L1787">
            <v>2003</v>
          </cell>
          <cell r="M1787" t="str">
            <v>No Trade</v>
          </cell>
          <cell r="N1787" t="str">
            <v>NG23</v>
          </cell>
          <cell r="O1787">
            <v>40.26</v>
          </cell>
          <cell r="P1787">
            <v>1</v>
          </cell>
        </row>
        <row r="1788">
          <cell r="A1788" t="str">
            <v>ON</v>
          </cell>
          <cell r="B1788">
            <v>2</v>
          </cell>
          <cell r="C1788">
            <v>3</v>
          </cell>
          <cell r="D1788" t="str">
            <v>C</v>
          </cell>
          <cell r="E1788">
            <v>5.3</v>
          </cell>
          <cell r="F1788">
            <v>37649</v>
          </cell>
          <cell r="G1788">
            <v>0.09</v>
          </cell>
          <cell r="H1788">
            <v>0.08</v>
          </cell>
          <cell r="I1788" t="str">
            <v>2         12</v>
          </cell>
          <cell r="J1788">
            <v>0</v>
          </cell>
          <cell r="K1788">
            <v>0</v>
          </cell>
          <cell r="L1788">
            <v>2003</v>
          </cell>
          <cell r="M1788" t="str">
            <v>No Trade</v>
          </cell>
          <cell r="N1788" t="str">
            <v>NG23</v>
          </cell>
          <cell r="O1788">
            <v>40.26</v>
          </cell>
          <cell r="P1788">
            <v>1</v>
          </cell>
        </row>
        <row r="1789">
          <cell r="A1789" t="str">
            <v>ON</v>
          </cell>
          <cell r="B1789">
            <v>2</v>
          </cell>
          <cell r="C1789">
            <v>3</v>
          </cell>
          <cell r="D1789" t="str">
            <v>C</v>
          </cell>
          <cell r="E1789">
            <v>5.35</v>
          </cell>
          <cell r="F1789">
            <v>37649</v>
          </cell>
          <cell r="G1789">
            <v>8.4000000000000005E-2</v>
          </cell>
          <cell r="H1789">
            <v>7.0000000000000007E-2</v>
          </cell>
          <cell r="I1789" t="str">
            <v>6          0</v>
          </cell>
          <cell r="J1789">
            <v>0</v>
          </cell>
          <cell r="K1789">
            <v>0</v>
          </cell>
          <cell r="L1789">
            <v>2003</v>
          </cell>
          <cell r="M1789" t="str">
            <v>No Trade</v>
          </cell>
          <cell r="N1789" t="str">
            <v>NG23</v>
          </cell>
          <cell r="O1789">
            <v>40.26</v>
          </cell>
          <cell r="P1789">
            <v>1</v>
          </cell>
        </row>
        <row r="1790">
          <cell r="A1790" t="str">
            <v>ON</v>
          </cell>
          <cell r="B1790">
            <v>2</v>
          </cell>
          <cell r="C1790">
            <v>3</v>
          </cell>
          <cell r="D1790" t="str">
            <v>C</v>
          </cell>
          <cell r="E1790">
            <v>5.4</v>
          </cell>
          <cell r="F1790">
            <v>37649</v>
          </cell>
          <cell r="G1790">
            <v>7.9000000000000001E-2</v>
          </cell>
          <cell r="H1790">
            <v>7.0000000000000007E-2</v>
          </cell>
          <cell r="I1790" t="str">
            <v>1          0</v>
          </cell>
          <cell r="J1790">
            <v>0</v>
          </cell>
          <cell r="K1790">
            <v>0</v>
          </cell>
          <cell r="L1790">
            <v>2003</v>
          </cell>
          <cell r="M1790" t="str">
            <v>No Trade</v>
          </cell>
          <cell r="N1790" t="str">
            <v>NG23</v>
          </cell>
          <cell r="O1790">
            <v>40.26</v>
          </cell>
          <cell r="P1790">
            <v>1</v>
          </cell>
        </row>
        <row r="1791">
          <cell r="A1791" t="str">
            <v>ON</v>
          </cell>
          <cell r="B1791">
            <v>2</v>
          </cell>
          <cell r="C1791">
            <v>3</v>
          </cell>
          <cell r="D1791" t="str">
            <v>C</v>
          </cell>
          <cell r="E1791">
            <v>5.45</v>
          </cell>
          <cell r="F1791">
            <v>37649</v>
          </cell>
          <cell r="G1791">
            <v>7.5999999999999998E-2</v>
          </cell>
          <cell r="H1791">
            <v>0.06</v>
          </cell>
          <cell r="I1791" t="str">
            <v>7          0</v>
          </cell>
          <cell r="J1791">
            <v>0</v>
          </cell>
          <cell r="K1791">
            <v>0</v>
          </cell>
          <cell r="L1791">
            <v>2003</v>
          </cell>
          <cell r="M1791" t="str">
            <v>No Trade</v>
          </cell>
          <cell r="N1791" t="str">
            <v>NG23</v>
          </cell>
          <cell r="O1791">
            <v>40.26</v>
          </cell>
          <cell r="P1791">
            <v>1</v>
          </cell>
        </row>
        <row r="1792">
          <cell r="A1792" t="str">
            <v>ON</v>
          </cell>
          <cell r="B1792">
            <v>2</v>
          </cell>
          <cell r="C1792">
            <v>3</v>
          </cell>
          <cell r="D1792" t="str">
            <v>C</v>
          </cell>
          <cell r="E1792">
            <v>5.5</v>
          </cell>
          <cell r="F1792">
            <v>37649</v>
          </cell>
          <cell r="G1792">
            <v>7.1999999999999995E-2</v>
          </cell>
          <cell r="H1792">
            <v>0.06</v>
          </cell>
          <cell r="I1792" t="str">
            <v>3        145</v>
          </cell>
          <cell r="J1792">
            <v>7.0000000000000007E-2</v>
          </cell>
          <cell r="K1792">
            <v>7.0000000000000007E-2</v>
          </cell>
          <cell r="L1792">
            <v>2003</v>
          </cell>
          <cell r="M1792" t="str">
            <v>No Trade</v>
          </cell>
          <cell r="N1792" t="str">
            <v>NG23</v>
          </cell>
          <cell r="O1792">
            <v>40.26</v>
          </cell>
          <cell r="P1792">
            <v>1</v>
          </cell>
        </row>
        <row r="1793">
          <cell r="A1793" t="str">
            <v>ON</v>
          </cell>
          <cell r="B1793">
            <v>2</v>
          </cell>
          <cell r="C1793">
            <v>3</v>
          </cell>
          <cell r="D1793" t="str">
            <v>C</v>
          </cell>
          <cell r="E1793">
            <v>5.55</v>
          </cell>
          <cell r="F1793">
            <v>37649</v>
          </cell>
          <cell r="G1793">
            <v>6.4000000000000001E-2</v>
          </cell>
          <cell r="H1793">
            <v>0.05</v>
          </cell>
          <cell r="I1793" t="str">
            <v>9          0</v>
          </cell>
          <cell r="J1793">
            <v>0</v>
          </cell>
          <cell r="K1793">
            <v>0</v>
          </cell>
          <cell r="L1793">
            <v>2003</v>
          </cell>
          <cell r="M1793" t="str">
            <v>No Trade</v>
          </cell>
          <cell r="N1793" t="str">
            <v>NG23</v>
          </cell>
          <cell r="O1793">
            <v>40.26</v>
          </cell>
          <cell r="P1793">
            <v>1</v>
          </cell>
        </row>
        <row r="1794">
          <cell r="A1794" t="str">
            <v>ON</v>
          </cell>
          <cell r="B1794">
            <v>2</v>
          </cell>
          <cell r="C1794">
            <v>3</v>
          </cell>
          <cell r="D1794" t="str">
            <v>C</v>
          </cell>
          <cell r="E1794">
            <v>5.6</v>
          </cell>
          <cell r="F1794">
            <v>37649</v>
          </cell>
          <cell r="G1794">
            <v>0.06</v>
          </cell>
          <cell r="H1794">
            <v>0.05</v>
          </cell>
          <cell r="I1794" t="str">
            <v>5         12</v>
          </cell>
          <cell r="J1794">
            <v>0</v>
          </cell>
          <cell r="K1794">
            <v>0</v>
          </cell>
          <cell r="L1794">
            <v>2003</v>
          </cell>
          <cell r="M1794" t="str">
            <v>No Trade</v>
          </cell>
          <cell r="N1794" t="str">
            <v>NG23</v>
          </cell>
          <cell r="O1794">
            <v>40.26</v>
          </cell>
          <cell r="P1794">
            <v>1</v>
          </cell>
        </row>
        <row r="1795">
          <cell r="A1795" t="str">
            <v>ON</v>
          </cell>
          <cell r="B1795">
            <v>2</v>
          </cell>
          <cell r="C1795">
            <v>3</v>
          </cell>
          <cell r="D1795" t="str">
            <v>C</v>
          </cell>
          <cell r="E1795">
            <v>5.65</v>
          </cell>
          <cell r="F1795">
            <v>37649</v>
          </cell>
          <cell r="G1795">
            <v>5.6000000000000001E-2</v>
          </cell>
          <cell r="H1795">
            <v>0.05</v>
          </cell>
          <cell r="I1795" t="str">
            <v>1          0</v>
          </cell>
          <cell r="J1795">
            <v>0</v>
          </cell>
          <cell r="K1795">
            <v>0</v>
          </cell>
          <cell r="L1795">
            <v>2003</v>
          </cell>
          <cell r="M1795" t="str">
            <v>No Trade</v>
          </cell>
          <cell r="N1795" t="str">
            <v>NG23</v>
          </cell>
          <cell r="O1795">
            <v>40.26</v>
          </cell>
          <cell r="P1795">
            <v>1</v>
          </cell>
        </row>
        <row r="1796">
          <cell r="A1796" t="str">
            <v>ON</v>
          </cell>
          <cell r="B1796">
            <v>2</v>
          </cell>
          <cell r="C1796">
            <v>3</v>
          </cell>
          <cell r="D1796" t="str">
            <v>C</v>
          </cell>
          <cell r="E1796">
            <v>5.7</v>
          </cell>
          <cell r="F1796">
            <v>37649</v>
          </cell>
          <cell r="G1796">
            <v>5.1999999999999998E-2</v>
          </cell>
          <cell r="H1796">
            <v>0.04</v>
          </cell>
          <cell r="I1796" t="str">
            <v>8         12</v>
          </cell>
          <cell r="J1796">
            <v>5.5E-2</v>
          </cell>
          <cell r="K1796">
            <v>4.4999999999999998E-2</v>
          </cell>
          <cell r="L1796">
            <v>2003</v>
          </cell>
          <cell r="M1796" t="str">
            <v>No Trade</v>
          </cell>
          <cell r="N1796" t="str">
            <v>NG23</v>
          </cell>
          <cell r="O1796">
            <v>40.26</v>
          </cell>
          <cell r="P1796">
            <v>1</v>
          </cell>
        </row>
        <row r="1797">
          <cell r="A1797" t="str">
            <v>ON</v>
          </cell>
          <cell r="B1797">
            <v>2</v>
          </cell>
          <cell r="C1797">
            <v>3</v>
          </cell>
          <cell r="D1797" t="str">
            <v>C</v>
          </cell>
          <cell r="E1797">
            <v>5.75</v>
          </cell>
          <cell r="F1797">
            <v>37649</v>
          </cell>
          <cell r="G1797">
            <v>4.9000000000000002E-2</v>
          </cell>
          <cell r="H1797">
            <v>0.04</v>
          </cell>
          <cell r="I1797" t="str">
            <v>5        280</v>
          </cell>
          <cell r="J1797">
            <v>4.4999999999999998E-2</v>
          </cell>
          <cell r="K1797">
            <v>4.4999999999999998E-2</v>
          </cell>
          <cell r="L1797">
            <v>2003</v>
          </cell>
          <cell r="M1797" t="str">
            <v>No Trade</v>
          </cell>
          <cell r="N1797" t="str">
            <v>NG23</v>
          </cell>
          <cell r="O1797">
            <v>40.26</v>
          </cell>
          <cell r="P1797">
            <v>1</v>
          </cell>
        </row>
        <row r="1798">
          <cell r="A1798" t="str">
            <v>ON</v>
          </cell>
          <cell r="B1798">
            <v>2</v>
          </cell>
          <cell r="C1798">
            <v>3</v>
          </cell>
          <cell r="D1798" t="str">
            <v>C</v>
          </cell>
          <cell r="E1798">
            <v>5.8</v>
          </cell>
          <cell r="F1798">
            <v>37649</v>
          </cell>
          <cell r="G1798">
            <v>4.5999999999999999E-2</v>
          </cell>
          <cell r="H1798">
            <v>0.04</v>
          </cell>
          <cell r="I1798" t="str">
            <v>2          0</v>
          </cell>
          <cell r="J1798">
            <v>0</v>
          </cell>
          <cell r="K1798">
            <v>0</v>
          </cell>
          <cell r="L1798">
            <v>2003</v>
          </cell>
          <cell r="M1798" t="str">
            <v>No Trade</v>
          </cell>
          <cell r="N1798" t="str">
            <v>NG23</v>
          </cell>
          <cell r="O1798">
            <v>40.26</v>
          </cell>
          <cell r="P1798">
            <v>1</v>
          </cell>
        </row>
        <row r="1799">
          <cell r="A1799" t="str">
            <v>ON</v>
          </cell>
          <cell r="B1799">
            <v>2</v>
          </cell>
          <cell r="C1799">
            <v>3</v>
          </cell>
          <cell r="D1799" t="str">
            <v>C</v>
          </cell>
          <cell r="E1799">
            <v>5.85</v>
          </cell>
          <cell r="F1799">
            <v>37649</v>
          </cell>
          <cell r="G1799">
            <v>4.2999999999999997E-2</v>
          </cell>
          <cell r="H1799">
            <v>0.04</v>
          </cell>
          <cell r="I1799" t="str">
            <v>0          0</v>
          </cell>
          <cell r="J1799">
            <v>0</v>
          </cell>
          <cell r="K1799">
            <v>0</v>
          </cell>
          <cell r="L1799">
            <v>2003</v>
          </cell>
          <cell r="M1799" t="str">
            <v>No Trade</v>
          </cell>
          <cell r="N1799" t="str">
            <v>NG23</v>
          </cell>
          <cell r="O1799">
            <v>40.26</v>
          </cell>
          <cell r="P1799">
            <v>1</v>
          </cell>
        </row>
        <row r="1800">
          <cell r="A1800" t="str">
            <v>ON</v>
          </cell>
          <cell r="B1800">
            <v>2</v>
          </cell>
          <cell r="C1800">
            <v>3</v>
          </cell>
          <cell r="D1800" t="str">
            <v>C</v>
          </cell>
          <cell r="E1800">
            <v>5.9</v>
          </cell>
          <cell r="F1800">
            <v>37649</v>
          </cell>
          <cell r="G1800">
            <v>0.04</v>
          </cell>
          <cell r="H1800">
            <v>0.03</v>
          </cell>
          <cell r="I1800" t="str">
            <v>7          0</v>
          </cell>
          <cell r="J1800">
            <v>0</v>
          </cell>
          <cell r="K1800">
            <v>0</v>
          </cell>
          <cell r="L1800">
            <v>2003</v>
          </cell>
          <cell r="M1800" t="str">
            <v>No Trade</v>
          </cell>
          <cell r="N1800" t="str">
            <v>NG23</v>
          </cell>
          <cell r="O1800">
            <v>40.26</v>
          </cell>
          <cell r="P1800">
            <v>1</v>
          </cell>
        </row>
        <row r="1801">
          <cell r="A1801" t="str">
            <v>ON</v>
          </cell>
          <cell r="B1801">
            <v>2</v>
          </cell>
          <cell r="C1801">
            <v>3</v>
          </cell>
          <cell r="D1801" t="str">
            <v>C</v>
          </cell>
          <cell r="E1801">
            <v>5.95</v>
          </cell>
          <cell r="F1801">
            <v>37649</v>
          </cell>
          <cell r="G1801">
            <v>0</v>
          </cell>
          <cell r="H1801">
            <v>0</v>
          </cell>
          <cell r="I1801" t="str">
            <v>0          0</v>
          </cell>
          <cell r="J1801">
            <v>0</v>
          </cell>
          <cell r="K1801">
            <v>0</v>
          </cell>
          <cell r="L1801">
            <v>2003</v>
          </cell>
          <cell r="M1801" t="str">
            <v>No Trade</v>
          </cell>
          <cell r="N1801" t="str">
            <v/>
          </cell>
          <cell r="O1801" t="str">
            <v/>
          </cell>
          <cell r="P1801" t="str">
            <v/>
          </cell>
        </row>
        <row r="1802">
          <cell r="A1802" t="str">
            <v>ON</v>
          </cell>
          <cell r="B1802">
            <v>2</v>
          </cell>
          <cell r="C1802">
            <v>3</v>
          </cell>
          <cell r="D1802" t="str">
            <v>C</v>
          </cell>
          <cell r="E1802">
            <v>6</v>
          </cell>
          <cell r="F1802">
            <v>37649</v>
          </cell>
          <cell r="G1802">
            <v>3.5000000000000003E-2</v>
          </cell>
          <cell r="H1802">
            <v>0.03</v>
          </cell>
          <cell r="I1802" t="str">
            <v>3        602</v>
          </cell>
          <cell r="J1802">
            <v>2.9000000000000001E-2</v>
          </cell>
          <cell r="K1802">
            <v>2.7E-2</v>
          </cell>
          <cell r="L1802">
            <v>2003</v>
          </cell>
          <cell r="M1802" t="str">
            <v>No Trade</v>
          </cell>
          <cell r="N1802" t="str">
            <v>NG23</v>
          </cell>
          <cell r="O1802">
            <v>40.26</v>
          </cell>
          <cell r="P1802">
            <v>1</v>
          </cell>
        </row>
        <row r="1803">
          <cell r="A1803" t="str">
            <v>ON</v>
          </cell>
          <cell r="B1803">
            <v>2</v>
          </cell>
          <cell r="C1803">
            <v>3</v>
          </cell>
          <cell r="D1803" t="str">
            <v>P</v>
          </cell>
          <cell r="E1803">
            <v>6</v>
          </cell>
          <cell r="F1803">
            <v>37649</v>
          </cell>
          <cell r="G1803">
            <v>1.97</v>
          </cell>
          <cell r="H1803">
            <v>1.97</v>
          </cell>
          <cell r="I1803" t="str">
            <v>0          0</v>
          </cell>
          <cell r="J1803">
            <v>0</v>
          </cell>
          <cell r="K1803">
            <v>0</v>
          </cell>
          <cell r="L1803">
            <v>2003</v>
          </cell>
          <cell r="M1803">
            <v>5.1378324123680361</v>
          </cell>
          <cell r="N1803" t="str">
            <v>NG23</v>
          </cell>
          <cell r="O1803">
            <v>40.26</v>
          </cell>
          <cell r="P1803">
            <v>2</v>
          </cell>
        </row>
        <row r="1804">
          <cell r="A1804" t="str">
            <v>ON</v>
          </cell>
          <cell r="B1804">
            <v>2</v>
          </cell>
          <cell r="C1804">
            <v>3</v>
          </cell>
          <cell r="D1804" t="str">
            <v>C</v>
          </cell>
          <cell r="E1804">
            <v>6.05</v>
          </cell>
          <cell r="F1804">
            <v>37649</v>
          </cell>
          <cell r="G1804">
            <v>3.3000000000000002E-2</v>
          </cell>
          <cell r="H1804">
            <v>0.03</v>
          </cell>
          <cell r="I1804" t="str">
            <v>1          0</v>
          </cell>
          <cell r="J1804">
            <v>0</v>
          </cell>
          <cell r="K1804">
            <v>0</v>
          </cell>
          <cell r="L1804">
            <v>2003</v>
          </cell>
          <cell r="M1804" t="str">
            <v>No Trade</v>
          </cell>
          <cell r="N1804" t="str">
            <v>NG23</v>
          </cell>
          <cell r="O1804">
            <v>40.26</v>
          </cell>
          <cell r="P1804">
            <v>1</v>
          </cell>
        </row>
        <row r="1805">
          <cell r="A1805" t="str">
            <v>ON</v>
          </cell>
          <cell r="B1805">
            <v>2</v>
          </cell>
          <cell r="C1805">
            <v>3</v>
          </cell>
          <cell r="D1805" t="str">
            <v>C</v>
          </cell>
          <cell r="E1805">
            <v>6.1</v>
          </cell>
          <cell r="F1805">
            <v>37649</v>
          </cell>
          <cell r="G1805">
            <v>0.03</v>
          </cell>
          <cell r="H1805">
            <v>0.02</v>
          </cell>
          <cell r="I1805" t="str">
            <v>9          0</v>
          </cell>
          <cell r="J1805">
            <v>0</v>
          </cell>
          <cell r="K1805">
            <v>0</v>
          </cell>
          <cell r="L1805">
            <v>2003</v>
          </cell>
          <cell r="M1805" t="str">
            <v>No Trade</v>
          </cell>
          <cell r="N1805" t="str">
            <v>NG23</v>
          </cell>
          <cell r="O1805">
            <v>40.26</v>
          </cell>
          <cell r="P1805">
            <v>1</v>
          </cell>
        </row>
        <row r="1806">
          <cell r="A1806" t="str">
            <v>ON</v>
          </cell>
          <cell r="B1806">
            <v>2</v>
          </cell>
          <cell r="C1806">
            <v>3</v>
          </cell>
          <cell r="D1806" t="str">
            <v>C</v>
          </cell>
          <cell r="E1806">
            <v>6.2</v>
          </cell>
          <cell r="F1806">
            <v>37649</v>
          </cell>
          <cell r="G1806">
            <v>2.7E-2</v>
          </cell>
          <cell r="H1806">
            <v>0.02</v>
          </cell>
          <cell r="I1806" t="str">
            <v>5          0</v>
          </cell>
          <cell r="J1806">
            <v>0</v>
          </cell>
          <cell r="K1806">
            <v>0</v>
          </cell>
          <cell r="L1806">
            <v>2003</v>
          </cell>
          <cell r="M1806" t="str">
            <v>No Trade</v>
          </cell>
          <cell r="N1806" t="str">
            <v>NG23</v>
          </cell>
          <cell r="O1806">
            <v>40.26</v>
          </cell>
          <cell r="P1806">
            <v>1</v>
          </cell>
        </row>
        <row r="1807">
          <cell r="A1807" t="str">
            <v>ON</v>
          </cell>
          <cell r="B1807">
            <v>2</v>
          </cell>
          <cell r="C1807">
            <v>3</v>
          </cell>
          <cell r="D1807" t="str">
            <v>C</v>
          </cell>
          <cell r="E1807">
            <v>6.25</v>
          </cell>
          <cell r="F1807">
            <v>37649</v>
          </cell>
          <cell r="G1807">
            <v>2.5000000000000001E-2</v>
          </cell>
          <cell r="H1807">
            <v>0.02</v>
          </cell>
          <cell r="I1807" t="str">
            <v>4        300</v>
          </cell>
          <cell r="J1807">
            <v>0</v>
          </cell>
          <cell r="K1807">
            <v>0</v>
          </cell>
          <cell r="L1807">
            <v>2003</v>
          </cell>
          <cell r="M1807" t="str">
            <v>No Trade</v>
          </cell>
          <cell r="N1807" t="str">
            <v>NG23</v>
          </cell>
          <cell r="O1807">
            <v>40.26</v>
          </cell>
          <cell r="P1807">
            <v>1</v>
          </cell>
        </row>
        <row r="1808">
          <cell r="A1808" t="str">
            <v>ON</v>
          </cell>
          <cell r="B1808">
            <v>2</v>
          </cell>
          <cell r="C1808">
            <v>3</v>
          </cell>
          <cell r="D1808" t="str">
            <v>C</v>
          </cell>
          <cell r="E1808">
            <v>6.3</v>
          </cell>
          <cell r="F1808">
            <v>37649</v>
          </cell>
          <cell r="G1808">
            <v>2.3E-2</v>
          </cell>
          <cell r="H1808">
            <v>0.02</v>
          </cell>
          <cell r="I1808" t="str">
            <v>2          0</v>
          </cell>
          <cell r="J1808">
            <v>0</v>
          </cell>
          <cell r="K1808">
            <v>0</v>
          </cell>
          <cell r="L1808">
            <v>2003</v>
          </cell>
          <cell r="M1808" t="str">
            <v>No Trade</v>
          </cell>
          <cell r="N1808" t="str">
            <v>NG23</v>
          </cell>
          <cell r="O1808">
            <v>40.26</v>
          </cell>
          <cell r="P1808">
            <v>1</v>
          </cell>
        </row>
        <row r="1809">
          <cell r="A1809" t="str">
            <v>ON</v>
          </cell>
          <cell r="B1809">
            <v>2</v>
          </cell>
          <cell r="C1809">
            <v>3</v>
          </cell>
          <cell r="D1809" t="str">
            <v>C</v>
          </cell>
          <cell r="E1809">
            <v>6.35</v>
          </cell>
          <cell r="F1809">
            <v>37649</v>
          </cell>
          <cell r="G1809">
            <v>2.1999999999999999E-2</v>
          </cell>
          <cell r="H1809">
            <v>0.02</v>
          </cell>
          <cell r="I1809" t="str">
            <v>1          0</v>
          </cell>
          <cell r="J1809">
            <v>0</v>
          </cell>
          <cell r="K1809">
            <v>0</v>
          </cell>
          <cell r="L1809">
            <v>2003</v>
          </cell>
          <cell r="M1809" t="str">
            <v>No Trade</v>
          </cell>
          <cell r="N1809" t="str">
            <v>NG23</v>
          </cell>
          <cell r="O1809">
            <v>40.26</v>
          </cell>
          <cell r="P1809">
            <v>1</v>
          </cell>
        </row>
        <row r="1810">
          <cell r="A1810" t="str">
            <v>ON</v>
          </cell>
          <cell r="B1810">
            <v>2</v>
          </cell>
          <cell r="C1810">
            <v>3</v>
          </cell>
          <cell r="D1810" t="str">
            <v>C</v>
          </cell>
          <cell r="E1810">
            <v>6.4</v>
          </cell>
          <cell r="F1810">
            <v>37649</v>
          </cell>
          <cell r="G1810">
            <v>2.1000000000000001E-2</v>
          </cell>
          <cell r="H1810">
            <v>0.02</v>
          </cell>
          <cell r="I1810" t="str">
            <v>0          0</v>
          </cell>
          <cell r="J1810">
            <v>0</v>
          </cell>
          <cell r="K1810">
            <v>0</v>
          </cell>
          <cell r="L1810">
            <v>2003</v>
          </cell>
          <cell r="M1810" t="str">
            <v>No Trade</v>
          </cell>
          <cell r="N1810" t="str">
            <v>NG23</v>
          </cell>
          <cell r="O1810">
            <v>40.26</v>
          </cell>
          <cell r="P1810">
            <v>1</v>
          </cell>
        </row>
        <row r="1811">
          <cell r="A1811" t="str">
            <v>ON</v>
          </cell>
          <cell r="B1811">
            <v>2</v>
          </cell>
          <cell r="C1811">
            <v>3</v>
          </cell>
          <cell r="D1811" t="str">
            <v>C</v>
          </cell>
          <cell r="E1811">
            <v>6.45</v>
          </cell>
          <cell r="F1811">
            <v>37649</v>
          </cell>
          <cell r="G1811">
            <v>1.9E-2</v>
          </cell>
          <cell r="H1811">
            <v>0.01</v>
          </cell>
          <cell r="I1811" t="str">
            <v>9          0</v>
          </cell>
          <cell r="J1811">
            <v>0</v>
          </cell>
          <cell r="K1811">
            <v>0</v>
          </cell>
          <cell r="L1811">
            <v>2003</v>
          </cell>
          <cell r="M1811" t="str">
            <v>No Trade</v>
          </cell>
          <cell r="N1811" t="str">
            <v>NG23</v>
          </cell>
          <cell r="O1811">
            <v>40.26</v>
          </cell>
          <cell r="P1811">
            <v>1</v>
          </cell>
        </row>
        <row r="1812">
          <cell r="A1812" t="str">
            <v>ON</v>
          </cell>
          <cell r="B1812">
            <v>2</v>
          </cell>
          <cell r="C1812">
            <v>3</v>
          </cell>
          <cell r="D1812" t="str">
            <v>C</v>
          </cell>
          <cell r="E1812">
            <v>6.5</v>
          </cell>
          <cell r="F1812">
            <v>37649</v>
          </cell>
          <cell r="G1812">
            <v>1.7999999999999999E-2</v>
          </cell>
          <cell r="H1812">
            <v>0.01</v>
          </cell>
          <cell r="I1812" t="str">
            <v>8          0</v>
          </cell>
          <cell r="J1812">
            <v>0</v>
          </cell>
          <cell r="K1812">
            <v>0</v>
          </cell>
          <cell r="L1812">
            <v>2003</v>
          </cell>
          <cell r="M1812" t="str">
            <v>No Trade</v>
          </cell>
          <cell r="N1812" t="str">
            <v>NG23</v>
          </cell>
          <cell r="O1812">
            <v>40.26</v>
          </cell>
          <cell r="P1812">
            <v>1</v>
          </cell>
        </row>
        <row r="1813">
          <cell r="A1813" t="str">
            <v>ON</v>
          </cell>
          <cell r="B1813">
            <v>2</v>
          </cell>
          <cell r="C1813">
            <v>3</v>
          </cell>
          <cell r="D1813" t="str">
            <v>C</v>
          </cell>
          <cell r="E1813">
            <v>6.55</v>
          </cell>
          <cell r="F1813">
            <v>37649</v>
          </cell>
          <cell r="G1813">
            <v>1.7000000000000001E-2</v>
          </cell>
          <cell r="H1813">
            <v>0.01</v>
          </cell>
          <cell r="I1813" t="str">
            <v>7          0</v>
          </cell>
          <cell r="J1813">
            <v>0</v>
          </cell>
          <cell r="K1813">
            <v>0</v>
          </cell>
          <cell r="L1813">
            <v>2003</v>
          </cell>
          <cell r="M1813" t="str">
            <v>No Trade</v>
          </cell>
          <cell r="N1813" t="str">
            <v>NG23</v>
          </cell>
          <cell r="O1813">
            <v>40.26</v>
          </cell>
          <cell r="P1813">
            <v>1</v>
          </cell>
        </row>
        <row r="1814">
          <cell r="A1814" t="str">
            <v>ON</v>
          </cell>
          <cell r="B1814">
            <v>2</v>
          </cell>
          <cell r="C1814">
            <v>3</v>
          </cell>
          <cell r="D1814" t="str">
            <v>C</v>
          </cell>
          <cell r="E1814">
            <v>6.6</v>
          </cell>
          <cell r="F1814">
            <v>37649</v>
          </cell>
          <cell r="G1814">
            <v>1.6E-2</v>
          </cell>
          <cell r="H1814">
            <v>0.01</v>
          </cell>
          <cell r="I1814" t="str">
            <v>6          0</v>
          </cell>
          <cell r="J1814">
            <v>0</v>
          </cell>
          <cell r="K1814">
            <v>0</v>
          </cell>
          <cell r="L1814">
            <v>2003</v>
          </cell>
          <cell r="M1814" t="str">
            <v>No Trade</v>
          </cell>
          <cell r="N1814" t="str">
            <v>NG23</v>
          </cell>
          <cell r="O1814">
            <v>40.26</v>
          </cell>
          <cell r="P1814">
            <v>1</v>
          </cell>
        </row>
        <row r="1815">
          <cell r="A1815" t="str">
            <v>ON</v>
          </cell>
          <cell r="B1815">
            <v>2</v>
          </cell>
          <cell r="C1815">
            <v>3</v>
          </cell>
          <cell r="D1815" t="str">
            <v>C</v>
          </cell>
          <cell r="E1815">
            <v>6.65</v>
          </cell>
          <cell r="F1815">
            <v>37649</v>
          </cell>
          <cell r="G1815">
            <v>1.4999999999999999E-2</v>
          </cell>
          <cell r="H1815">
            <v>0.01</v>
          </cell>
          <cell r="I1815" t="str">
            <v>5          0</v>
          </cell>
          <cell r="J1815">
            <v>0</v>
          </cell>
          <cell r="K1815">
            <v>0</v>
          </cell>
          <cell r="L1815">
            <v>2003</v>
          </cell>
          <cell r="M1815" t="str">
            <v>No Trade</v>
          </cell>
          <cell r="N1815" t="str">
            <v>NG23</v>
          </cell>
          <cell r="O1815">
            <v>40.26</v>
          </cell>
          <cell r="P1815">
            <v>1</v>
          </cell>
        </row>
        <row r="1816">
          <cell r="A1816" t="str">
            <v>ON</v>
          </cell>
          <cell r="B1816">
            <v>2</v>
          </cell>
          <cell r="C1816">
            <v>3</v>
          </cell>
          <cell r="D1816" t="str">
            <v>C</v>
          </cell>
          <cell r="E1816">
            <v>6.7</v>
          </cell>
          <cell r="F1816">
            <v>37649</v>
          </cell>
          <cell r="G1816">
            <v>1.4E-2</v>
          </cell>
          <cell r="H1816">
            <v>0.01</v>
          </cell>
          <cell r="I1816" t="str">
            <v>4          2</v>
          </cell>
          <cell r="J1816">
            <v>0</v>
          </cell>
          <cell r="K1816">
            <v>0</v>
          </cell>
          <cell r="L1816">
            <v>2003</v>
          </cell>
          <cell r="M1816" t="str">
            <v>No Trade</v>
          </cell>
          <cell r="N1816" t="str">
            <v>NG23</v>
          </cell>
          <cell r="O1816">
            <v>40.26</v>
          </cell>
          <cell r="P1816">
            <v>1</v>
          </cell>
        </row>
        <row r="1817">
          <cell r="A1817" t="str">
            <v>ON</v>
          </cell>
          <cell r="B1817">
            <v>2</v>
          </cell>
          <cell r="C1817">
            <v>3</v>
          </cell>
          <cell r="D1817" t="str">
            <v>C</v>
          </cell>
          <cell r="E1817">
            <v>6.75</v>
          </cell>
          <cell r="F1817">
            <v>37649</v>
          </cell>
          <cell r="G1817">
            <v>1.2999999999999999E-2</v>
          </cell>
          <cell r="H1817">
            <v>0.01</v>
          </cell>
          <cell r="I1817" t="str">
            <v>3          0</v>
          </cell>
          <cell r="J1817">
            <v>0</v>
          </cell>
          <cell r="K1817">
            <v>0</v>
          </cell>
          <cell r="L1817">
            <v>2003</v>
          </cell>
          <cell r="M1817" t="str">
            <v>No Trade</v>
          </cell>
          <cell r="N1817" t="str">
            <v>NG23</v>
          </cell>
          <cell r="O1817">
            <v>40.26</v>
          </cell>
          <cell r="P1817">
            <v>1</v>
          </cell>
        </row>
        <row r="1818">
          <cell r="A1818" t="str">
            <v>ON</v>
          </cell>
          <cell r="B1818">
            <v>2</v>
          </cell>
          <cell r="C1818">
            <v>3</v>
          </cell>
          <cell r="D1818" t="str">
            <v>C</v>
          </cell>
          <cell r="E1818">
            <v>6.8</v>
          </cell>
          <cell r="F1818">
            <v>37649</v>
          </cell>
          <cell r="G1818">
            <v>1.2999999999999999E-2</v>
          </cell>
          <cell r="H1818">
            <v>0.01</v>
          </cell>
          <cell r="I1818" t="str">
            <v>2          0</v>
          </cell>
          <cell r="J1818">
            <v>0</v>
          </cell>
          <cell r="K1818">
            <v>0</v>
          </cell>
          <cell r="L1818">
            <v>2003</v>
          </cell>
          <cell r="M1818" t="str">
            <v>No Trade</v>
          </cell>
          <cell r="N1818" t="str">
            <v>NG23</v>
          </cell>
          <cell r="O1818">
            <v>40.26</v>
          </cell>
          <cell r="P1818">
            <v>1</v>
          </cell>
        </row>
        <row r="1819">
          <cell r="A1819" t="str">
            <v>ON</v>
          </cell>
          <cell r="B1819">
            <v>2</v>
          </cell>
          <cell r="C1819">
            <v>3</v>
          </cell>
          <cell r="D1819" t="str">
            <v>C</v>
          </cell>
          <cell r="E1819">
            <v>6.85</v>
          </cell>
          <cell r="F1819">
            <v>37649</v>
          </cell>
          <cell r="G1819">
            <v>1.2E-2</v>
          </cell>
          <cell r="H1819">
            <v>0.01</v>
          </cell>
          <cell r="I1819" t="str">
            <v>2          0</v>
          </cell>
          <cell r="J1819">
            <v>0</v>
          </cell>
          <cell r="K1819">
            <v>0</v>
          </cell>
          <cell r="L1819">
            <v>2003</v>
          </cell>
          <cell r="M1819" t="str">
            <v>No Trade</v>
          </cell>
          <cell r="N1819" t="str">
            <v>NG23</v>
          </cell>
          <cell r="O1819">
            <v>40.26</v>
          </cell>
          <cell r="P1819">
            <v>1</v>
          </cell>
        </row>
        <row r="1820">
          <cell r="A1820" t="str">
            <v>ON</v>
          </cell>
          <cell r="B1820">
            <v>2</v>
          </cell>
          <cell r="C1820">
            <v>3</v>
          </cell>
          <cell r="D1820" t="str">
            <v>C</v>
          </cell>
          <cell r="E1820">
            <v>6.9</v>
          </cell>
          <cell r="F1820">
            <v>37649</v>
          </cell>
          <cell r="G1820">
            <v>1.0999999999999999E-2</v>
          </cell>
          <cell r="H1820">
            <v>0.01</v>
          </cell>
          <cell r="I1820" t="str">
            <v>1          0</v>
          </cell>
          <cell r="J1820">
            <v>0</v>
          </cell>
          <cell r="K1820">
            <v>0</v>
          </cell>
          <cell r="L1820">
            <v>2003</v>
          </cell>
          <cell r="M1820" t="str">
            <v>No Trade</v>
          </cell>
          <cell r="N1820" t="str">
            <v>NG23</v>
          </cell>
          <cell r="O1820">
            <v>40.26</v>
          </cell>
          <cell r="P1820">
            <v>1</v>
          </cell>
        </row>
        <row r="1821">
          <cell r="A1821" t="str">
            <v>ON</v>
          </cell>
          <cell r="B1821">
            <v>2</v>
          </cell>
          <cell r="C1821">
            <v>3</v>
          </cell>
          <cell r="D1821" t="str">
            <v>C</v>
          </cell>
          <cell r="E1821">
            <v>6.95</v>
          </cell>
          <cell r="F1821">
            <v>37649</v>
          </cell>
          <cell r="G1821">
            <v>1.0999999999999999E-2</v>
          </cell>
          <cell r="H1821">
            <v>0.01</v>
          </cell>
          <cell r="I1821" t="str">
            <v>0          0</v>
          </cell>
          <cell r="J1821">
            <v>0</v>
          </cell>
          <cell r="K1821">
            <v>0</v>
          </cell>
          <cell r="L1821">
            <v>2003</v>
          </cell>
          <cell r="M1821" t="str">
            <v>No Trade</v>
          </cell>
          <cell r="N1821" t="str">
            <v>NG23</v>
          </cell>
          <cell r="O1821">
            <v>40.26</v>
          </cell>
          <cell r="P1821">
            <v>1</v>
          </cell>
        </row>
        <row r="1822">
          <cell r="A1822" t="str">
            <v>ON</v>
          </cell>
          <cell r="B1822">
            <v>2</v>
          </cell>
          <cell r="C1822">
            <v>3</v>
          </cell>
          <cell r="D1822" t="str">
            <v>C</v>
          </cell>
          <cell r="E1822">
            <v>7</v>
          </cell>
          <cell r="F1822">
            <v>37649</v>
          </cell>
          <cell r="G1822">
            <v>0.01</v>
          </cell>
          <cell r="H1822">
            <v>0.01</v>
          </cell>
          <cell r="I1822" t="str">
            <v>0          5</v>
          </cell>
          <cell r="J1822">
            <v>8.9999999999999993E-3</v>
          </cell>
          <cell r="K1822">
            <v>8.9999999999999993E-3</v>
          </cell>
          <cell r="L1822">
            <v>2003</v>
          </cell>
          <cell r="M1822" t="str">
            <v>No Trade</v>
          </cell>
          <cell r="N1822" t="str">
            <v>NG23</v>
          </cell>
          <cell r="O1822">
            <v>40.26</v>
          </cell>
          <cell r="P1822">
            <v>1</v>
          </cell>
        </row>
        <row r="1823">
          <cell r="A1823" t="str">
            <v>ON</v>
          </cell>
          <cell r="B1823">
            <v>2</v>
          </cell>
          <cell r="C1823">
            <v>3</v>
          </cell>
          <cell r="D1823" t="str">
            <v>C</v>
          </cell>
          <cell r="E1823">
            <v>7.1</v>
          </cell>
          <cell r="F1823">
            <v>37649</v>
          </cell>
          <cell r="G1823">
            <v>8.9999999999999993E-3</v>
          </cell>
          <cell r="H1823">
            <v>0</v>
          </cell>
          <cell r="I1823" t="str">
            <v>9          0</v>
          </cell>
          <cell r="J1823">
            <v>0</v>
          </cell>
          <cell r="K1823">
            <v>0</v>
          </cell>
          <cell r="L1823">
            <v>2003</v>
          </cell>
          <cell r="M1823" t="str">
            <v>No Trade</v>
          </cell>
          <cell r="N1823" t="str">
            <v>NG23</v>
          </cell>
          <cell r="O1823">
            <v>40.26</v>
          </cell>
          <cell r="P1823">
            <v>1</v>
          </cell>
        </row>
        <row r="1824">
          <cell r="A1824" t="str">
            <v>ON</v>
          </cell>
          <cell r="B1824">
            <v>2</v>
          </cell>
          <cell r="C1824">
            <v>3</v>
          </cell>
          <cell r="D1824" t="str">
            <v>C</v>
          </cell>
          <cell r="E1824">
            <v>7.25</v>
          </cell>
          <cell r="F1824">
            <v>37649</v>
          </cell>
          <cell r="G1824">
            <v>8.0000000000000002E-3</v>
          </cell>
          <cell r="H1824">
            <v>0</v>
          </cell>
          <cell r="I1824" t="str">
            <v>8          0</v>
          </cell>
          <cell r="J1824">
            <v>0</v>
          </cell>
          <cell r="K1824">
            <v>0</v>
          </cell>
          <cell r="L1824">
            <v>2003</v>
          </cell>
          <cell r="M1824" t="str">
            <v>No Trade</v>
          </cell>
          <cell r="N1824" t="str">
            <v>NG23</v>
          </cell>
          <cell r="O1824">
            <v>40.26</v>
          </cell>
          <cell r="P1824">
            <v>1</v>
          </cell>
        </row>
        <row r="1825">
          <cell r="A1825" t="str">
            <v>ON</v>
          </cell>
          <cell r="B1825">
            <v>2</v>
          </cell>
          <cell r="C1825">
            <v>3</v>
          </cell>
          <cell r="D1825" t="str">
            <v>C</v>
          </cell>
          <cell r="E1825">
            <v>7.3</v>
          </cell>
          <cell r="F1825">
            <v>37649</v>
          </cell>
          <cell r="G1825">
            <v>7.0000000000000001E-3</v>
          </cell>
          <cell r="H1825">
            <v>0</v>
          </cell>
          <cell r="I1825" t="str">
            <v>7          0</v>
          </cell>
          <cell r="J1825">
            <v>0</v>
          </cell>
          <cell r="K1825">
            <v>0</v>
          </cell>
          <cell r="L1825">
            <v>2003</v>
          </cell>
          <cell r="M1825" t="str">
            <v>No Trade</v>
          </cell>
          <cell r="N1825" t="str">
            <v>NG23</v>
          </cell>
          <cell r="O1825">
            <v>40.26</v>
          </cell>
          <cell r="P1825">
            <v>1</v>
          </cell>
        </row>
        <row r="1826">
          <cell r="A1826" t="str">
            <v>ON</v>
          </cell>
          <cell r="B1826">
            <v>2</v>
          </cell>
          <cell r="C1826">
            <v>3</v>
          </cell>
          <cell r="D1826" t="str">
            <v>C</v>
          </cell>
          <cell r="E1826">
            <v>7.4</v>
          </cell>
          <cell r="F1826">
            <v>37649</v>
          </cell>
          <cell r="G1826">
            <v>6.0000000000000001E-3</v>
          </cell>
          <cell r="H1826">
            <v>0</v>
          </cell>
          <cell r="I1826" t="str">
            <v>6          0</v>
          </cell>
          <cell r="J1826">
            <v>0</v>
          </cell>
          <cell r="K1826">
            <v>0</v>
          </cell>
          <cell r="L1826">
            <v>2003</v>
          </cell>
          <cell r="M1826" t="str">
            <v>No Trade</v>
          </cell>
          <cell r="N1826" t="str">
            <v>NG23</v>
          </cell>
          <cell r="O1826">
            <v>40.26</v>
          </cell>
          <cell r="P1826">
            <v>1</v>
          </cell>
        </row>
        <row r="1827">
          <cell r="A1827" t="str">
            <v>ON</v>
          </cell>
          <cell r="B1827">
            <v>2</v>
          </cell>
          <cell r="C1827">
            <v>3</v>
          </cell>
          <cell r="D1827" t="str">
            <v>C</v>
          </cell>
          <cell r="E1827">
            <v>7.5</v>
          </cell>
          <cell r="F1827">
            <v>37649</v>
          </cell>
          <cell r="G1827">
            <v>6.0000000000000001E-3</v>
          </cell>
          <cell r="H1827">
            <v>0</v>
          </cell>
          <cell r="I1827" t="str">
            <v>6          0</v>
          </cell>
          <cell r="J1827">
            <v>0</v>
          </cell>
          <cell r="K1827">
            <v>0</v>
          </cell>
          <cell r="L1827">
            <v>2003</v>
          </cell>
          <cell r="M1827" t="str">
            <v>No Trade</v>
          </cell>
          <cell r="N1827" t="str">
            <v>NG23</v>
          </cell>
          <cell r="O1827">
            <v>40.26</v>
          </cell>
          <cell r="P1827">
            <v>1</v>
          </cell>
        </row>
        <row r="1828">
          <cell r="A1828" t="str">
            <v>ON</v>
          </cell>
          <cell r="B1828">
            <v>2</v>
          </cell>
          <cell r="C1828">
            <v>3</v>
          </cell>
          <cell r="D1828" t="str">
            <v>C</v>
          </cell>
          <cell r="E1828">
            <v>7.55</v>
          </cell>
          <cell r="F1828">
            <v>37649</v>
          </cell>
          <cell r="G1828">
            <v>5.0000000000000001E-3</v>
          </cell>
          <cell r="H1828">
            <v>0</v>
          </cell>
          <cell r="I1828" t="str">
            <v>6          0</v>
          </cell>
          <cell r="J1828">
            <v>0</v>
          </cell>
          <cell r="K1828">
            <v>0</v>
          </cell>
          <cell r="L1828">
            <v>2003</v>
          </cell>
          <cell r="M1828" t="str">
            <v>No Trade</v>
          </cell>
          <cell r="N1828" t="str">
            <v>NG23</v>
          </cell>
          <cell r="O1828">
            <v>40.26</v>
          </cell>
          <cell r="P1828">
            <v>1</v>
          </cell>
        </row>
        <row r="1829">
          <cell r="A1829" t="str">
            <v>ON</v>
          </cell>
          <cell r="B1829">
            <v>2</v>
          </cell>
          <cell r="C1829">
            <v>3</v>
          </cell>
          <cell r="D1829" t="str">
            <v>C</v>
          </cell>
          <cell r="E1829">
            <v>7.6</v>
          </cell>
          <cell r="F1829">
            <v>37649</v>
          </cell>
          <cell r="G1829">
            <v>5.0000000000000001E-3</v>
          </cell>
          <cell r="H1829">
            <v>0</v>
          </cell>
          <cell r="I1829" t="str">
            <v>5          2</v>
          </cell>
          <cell r="J1829">
            <v>0</v>
          </cell>
          <cell r="K1829">
            <v>0</v>
          </cell>
          <cell r="L1829">
            <v>2003</v>
          </cell>
          <cell r="M1829" t="str">
            <v>No Trade</v>
          </cell>
          <cell r="N1829" t="str">
            <v>NG23</v>
          </cell>
          <cell r="O1829">
            <v>40.26</v>
          </cell>
          <cell r="P1829">
            <v>1</v>
          </cell>
        </row>
        <row r="1830">
          <cell r="A1830" t="str">
            <v>ON</v>
          </cell>
          <cell r="B1830">
            <v>2</v>
          </cell>
          <cell r="C1830">
            <v>3</v>
          </cell>
          <cell r="D1830" t="str">
            <v>C</v>
          </cell>
          <cell r="E1830">
            <v>8</v>
          </cell>
          <cell r="F1830">
            <v>37649</v>
          </cell>
          <cell r="G1830">
            <v>3.0000000000000001E-3</v>
          </cell>
          <cell r="H1830">
            <v>0</v>
          </cell>
          <cell r="I1830" t="str">
            <v>4          0</v>
          </cell>
          <cell r="J1830">
            <v>0</v>
          </cell>
          <cell r="K1830">
            <v>0</v>
          </cell>
          <cell r="L1830">
            <v>2003</v>
          </cell>
          <cell r="M1830" t="str">
            <v>No Trade</v>
          </cell>
          <cell r="N1830" t="str">
            <v>NG23</v>
          </cell>
          <cell r="O1830">
            <v>40.26</v>
          </cell>
          <cell r="P1830">
            <v>1</v>
          </cell>
        </row>
        <row r="1831">
          <cell r="A1831" t="str">
            <v>ON</v>
          </cell>
          <cell r="B1831">
            <v>2</v>
          </cell>
          <cell r="C1831">
            <v>3</v>
          </cell>
          <cell r="D1831" t="str">
            <v>P</v>
          </cell>
          <cell r="E1831">
            <v>8</v>
          </cell>
          <cell r="F1831">
            <v>37649</v>
          </cell>
          <cell r="G1831">
            <v>3.8889999999999998</v>
          </cell>
          <cell r="H1831">
            <v>3.88</v>
          </cell>
          <cell r="I1831" t="str">
            <v>9          0</v>
          </cell>
          <cell r="J1831">
            <v>0</v>
          </cell>
          <cell r="K1831">
            <v>0</v>
          </cell>
          <cell r="L1831">
            <v>2003</v>
          </cell>
          <cell r="M1831">
            <v>5.8763381987905419</v>
          </cell>
          <cell r="N1831" t="str">
            <v>NG23</v>
          </cell>
          <cell r="O1831">
            <v>40.26</v>
          </cell>
          <cell r="P1831">
            <v>2</v>
          </cell>
        </row>
        <row r="1832">
          <cell r="A1832" t="str">
            <v>ON</v>
          </cell>
          <cell r="B1832">
            <v>2</v>
          </cell>
          <cell r="C1832">
            <v>3</v>
          </cell>
          <cell r="D1832" t="str">
            <v>C</v>
          </cell>
          <cell r="E1832">
            <v>9</v>
          </cell>
          <cell r="F1832">
            <v>37649</v>
          </cell>
          <cell r="G1832">
            <v>2E-3</v>
          </cell>
          <cell r="H1832">
            <v>0</v>
          </cell>
          <cell r="I1832" t="str">
            <v>2          0</v>
          </cell>
          <cell r="J1832">
            <v>0</v>
          </cell>
          <cell r="K1832">
            <v>0</v>
          </cell>
          <cell r="L1832">
            <v>2003</v>
          </cell>
          <cell r="M1832" t="str">
            <v>No Trade</v>
          </cell>
          <cell r="N1832" t="str">
            <v>NG23</v>
          </cell>
          <cell r="O1832">
            <v>40.26</v>
          </cell>
          <cell r="P1832">
            <v>1</v>
          </cell>
        </row>
        <row r="1833">
          <cell r="A1833" t="str">
            <v>ON</v>
          </cell>
          <cell r="B1833">
            <v>2</v>
          </cell>
          <cell r="C1833">
            <v>3</v>
          </cell>
          <cell r="D1833" t="str">
            <v>C</v>
          </cell>
          <cell r="E1833">
            <v>10</v>
          </cell>
          <cell r="F1833">
            <v>37649</v>
          </cell>
          <cell r="G1833">
            <v>1E-3</v>
          </cell>
          <cell r="H1833">
            <v>0</v>
          </cell>
          <cell r="I1833" t="str">
            <v>1          0</v>
          </cell>
          <cell r="J1833">
            <v>0</v>
          </cell>
          <cell r="K1833">
            <v>0</v>
          </cell>
          <cell r="L1833">
            <v>2003</v>
          </cell>
          <cell r="M1833" t="str">
            <v>No Trade</v>
          </cell>
          <cell r="N1833" t="str">
            <v>NG23</v>
          </cell>
          <cell r="O1833">
            <v>40.26</v>
          </cell>
          <cell r="P1833">
            <v>1</v>
          </cell>
        </row>
        <row r="1834">
          <cell r="A1834" t="str">
            <v>ON</v>
          </cell>
          <cell r="B1834">
            <v>2</v>
          </cell>
          <cell r="C1834">
            <v>3</v>
          </cell>
          <cell r="D1834" t="str">
            <v>C</v>
          </cell>
          <cell r="E1834">
            <v>12</v>
          </cell>
          <cell r="F1834">
            <v>37649</v>
          </cell>
          <cell r="G1834">
            <v>1E-3</v>
          </cell>
          <cell r="H1834">
            <v>0</v>
          </cell>
          <cell r="I1834" t="str">
            <v>1          0</v>
          </cell>
          <cell r="J1834">
            <v>0</v>
          </cell>
          <cell r="K1834">
            <v>0</v>
          </cell>
          <cell r="L1834">
            <v>2003</v>
          </cell>
          <cell r="M1834" t="str">
            <v>No Trade</v>
          </cell>
          <cell r="N1834" t="str">
            <v>NG23</v>
          </cell>
          <cell r="O1834">
            <v>40.26</v>
          </cell>
          <cell r="P1834">
            <v>1</v>
          </cell>
        </row>
        <row r="1835">
          <cell r="A1835" t="str">
            <v>ON</v>
          </cell>
          <cell r="B1835">
            <v>2</v>
          </cell>
          <cell r="C1835">
            <v>3</v>
          </cell>
          <cell r="D1835" t="str">
            <v>P</v>
          </cell>
          <cell r="E1835">
            <v>12</v>
          </cell>
          <cell r="F1835">
            <v>37649</v>
          </cell>
          <cell r="G1835">
            <v>0</v>
          </cell>
          <cell r="H1835">
            <v>0</v>
          </cell>
          <cell r="I1835" t="str">
            <v>0          0</v>
          </cell>
          <cell r="J1835">
            <v>0</v>
          </cell>
          <cell r="K1835">
            <v>0</v>
          </cell>
          <cell r="L1835">
            <v>2003</v>
          </cell>
          <cell r="M1835" t="str">
            <v>No Trade</v>
          </cell>
          <cell r="N1835" t="str">
            <v/>
          </cell>
          <cell r="O1835" t="str">
            <v/>
          </cell>
          <cell r="P1835" t="str">
            <v/>
          </cell>
        </row>
        <row r="1836">
          <cell r="A1836" t="str">
            <v>ON</v>
          </cell>
          <cell r="B1836">
            <v>3</v>
          </cell>
          <cell r="C1836">
            <v>3</v>
          </cell>
          <cell r="D1836" t="str">
            <v>P</v>
          </cell>
          <cell r="E1836">
            <v>0.25</v>
          </cell>
          <cell r="F1836">
            <v>37677</v>
          </cell>
          <cell r="G1836">
            <v>0</v>
          </cell>
          <cell r="H1836">
            <v>0</v>
          </cell>
          <cell r="I1836" t="str">
            <v>0          0</v>
          </cell>
          <cell r="J1836">
            <v>0</v>
          </cell>
          <cell r="K1836">
            <v>0</v>
          </cell>
          <cell r="L1836">
            <v>2003</v>
          </cell>
          <cell r="M1836" t="str">
            <v>No Trade</v>
          </cell>
          <cell r="N1836" t="str">
            <v/>
          </cell>
          <cell r="O1836" t="str">
            <v/>
          </cell>
          <cell r="P1836" t="str">
            <v/>
          </cell>
        </row>
        <row r="1837">
          <cell r="A1837" t="str">
            <v>ON</v>
          </cell>
          <cell r="B1837">
            <v>3</v>
          </cell>
          <cell r="C1837">
            <v>3</v>
          </cell>
          <cell r="D1837" t="str">
            <v>C</v>
          </cell>
          <cell r="E1837">
            <v>0.5</v>
          </cell>
          <cell r="F1837">
            <v>37677</v>
          </cell>
          <cell r="G1837">
            <v>0</v>
          </cell>
          <cell r="H1837">
            <v>0</v>
          </cell>
          <cell r="I1837" t="str">
            <v>0          0</v>
          </cell>
          <cell r="J1837">
            <v>0</v>
          </cell>
          <cell r="K1837">
            <v>0</v>
          </cell>
          <cell r="L1837">
            <v>2003</v>
          </cell>
          <cell r="M1837" t="str">
            <v>No Trade</v>
          </cell>
          <cell r="N1837" t="str">
            <v/>
          </cell>
          <cell r="O1837" t="str">
            <v/>
          </cell>
          <cell r="P1837" t="str">
            <v/>
          </cell>
        </row>
        <row r="1838">
          <cell r="A1838" t="str">
            <v>ON</v>
          </cell>
          <cell r="B1838">
            <v>3</v>
          </cell>
          <cell r="C1838">
            <v>3</v>
          </cell>
          <cell r="D1838" t="str">
            <v>C</v>
          </cell>
          <cell r="E1838">
            <v>1</v>
          </cell>
          <cell r="F1838">
            <v>37677</v>
          </cell>
          <cell r="G1838">
            <v>0</v>
          </cell>
          <cell r="H1838">
            <v>0</v>
          </cell>
          <cell r="I1838" t="str">
            <v>0          0</v>
          </cell>
          <cell r="J1838">
            <v>0</v>
          </cell>
          <cell r="K1838">
            <v>0</v>
          </cell>
          <cell r="L1838">
            <v>2003</v>
          </cell>
          <cell r="M1838" t="str">
            <v>No Trade</v>
          </cell>
          <cell r="N1838" t="str">
            <v/>
          </cell>
          <cell r="O1838" t="str">
            <v/>
          </cell>
          <cell r="P1838" t="str">
            <v/>
          </cell>
        </row>
        <row r="1839">
          <cell r="A1839" t="str">
            <v>ON</v>
          </cell>
          <cell r="B1839">
            <v>3</v>
          </cell>
          <cell r="C1839">
            <v>3</v>
          </cell>
          <cell r="D1839" t="str">
            <v>P</v>
          </cell>
          <cell r="E1839">
            <v>1.7</v>
          </cell>
          <cell r="F1839">
            <v>37677</v>
          </cell>
          <cell r="G1839">
            <v>1E-3</v>
          </cell>
          <cell r="H1839">
            <v>0</v>
          </cell>
          <cell r="I1839" t="str">
            <v>1          0</v>
          </cell>
          <cell r="J1839">
            <v>0</v>
          </cell>
          <cell r="K1839">
            <v>0</v>
          </cell>
          <cell r="L1839">
            <v>2003</v>
          </cell>
          <cell r="M1839">
            <v>2.1345447901232846</v>
          </cell>
          <cell r="N1839" t="str">
            <v>NG33</v>
          </cell>
          <cell r="O1839">
            <v>46</v>
          </cell>
          <cell r="P1839">
            <v>2</v>
          </cell>
        </row>
        <row r="1840">
          <cell r="A1840" t="str">
            <v>ON</v>
          </cell>
          <cell r="B1840">
            <v>3</v>
          </cell>
          <cell r="C1840">
            <v>3</v>
          </cell>
          <cell r="D1840" t="str">
            <v>P</v>
          </cell>
          <cell r="E1840">
            <v>1.75</v>
          </cell>
          <cell r="F1840">
            <v>37677</v>
          </cell>
          <cell r="G1840">
            <v>1E-3</v>
          </cell>
          <cell r="H1840">
            <v>0</v>
          </cell>
          <cell r="I1840" t="str">
            <v>1          0</v>
          </cell>
          <cell r="J1840">
            <v>0</v>
          </cell>
          <cell r="K1840">
            <v>0</v>
          </cell>
          <cell r="L1840">
            <v>2003</v>
          </cell>
          <cell r="M1840">
            <v>2.1145985234270546</v>
          </cell>
          <cell r="N1840" t="str">
            <v>NG33</v>
          </cell>
          <cell r="O1840">
            <v>46</v>
          </cell>
          <cell r="P1840">
            <v>2</v>
          </cell>
        </row>
        <row r="1841">
          <cell r="A1841" t="str">
            <v>ON</v>
          </cell>
          <cell r="B1841">
            <v>3</v>
          </cell>
          <cell r="C1841">
            <v>3</v>
          </cell>
          <cell r="D1841" t="str">
            <v>P</v>
          </cell>
          <cell r="E1841">
            <v>2</v>
          </cell>
          <cell r="F1841">
            <v>37677</v>
          </cell>
          <cell r="G1841">
            <v>1E-3</v>
          </cell>
          <cell r="H1841">
            <v>0</v>
          </cell>
          <cell r="I1841" t="str">
            <v>1          0</v>
          </cell>
          <cell r="J1841">
            <v>0</v>
          </cell>
          <cell r="K1841">
            <v>0</v>
          </cell>
          <cell r="L1841">
            <v>2003</v>
          </cell>
          <cell r="M1841">
            <v>2.0232102738027837</v>
          </cell>
          <cell r="N1841" t="str">
            <v>NG33</v>
          </cell>
          <cell r="O1841">
            <v>46</v>
          </cell>
          <cell r="P1841">
            <v>2</v>
          </cell>
        </row>
        <row r="1842">
          <cell r="A1842" t="str">
            <v>ON</v>
          </cell>
          <cell r="B1842">
            <v>3</v>
          </cell>
          <cell r="C1842">
            <v>3</v>
          </cell>
          <cell r="D1842" t="str">
            <v>P</v>
          </cell>
          <cell r="E1842">
            <v>2.1</v>
          </cell>
          <cell r="F1842">
            <v>37677</v>
          </cell>
          <cell r="G1842">
            <v>1E-3</v>
          </cell>
          <cell r="H1842">
            <v>0</v>
          </cell>
          <cell r="I1842" t="str">
            <v>1          0</v>
          </cell>
          <cell r="J1842">
            <v>0</v>
          </cell>
          <cell r="K1842">
            <v>0</v>
          </cell>
          <cell r="L1842">
            <v>2003</v>
          </cell>
          <cell r="M1842">
            <v>1.9900168508166671</v>
          </cell>
          <cell r="N1842" t="str">
            <v>NG33</v>
          </cell>
          <cell r="O1842">
            <v>46</v>
          </cell>
          <cell r="P1842">
            <v>2</v>
          </cell>
        </row>
        <row r="1843">
          <cell r="A1843" t="str">
            <v>ON</v>
          </cell>
          <cell r="B1843">
            <v>3</v>
          </cell>
          <cell r="C1843">
            <v>3</v>
          </cell>
          <cell r="D1843" t="str">
            <v>P</v>
          </cell>
          <cell r="E1843">
            <v>2.2000000000000002</v>
          </cell>
          <cell r="F1843">
            <v>37677</v>
          </cell>
          <cell r="G1843">
            <v>1E-3</v>
          </cell>
          <cell r="H1843">
            <v>0</v>
          </cell>
          <cell r="I1843" t="str">
            <v>1          0</v>
          </cell>
          <cell r="J1843">
            <v>0</v>
          </cell>
          <cell r="K1843">
            <v>0</v>
          </cell>
          <cell r="L1843">
            <v>2003</v>
          </cell>
          <cell r="M1843">
            <v>1.9584644212002318</v>
          </cell>
          <cell r="N1843" t="str">
            <v>NG33</v>
          </cell>
          <cell r="O1843">
            <v>46</v>
          </cell>
          <cell r="P1843">
            <v>2</v>
          </cell>
        </row>
        <row r="1844">
          <cell r="A1844" t="str">
            <v>ON</v>
          </cell>
          <cell r="B1844">
            <v>3</v>
          </cell>
          <cell r="C1844">
            <v>3</v>
          </cell>
          <cell r="D1844" t="str">
            <v>P</v>
          </cell>
          <cell r="E1844">
            <v>2.25</v>
          </cell>
          <cell r="F1844">
            <v>37677</v>
          </cell>
          <cell r="G1844">
            <v>1E-3</v>
          </cell>
          <cell r="H1844">
            <v>0</v>
          </cell>
          <cell r="I1844" t="str">
            <v>1          0</v>
          </cell>
          <cell r="J1844">
            <v>0</v>
          </cell>
          <cell r="K1844">
            <v>0</v>
          </cell>
          <cell r="L1844">
            <v>2003</v>
          </cell>
          <cell r="M1844">
            <v>1.9432554445088477</v>
          </cell>
          <cell r="N1844" t="str">
            <v>NG33</v>
          </cell>
          <cell r="O1844">
            <v>46</v>
          </cell>
          <cell r="P1844">
            <v>2</v>
          </cell>
        </row>
        <row r="1845">
          <cell r="A1845" t="str">
            <v>ON</v>
          </cell>
          <cell r="B1845">
            <v>3</v>
          </cell>
          <cell r="C1845">
            <v>3</v>
          </cell>
          <cell r="D1845" t="str">
            <v>P</v>
          </cell>
          <cell r="E1845">
            <v>2.2999999999999998</v>
          </cell>
          <cell r="F1845">
            <v>37677</v>
          </cell>
          <cell r="G1845">
            <v>1E-3</v>
          </cell>
          <cell r="H1845">
            <v>0</v>
          </cell>
          <cell r="I1845" t="str">
            <v>2          0</v>
          </cell>
          <cell r="J1845">
            <v>0</v>
          </cell>
          <cell r="K1845">
            <v>0</v>
          </cell>
          <cell r="L1845">
            <v>2003</v>
          </cell>
          <cell r="M1845">
            <v>1.9284015731193924</v>
          </cell>
          <cell r="N1845" t="str">
            <v>NG33</v>
          </cell>
          <cell r="O1845">
            <v>46</v>
          </cell>
          <cell r="P1845">
            <v>2</v>
          </cell>
        </row>
        <row r="1846">
          <cell r="A1846" t="str">
            <v>ON</v>
          </cell>
          <cell r="B1846">
            <v>3</v>
          </cell>
          <cell r="C1846">
            <v>3</v>
          </cell>
          <cell r="D1846" t="str">
            <v>P</v>
          </cell>
          <cell r="E1846">
            <v>2.4</v>
          </cell>
          <cell r="F1846">
            <v>37677</v>
          </cell>
          <cell r="G1846">
            <v>2E-3</v>
          </cell>
          <cell r="H1846">
            <v>0</v>
          </cell>
          <cell r="I1846" t="str">
            <v>3          0</v>
          </cell>
          <cell r="J1846">
            <v>0</v>
          </cell>
          <cell r="K1846">
            <v>0</v>
          </cell>
          <cell r="L1846">
            <v>2003</v>
          </cell>
          <cell r="M1846">
            <v>2.0042315522479588</v>
          </cell>
          <cell r="N1846" t="str">
            <v>NG33</v>
          </cell>
          <cell r="O1846">
            <v>46</v>
          </cell>
          <cell r="P1846">
            <v>2</v>
          </cell>
        </row>
        <row r="1847">
          <cell r="A1847" t="str">
            <v>ON</v>
          </cell>
          <cell r="B1847">
            <v>3</v>
          </cell>
          <cell r="C1847">
            <v>3</v>
          </cell>
          <cell r="D1847" t="str">
            <v>C</v>
          </cell>
          <cell r="E1847">
            <v>2.4500000000000002</v>
          </cell>
          <cell r="F1847">
            <v>37677</v>
          </cell>
          <cell r="G1847">
            <v>0</v>
          </cell>
          <cell r="H1847">
            <v>0</v>
          </cell>
          <cell r="I1847" t="str">
            <v>0          0</v>
          </cell>
          <cell r="J1847">
            <v>0</v>
          </cell>
          <cell r="K1847">
            <v>0</v>
          </cell>
          <cell r="L1847">
            <v>2003</v>
          </cell>
          <cell r="M1847" t="str">
            <v>No Trade</v>
          </cell>
          <cell r="N1847" t="str">
            <v/>
          </cell>
          <cell r="O1847" t="str">
            <v/>
          </cell>
          <cell r="P1847" t="str">
            <v/>
          </cell>
        </row>
        <row r="1848">
          <cell r="A1848" t="str">
            <v>ON</v>
          </cell>
          <cell r="B1848">
            <v>3</v>
          </cell>
          <cell r="C1848">
            <v>3</v>
          </cell>
          <cell r="D1848" t="str">
            <v>C</v>
          </cell>
          <cell r="E1848">
            <v>2.5</v>
          </cell>
          <cell r="F1848">
            <v>37677</v>
          </cell>
          <cell r="G1848">
            <v>0</v>
          </cell>
          <cell r="H1848">
            <v>0</v>
          </cell>
          <cell r="I1848" t="str">
            <v>0          0</v>
          </cell>
          <cell r="J1848">
            <v>0</v>
          </cell>
          <cell r="K1848">
            <v>0</v>
          </cell>
          <cell r="L1848">
            <v>2003</v>
          </cell>
          <cell r="M1848" t="str">
            <v>No Trade</v>
          </cell>
          <cell r="N1848" t="str">
            <v/>
          </cell>
          <cell r="O1848" t="str">
            <v/>
          </cell>
          <cell r="P1848" t="str">
            <v/>
          </cell>
        </row>
        <row r="1849">
          <cell r="A1849" t="str">
            <v>ON</v>
          </cell>
          <cell r="B1849">
            <v>3</v>
          </cell>
          <cell r="C1849">
            <v>3</v>
          </cell>
          <cell r="D1849" t="str">
            <v>P</v>
          </cell>
          <cell r="E1849">
            <v>2.5</v>
          </cell>
          <cell r="F1849">
            <v>37677</v>
          </cell>
          <cell r="G1849">
            <v>3.0000000000000001E-3</v>
          </cell>
          <cell r="H1849">
            <v>0</v>
          </cell>
          <cell r="I1849" t="str">
            <v>4          0</v>
          </cell>
          <cell r="J1849">
            <v>0</v>
          </cell>
          <cell r="K1849">
            <v>0</v>
          </cell>
          <cell r="L1849">
            <v>2003</v>
          </cell>
          <cell r="M1849">
            <v>2.042704699908553</v>
          </cell>
          <cell r="N1849" t="str">
            <v>NG33</v>
          </cell>
          <cell r="O1849">
            <v>46</v>
          </cell>
          <cell r="P1849">
            <v>2</v>
          </cell>
        </row>
        <row r="1850">
          <cell r="A1850" t="str">
            <v>ON</v>
          </cell>
          <cell r="B1850">
            <v>3</v>
          </cell>
          <cell r="C1850">
            <v>3</v>
          </cell>
          <cell r="D1850" t="str">
            <v>C</v>
          </cell>
          <cell r="E1850">
            <v>2.7</v>
          </cell>
          <cell r="F1850">
            <v>37677</v>
          </cell>
          <cell r="G1850">
            <v>0.71499999999999997</v>
          </cell>
          <cell r="H1850">
            <v>0.71</v>
          </cell>
          <cell r="I1850" t="str">
            <v>5          0</v>
          </cell>
          <cell r="J1850">
            <v>0</v>
          </cell>
          <cell r="K1850">
            <v>0</v>
          </cell>
          <cell r="L1850">
            <v>2003</v>
          </cell>
          <cell r="M1850" t="str">
            <v>No Trade</v>
          </cell>
          <cell r="N1850" t="str">
            <v>NG33</v>
          </cell>
          <cell r="O1850">
            <v>46</v>
          </cell>
          <cell r="P1850">
            <v>1</v>
          </cell>
        </row>
        <row r="1851">
          <cell r="A1851" t="str">
            <v>ON</v>
          </cell>
          <cell r="B1851">
            <v>3</v>
          </cell>
          <cell r="C1851">
            <v>3</v>
          </cell>
          <cell r="D1851" t="str">
            <v>P</v>
          </cell>
          <cell r="E1851">
            <v>2.7</v>
          </cell>
          <cell r="F1851">
            <v>37677</v>
          </cell>
          <cell r="G1851">
            <v>6.0000000000000001E-3</v>
          </cell>
          <cell r="H1851">
            <v>0</v>
          </cell>
          <cell r="I1851" t="str">
            <v>9          0</v>
          </cell>
          <cell r="J1851">
            <v>0</v>
          </cell>
          <cell r="K1851">
            <v>0</v>
          </cell>
          <cell r="L1851">
            <v>2003</v>
          </cell>
          <cell r="M1851">
            <v>2.113058319409554</v>
          </cell>
          <cell r="N1851" t="str">
            <v>NG33</v>
          </cell>
          <cell r="O1851">
            <v>46</v>
          </cell>
          <cell r="P1851">
            <v>2</v>
          </cell>
        </row>
        <row r="1852">
          <cell r="A1852" t="str">
            <v>ON</v>
          </cell>
          <cell r="B1852">
            <v>3</v>
          </cell>
          <cell r="C1852">
            <v>3</v>
          </cell>
          <cell r="D1852" t="str">
            <v>C</v>
          </cell>
          <cell r="E1852">
            <v>2.75</v>
          </cell>
          <cell r="F1852">
            <v>37677</v>
          </cell>
          <cell r="G1852">
            <v>1.5169999999999999</v>
          </cell>
          <cell r="H1852">
            <v>1.4</v>
          </cell>
          <cell r="I1852" t="str">
            <v>1          0</v>
          </cell>
          <cell r="J1852">
            <v>0</v>
          </cell>
          <cell r="K1852">
            <v>0</v>
          </cell>
          <cell r="L1852">
            <v>2003</v>
          </cell>
          <cell r="M1852" t="str">
            <v>No Trade</v>
          </cell>
          <cell r="N1852" t="str">
            <v>NG33</v>
          </cell>
          <cell r="O1852">
            <v>46</v>
          </cell>
          <cell r="P1852">
            <v>1</v>
          </cell>
        </row>
        <row r="1853">
          <cell r="A1853" t="str">
            <v>ON</v>
          </cell>
          <cell r="B1853">
            <v>3</v>
          </cell>
          <cell r="C1853">
            <v>3</v>
          </cell>
          <cell r="D1853" t="str">
            <v>P</v>
          </cell>
          <cell r="E1853">
            <v>2.75</v>
          </cell>
          <cell r="F1853">
            <v>37677</v>
          </cell>
          <cell r="G1853">
            <v>8.0000000000000002E-3</v>
          </cell>
          <cell r="H1853">
            <v>0.01</v>
          </cell>
          <cell r="I1853" t="str">
            <v>1        300</v>
          </cell>
          <cell r="J1853">
            <v>8.9999999999999993E-3</v>
          </cell>
          <cell r="K1853">
            <v>8.9999999999999993E-3</v>
          </cell>
          <cell r="L1853">
            <v>2003</v>
          </cell>
          <cell r="M1853">
            <v>2.1575483944278586</v>
          </cell>
          <cell r="N1853" t="str">
            <v>NG33</v>
          </cell>
          <cell r="O1853">
            <v>46</v>
          </cell>
          <cell r="P1853">
            <v>2</v>
          </cell>
        </row>
        <row r="1854">
          <cell r="A1854" t="str">
            <v>ON</v>
          </cell>
          <cell r="B1854">
            <v>3</v>
          </cell>
          <cell r="C1854">
            <v>3</v>
          </cell>
          <cell r="D1854" t="str">
            <v>C</v>
          </cell>
          <cell r="E1854">
            <v>2.8</v>
          </cell>
          <cell r="F1854">
            <v>37677</v>
          </cell>
          <cell r="G1854">
            <v>1.1850000000000001</v>
          </cell>
          <cell r="H1854">
            <v>1.18</v>
          </cell>
          <cell r="I1854" t="str">
            <v>5          0</v>
          </cell>
          <cell r="J1854">
            <v>0</v>
          </cell>
          <cell r="K1854">
            <v>0</v>
          </cell>
          <cell r="L1854">
            <v>2003</v>
          </cell>
          <cell r="M1854" t="str">
            <v>No Trade</v>
          </cell>
          <cell r="N1854" t="str">
            <v>NG33</v>
          </cell>
          <cell r="O1854">
            <v>46</v>
          </cell>
          <cell r="P1854">
            <v>1</v>
          </cell>
        </row>
        <row r="1855">
          <cell r="A1855" t="str">
            <v>ON</v>
          </cell>
          <cell r="B1855">
            <v>3</v>
          </cell>
          <cell r="C1855">
            <v>3</v>
          </cell>
          <cell r="D1855" t="str">
            <v>P</v>
          </cell>
          <cell r="E1855">
            <v>2.8</v>
          </cell>
          <cell r="F1855">
            <v>37677</v>
          </cell>
          <cell r="G1855">
            <v>8.9999999999999993E-3</v>
          </cell>
          <cell r="H1855">
            <v>0.01</v>
          </cell>
          <cell r="I1855" t="str">
            <v>3          0</v>
          </cell>
          <cell r="J1855">
            <v>0</v>
          </cell>
          <cell r="K1855">
            <v>0</v>
          </cell>
          <cell r="L1855">
            <v>2003</v>
          </cell>
          <cell r="M1855">
            <v>2.1681441929639536</v>
          </cell>
          <cell r="N1855" t="str">
            <v>NG33</v>
          </cell>
          <cell r="O1855">
            <v>46</v>
          </cell>
          <cell r="P1855">
            <v>2</v>
          </cell>
        </row>
        <row r="1856">
          <cell r="A1856" t="str">
            <v>ON</v>
          </cell>
          <cell r="B1856">
            <v>3</v>
          </cell>
          <cell r="C1856">
            <v>3</v>
          </cell>
          <cell r="D1856" t="str">
            <v>C</v>
          </cell>
          <cell r="E1856">
            <v>2.85</v>
          </cell>
          <cell r="F1856">
            <v>37677</v>
          </cell>
          <cell r="G1856">
            <v>1.42</v>
          </cell>
          <cell r="H1856">
            <v>1.3</v>
          </cell>
          <cell r="I1856" t="str">
            <v>6          0</v>
          </cell>
          <cell r="J1856">
            <v>0</v>
          </cell>
          <cell r="K1856">
            <v>0</v>
          </cell>
          <cell r="L1856">
            <v>2003</v>
          </cell>
          <cell r="M1856" t="str">
            <v>No Trade</v>
          </cell>
          <cell r="N1856" t="str">
            <v>NG33</v>
          </cell>
          <cell r="O1856">
            <v>46</v>
          </cell>
          <cell r="P1856">
            <v>1</v>
          </cell>
        </row>
        <row r="1857">
          <cell r="A1857" t="str">
            <v>ON</v>
          </cell>
          <cell r="B1857">
            <v>3</v>
          </cell>
          <cell r="C1857">
            <v>3</v>
          </cell>
          <cell r="D1857" t="str">
            <v>P</v>
          </cell>
          <cell r="E1857">
            <v>2.85</v>
          </cell>
          <cell r="F1857">
            <v>37677</v>
          </cell>
          <cell r="G1857">
            <v>1.0999999999999999E-2</v>
          </cell>
          <cell r="H1857">
            <v>0.01</v>
          </cell>
          <cell r="I1857" t="str">
            <v>6          0</v>
          </cell>
          <cell r="J1857">
            <v>0</v>
          </cell>
          <cell r="K1857">
            <v>0</v>
          </cell>
          <cell r="L1857">
            <v>2003</v>
          </cell>
          <cell r="M1857">
            <v>2.1980828940002781</v>
          </cell>
          <cell r="N1857" t="str">
            <v>NG33</v>
          </cell>
          <cell r="O1857">
            <v>46</v>
          </cell>
          <cell r="P1857">
            <v>2</v>
          </cell>
        </row>
        <row r="1858">
          <cell r="A1858" t="str">
            <v>ON</v>
          </cell>
          <cell r="B1858">
            <v>3</v>
          </cell>
          <cell r="C1858">
            <v>3</v>
          </cell>
          <cell r="D1858" t="str">
            <v>C</v>
          </cell>
          <cell r="E1858">
            <v>2.9</v>
          </cell>
          <cell r="F1858">
            <v>37677</v>
          </cell>
          <cell r="G1858">
            <v>1.3720000000000001</v>
          </cell>
          <cell r="H1858">
            <v>1.25</v>
          </cell>
          <cell r="I1858" t="str">
            <v>9          0</v>
          </cell>
          <cell r="J1858">
            <v>0</v>
          </cell>
          <cell r="K1858">
            <v>0</v>
          </cell>
          <cell r="L1858">
            <v>2003</v>
          </cell>
          <cell r="M1858" t="str">
            <v>No Trade</v>
          </cell>
          <cell r="N1858" t="str">
            <v>NG33</v>
          </cell>
          <cell r="O1858">
            <v>46</v>
          </cell>
          <cell r="P1858">
            <v>1</v>
          </cell>
        </row>
        <row r="1859">
          <cell r="A1859" t="str">
            <v>ON</v>
          </cell>
          <cell r="B1859">
            <v>3</v>
          </cell>
          <cell r="C1859">
            <v>3</v>
          </cell>
          <cell r="D1859" t="str">
            <v>P</v>
          </cell>
          <cell r="E1859">
            <v>2.9</v>
          </cell>
          <cell r="F1859">
            <v>37677</v>
          </cell>
          <cell r="G1859">
            <v>1.4E-2</v>
          </cell>
          <cell r="H1859">
            <v>0.01</v>
          </cell>
          <cell r="I1859" t="str">
            <v>9          0</v>
          </cell>
          <cell r="J1859">
            <v>0</v>
          </cell>
          <cell r="K1859">
            <v>0</v>
          </cell>
          <cell r="L1859">
            <v>2003</v>
          </cell>
          <cell r="M1859">
            <v>2.2398050976618675</v>
          </cell>
          <cell r="N1859" t="str">
            <v>NG33</v>
          </cell>
          <cell r="O1859">
            <v>46</v>
          </cell>
          <cell r="P1859">
            <v>2</v>
          </cell>
        </row>
        <row r="1860">
          <cell r="A1860" t="str">
            <v>ON</v>
          </cell>
          <cell r="B1860">
            <v>3</v>
          </cell>
          <cell r="C1860">
            <v>3</v>
          </cell>
          <cell r="D1860" t="str">
            <v>C</v>
          </cell>
          <cell r="E1860">
            <v>2.95</v>
          </cell>
          <cell r="F1860">
            <v>37677</v>
          </cell>
          <cell r="G1860">
            <v>1.325</v>
          </cell>
          <cell r="H1860">
            <v>1.21</v>
          </cell>
          <cell r="I1860" t="str">
            <v>2          0</v>
          </cell>
          <cell r="J1860">
            <v>0</v>
          </cell>
          <cell r="K1860">
            <v>0</v>
          </cell>
          <cell r="L1860">
            <v>2003</v>
          </cell>
          <cell r="M1860" t="str">
            <v>No Trade</v>
          </cell>
          <cell r="N1860" t="str">
            <v>NG33</v>
          </cell>
          <cell r="O1860">
            <v>46</v>
          </cell>
          <cell r="P1860">
            <v>1</v>
          </cell>
        </row>
        <row r="1861">
          <cell r="A1861" t="str">
            <v>ON</v>
          </cell>
          <cell r="B1861">
            <v>3</v>
          </cell>
          <cell r="C1861">
            <v>3</v>
          </cell>
          <cell r="D1861" t="str">
            <v>P</v>
          </cell>
          <cell r="E1861">
            <v>2.95</v>
          </cell>
          <cell r="F1861">
            <v>37677</v>
          </cell>
          <cell r="G1861">
            <v>1.6E-2</v>
          </cell>
          <cell r="H1861">
            <v>0.02</v>
          </cell>
          <cell r="I1861" t="str">
            <v>2          0</v>
          </cell>
          <cell r="J1861">
            <v>0</v>
          </cell>
          <cell r="K1861">
            <v>0</v>
          </cell>
          <cell r="L1861">
            <v>2003</v>
          </cell>
          <cell r="M1861">
            <v>2.2576638702611089</v>
          </cell>
          <cell r="N1861" t="str">
            <v>NG33</v>
          </cell>
          <cell r="O1861">
            <v>46</v>
          </cell>
          <cell r="P1861">
            <v>2</v>
          </cell>
        </row>
        <row r="1862">
          <cell r="A1862" t="str">
            <v>ON</v>
          </cell>
          <cell r="B1862">
            <v>3</v>
          </cell>
          <cell r="C1862">
            <v>3</v>
          </cell>
          <cell r="D1862" t="str">
            <v>C</v>
          </cell>
          <cell r="E1862">
            <v>3</v>
          </cell>
          <cell r="F1862">
            <v>37677</v>
          </cell>
          <cell r="G1862">
            <v>1.278</v>
          </cell>
          <cell r="H1862">
            <v>1.1599999999999999</v>
          </cell>
          <cell r="I1862" t="str">
            <v>6          0</v>
          </cell>
          <cell r="J1862">
            <v>0</v>
          </cell>
          <cell r="K1862">
            <v>0</v>
          </cell>
          <cell r="L1862">
            <v>2003</v>
          </cell>
          <cell r="M1862" t="str">
            <v>No Trade</v>
          </cell>
          <cell r="N1862" t="str">
            <v>NG33</v>
          </cell>
          <cell r="O1862">
            <v>46</v>
          </cell>
          <cell r="P1862">
            <v>1</v>
          </cell>
        </row>
        <row r="1863">
          <cell r="A1863" t="str">
            <v>ON</v>
          </cell>
          <cell r="B1863">
            <v>3</v>
          </cell>
          <cell r="C1863">
            <v>3</v>
          </cell>
          <cell r="D1863" t="str">
            <v>P</v>
          </cell>
          <cell r="E1863">
            <v>3</v>
          </cell>
          <cell r="F1863">
            <v>37677</v>
          </cell>
          <cell r="G1863">
            <v>1.9E-2</v>
          </cell>
          <cell r="H1863">
            <v>0.02</v>
          </cell>
          <cell r="I1863" t="str">
            <v>6         32</v>
          </cell>
          <cell r="J1863">
            <v>2.4E-2</v>
          </cell>
          <cell r="K1863">
            <v>2.3E-2</v>
          </cell>
          <cell r="L1863">
            <v>2003</v>
          </cell>
          <cell r="M1863">
            <v>2.2864567549459691</v>
          </cell>
          <cell r="N1863" t="str">
            <v>NG33</v>
          </cell>
          <cell r="O1863">
            <v>46</v>
          </cell>
          <cell r="P1863">
            <v>2</v>
          </cell>
        </row>
        <row r="1864">
          <cell r="A1864" t="str">
            <v>ON</v>
          </cell>
          <cell r="B1864">
            <v>3</v>
          </cell>
          <cell r="C1864">
            <v>3</v>
          </cell>
          <cell r="D1864" t="str">
            <v>C</v>
          </cell>
          <cell r="E1864">
            <v>3.05</v>
          </cell>
          <cell r="F1864">
            <v>37677</v>
          </cell>
          <cell r="G1864">
            <v>1.2310000000000001</v>
          </cell>
          <cell r="H1864">
            <v>1.1200000000000001</v>
          </cell>
          <cell r="I1864" t="str">
            <v>0          0</v>
          </cell>
          <cell r="J1864">
            <v>0</v>
          </cell>
          <cell r="K1864">
            <v>0</v>
          </cell>
          <cell r="L1864">
            <v>2003</v>
          </cell>
          <cell r="M1864" t="str">
            <v>No Trade</v>
          </cell>
          <cell r="N1864" t="str">
            <v>NG33</v>
          </cell>
          <cell r="O1864">
            <v>46</v>
          </cell>
          <cell r="P1864">
            <v>1</v>
          </cell>
        </row>
        <row r="1865">
          <cell r="A1865" t="str">
            <v>ON</v>
          </cell>
          <cell r="B1865">
            <v>3</v>
          </cell>
          <cell r="C1865">
            <v>3</v>
          </cell>
          <cell r="D1865" t="str">
            <v>P</v>
          </cell>
          <cell r="E1865">
            <v>3.05</v>
          </cell>
          <cell r="F1865">
            <v>37677</v>
          </cell>
          <cell r="G1865">
            <v>2.1999999999999999E-2</v>
          </cell>
          <cell r="H1865">
            <v>0.03</v>
          </cell>
          <cell r="I1865" t="str">
            <v>1          0</v>
          </cell>
          <cell r="J1865">
            <v>0</v>
          </cell>
          <cell r="K1865">
            <v>0</v>
          </cell>
          <cell r="L1865">
            <v>2003</v>
          </cell>
          <cell r="M1865">
            <v>2.310287600394469</v>
          </cell>
          <cell r="N1865" t="str">
            <v>NG33</v>
          </cell>
          <cell r="O1865">
            <v>46</v>
          </cell>
          <cell r="P1865">
            <v>2</v>
          </cell>
        </row>
        <row r="1866">
          <cell r="A1866" t="str">
            <v>ON</v>
          </cell>
          <cell r="B1866">
            <v>3</v>
          </cell>
          <cell r="C1866">
            <v>3</v>
          </cell>
          <cell r="D1866" t="str">
            <v>C</v>
          </cell>
          <cell r="E1866">
            <v>3.1</v>
          </cell>
          <cell r="F1866">
            <v>37677</v>
          </cell>
          <cell r="G1866">
            <v>1.1850000000000001</v>
          </cell>
          <cell r="H1866">
            <v>1.07</v>
          </cell>
          <cell r="I1866" t="str">
            <v>5          0</v>
          </cell>
          <cell r="J1866">
            <v>0</v>
          </cell>
          <cell r="K1866">
            <v>0</v>
          </cell>
          <cell r="L1866">
            <v>2003</v>
          </cell>
          <cell r="M1866" t="str">
            <v>No Trade</v>
          </cell>
          <cell r="N1866" t="str">
            <v>NG33</v>
          </cell>
          <cell r="O1866">
            <v>46</v>
          </cell>
          <cell r="P1866">
            <v>1</v>
          </cell>
        </row>
        <row r="1867">
          <cell r="A1867" t="str">
            <v>ON</v>
          </cell>
          <cell r="B1867">
            <v>3</v>
          </cell>
          <cell r="C1867">
            <v>3</v>
          </cell>
          <cell r="D1867" t="str">
            <v>P</v>
          </cell>
          <cell r="E1867">
            <v>3.1</v>
          </cell>
          <cell r="F1867">
            <v>37677</v>
          </cell>
          <cell r="G1867">
            <v>2.5999999999999999E-2</v>
          </cell>
          <cell r="H1867">
            <v>0.03</v>
          </cell>
          <cell r="I1867" t="str">
            <v>5          0</v>
          </cell>
          <cell r="J1867">
            <v>0</v>
          </cell>
          <cell r="K1867">
            <v>0</v>
          </cell>
          <cell r="L1867">
            <v>2003</v>
          </cell>
          <cell r="M1867">
            <v>2.3412682873203483</v>
          </cell>
          <cell r="N1867" t="str">
            <v>NG33</v>
          </cell>
          <cell r="O1867">
            <v>46</v>
          </cell>
          <cell r="P1867">
            <v>2</v>
          </cell>
        </row>
        <row r="1868">
          <cell r="A1868" t="str">
            <v>ON</v>
          </cell>
          <cell r="B1868">
            <v>3</v>
          </cell>
          <cell r="C1868">
            <v>3</v>
          </cell>
          <cell r="D1868" t="str">
            <v>C</v>
          </cell>
          <cell r="E1868">
            <v>3.15</v>
          </cell>
          <cell r="F1868">
            <v>37677</v>
          </cell>
          <cell r="G1868">
            <v>1.139</v>
          </cell>
          <cell r="H1868">
            <v>1.03</v>
          </cell>
          <cell r="I1868" t="str">
            <v>1          0</v>
          </cell>
          <cell r="J1868">
            <v>0</v>
          </cell>
          <cell r="K1868">
            <v>0</v>
          </cell>
          <cell r="L1868">
            <v>2003</v>
          </cell>
          <cell r="M1868" t="str">
            <v>No Trade</v>
          </cell>
          <cell r="N1868" t="str">
            <v>NG33</v>
          </cell>
          <cell r="O1868">
            <v>46</v>
          </cell>
          <cell r="P1868">
            <v>1</v>
          </cell>
        </row>
        <row r="1869">
          <cell r="A1869" t="str">
            <v>ON</v>
          </cell>
          <cell r="B1869">
            <v>3</v>
          </cell>
          <cell r="C1869">
            <v>3</v>
          </cell>
          <cell r="D1869" t="str">
            <v>P</v>
          </cell>
          <cell r="E1869">
            <v>3.15</v>
          </cell>
          <cell r="F1869">
            <v>37677</v>
          </cell>
          <cell r="G1869">
            <v>3.1E-2</v>
          </cell>
          <cell r="H1869">
            <v>0.04</v>
          </cell>
          <cell r="I1869" t="str">
            <v>1          0</v>
          </cell>
          <cell r="J1869">
            <v>0</v>
          </cell>
          <cell r="K1869">
            <v>0</v>
          </cell>
          <cell r="L1869">
            <v>2003</v>
          </cell>
          <cell r="M1869">
            <v>2.3768442630122673</v>
          </cell>
          <cell r="N1869" t="str">
            <v>NG33</v>
          </cell>
          <cell r="O1869">
            <v>46</v>
          </cell>
          <cell r="P1869">
            <v>2</v>
          </cell>
        </row>
        <row r="1870">
          <cell r="A1870" t="str">
            <v>ON</v>
          </cell>
          <cell r="B1870">
            <v>3</v>
          </cell>
          <cell r="C1870">
            <v>3</v>
          </cell>
          <cell r="D1870" t="str">
            <v>C</v>
          </cell>
          <cell r="E1870">
            <v>3.2</v>
          </cell>
          <cell r="F1870">
            <v>37677</v>
          </cell>
          <cell r="G1870">
            <v>1.0940000000000001</v>
          </cell>
          <cell r="H1870">
            <v>0.98</v>
          </cell>
          <cell r="I1870" t="str">
            <v>7          0</v>
          </cell>
          <cell r="J1870">
            <v>0</v>
          </cell>
          <cell r="K1870">
            <v>0</v>
          </cell>
          <cell r="L1870">
            <v>2003</v>
          </cell>
          <cell r="M1870" t="str">
            <v>No Trade</v>
          </cell>
          <cell r="N1870" t="str">
            <v>NG33</v>
          </cell>
          <cell r="O1870">
            <v>46</v>
          </cell>
          <cell r="P1870">
            <v>1</v>
          </cell>
        </row>
        <row r="1871">
          <cell r="A1871" t="str">
            <v>ON</v>
          </cell>
          <cell r="B1871">
            <v>3</v>
          </cell>
          <cell r="C1871">
            <v>3</v>
          </cell>
          <cell r="D1871" t="str">
            <v>P</v>
          </cell>
          <cell r="E1871">
            <v>3.2</v>
          </cell>
          <cell r="F1871">
            <v>37677</v>
          </cell>
          <cell r="G1871">
            <v>3.5000000000000003E-2</v>
          </cell>
          <cell r="H1871">
            <v>0.04</v>
          </cell>
          <cell r="I1871" t="str">
            <v>7          0</v>
          </cell>
          <cell r="J1871">
            <v>0</v>
          </cell>
          <cell r="K1871">
            <v>0</v>
          </cell>
          <cell r="L1871">
            <v>2003</v>
          </cell>
          <cell r="M1871">
            <v>2.3980864572288545</v>
          </cell>
          <cell r="N1871" t="str">
            <v>NG33</v>
          </cell>
          <cell r="O1871">
            <v>46</v>
          </cell>
          <cell r="P1871">
            <v>2</v>
          </cell>
        </row>
        <row r="1872">
          <cell r="A1872" t="str">
            <v>ON</v>
          </cell>
          <cell r="B1872">
            <v>3</v>
          </cell>
          <cell r="C1872">
            <v>3</v>
          </cell>
          <cell r="D1872" t="str">
            <v>C</v>
          </cell>
          <cell r="E1872">
            <v>3.25</v>
          </cell>
          <cell r="F1872">
            <v>37677</v>
          </cell>
          <cell r="G1872">
            <v>1.05</v>
          </cell>
          <cell r="H1872">
            <v>0.94</v>
          </cell>
          <cell r="I1872" t="str">
            <v>4          0</v>
          </cell>
          <cell r="J1872">
            <v>0</v>
          </cell>
          <cell r="K1872">
            <v>0</v>
          </cell>
          <cell r="L1872">
            <v>2003</v>
          </cell>
          <cell r="M1872" t="str">
            <v>No Trade</v>
          </cell>
          <cell r="N1872" t="str">
            <v>NG33</v>
          </cell>
          <cell r="O1872">
            <v>46</v>
          </cell>
          <cell r="P1872">
            <v>1</v>
          </cell>
        </row>
        <row r="1873">
          <cell r="A1873" t="str">
            <v>ON</v>
          </cell>
          <cell r="B1873">
            <v>3</v>
          </cell>
          <cell r="C1873">
            <v>3</v>
          </cell>
          <cell r="D1873" t="str">
            <v>P</v>
          </cell>
          <cell r="E1873">
            <v>3.25</v>
          </cell>
          <cell r="F1873">
            <v>37677</v>
          </cell>
          <cell r="G1873">
            <v>4.1000000000000002E-2</v>
          </cell>
          <cell r="H1873">
            <v>0.05</v>
          </cell>
          <cell r="I1873" t="str">
            <v>4          0</v>
          </cell>
          <cell r="J1873">
            <v>0</v>
          </cell>
          <cell r="K1873">
            <v>0</v>
          </cell>
          <cell r="L1873">
            <v>2003</v>
          </cell>
          <cell r="M1873">
            <v>2.4321590716806218</v>
          </cell>
          <cell r="N1873" t="str">
            <v>NG33</v>
          </cell>
          <cell r="O1873">
            <v>46</v>
          </cell>
          <cell r="P1873">
            <v>2</v>
          </cell>
        </row>
        <row r="1874">
          <cell r="A1874" t="str">
            <v>ON</v>
          </cell>
          <cell r="B1874">
            <v>3</v>
          </cell>
          <cell r="C1874">
            <v>3</v>
          </cell>
          <cell r="D1874" t="str">
            <v>C</v>
          </cell>
          <cell r="E1874">
            <v>3.3</v>
          </cell>
          <cell r="F1874">
            <v>37677</v>
          </cell>
          <cell r="G1874">
            <v>0.91800000000000004</v>
          </cell>
          <cell r="H1874">
            <v>0.91</v>
          </cell>
          <cell r="I1874" t="str">
            <v>8          0</v>
          </cell>
          <cell r="J1874">
            <v>0</v>
          </cell>
          <cell r="K1874">
            <v>0</v>
          </cell>
          <cell r="L1874">
            <v>2003</v>
          </cell>
          <cell r="M1874" t="str">
            <v>No Trade</v>
          </cell>
          <cell r="N1874" t="str">
            <v>NG33</v>
          </cell>
          <cell r="O1874">
            <v>46</v>
          </cell>
          <cell r="P1874">
            <v>1</v>
          </cell>
        </row>
        <row r="1875">
          <cell r="A1875" t="str">
            <v>ON</v>
          </cell>
          <cell r="B1875">
            <v>3</v>
          </cell>
          <cell r="C1875">
            <v>3</v>
          </cell>
          <cell r="D1875" t="str">
            <v>P</v>
          </cell>
          <cell r="E1875">
            <v>3.3</v>
          </cell>
          <cell r="F1875">
            <v>37677</v>
          </cell>
          <cell r="G1875">
            <v>4.7E-2</v>
          </cell>
          <cell r="H1875">
            <v>0.06</v>
          </cell>
          <cell r="I1875" t="str">
            <v>2          0</v>
          </cell>
          <cell r="J1875">
            <v>0</v>
          </cell>
          <cell r="K1875">
            <v>0</v>
          </cell>
          <cell r="L1875">
            <v>2003</v>
          </cell>
          <cell r="M1875">
            <v>2.4612301698222927</v>
          </cell>
          <cell r="N1875" t="str">
            <v>NG33</v>
          </cell>
          <cell r="O1875">
            <v>46</v>
          </cell>
          <cell r="P1875">
            <v>2</v>
          </cell>
        </row>
        <row r="1876">
          <cell r="A1876" t="str">
            <v>ON</v>
          </cell>
          <cell r="B1876">
            <v>3</v>
          </cell>
          <cell r="C1876">
            <v>3</v>
          </cell>
          <cell r="D1876" t="str">
            <v>C</v>
          </cell>
          <cell r="E1876">
            <v>3.35</v>
          </cell>
          <cell r="F1876">
            <v>37677</v>
          </cell>
          <cell r="G1876">
            <v>0.96299999999999997</v>
          </cell>
          <cell r="H1876">
            <v>0.86</v>
          </cell>
          <cell r="I1876" t="str">
            <v>2          0</v>
          </cell>
          <cell r="J1876">
            <v>0</v>
          </cell>
          <cell r="K1876">
            <v>0</v>
          </cell>
          <cell r="L1876">
            <v>2003</v>
          </cell>
          <cell r="M1876" t="str">
            <v>No Trade</v>
          </cell>
          <cell r="N1876" t="str">
            <v>NG33</v>
          </cell>
          <cell r="O1876">
            <v>46</v>
          </cell>
          <cell r="P1876">
            <v>1</v>
          </cell>
        </row>
        <row r="1877">
          <cell r="A1877" t="str">
            <v>ON</v>
          </cell>
          <cell r="B1877">
            <v>3</v>
          </cell>
          <cell r="C1877">
            <v>3</v>
          </cell>
          <cell r="D1877" t="str">
            <v>P</v>
          </cell>
          <cell r="E1877">
            <v>3.35</v>
          </cell>
          <cell r="F1877">
            <v>37677</v>
          </cell>
          <cell r="G1877">
            <v>5.2999999999999999E-2</v>
          </cell>
          <cell r="H1877">
            <v>7.0000000000000007E-2</v>
          </cell>
          <cell r="I1877" t="str">
            <v>1          0</v>
          </cell>
          <cell r="J1877">
            <v>0</v>
          </cell>
          <cell r="K1877">
            <v>0</v>
          </cell>
          <cell r="L1877">
            <v>2003</v>
          </cell>
          <cell r="M1877">
            <v>2.4863723283133301</v>
          </cell>
          <cell r="N1877" t="str">
            <v>NG33</v>
          </cell>
          <cell r="O1877">
            <v>46</v>
          </cell>
          <cell r="P1877">
            <v>2</v>
          </cell>
        </row>
        <row r="1878">
          <cell r="A1878" t="str">
            <v>ON</v>
          </cell>
          <cell r="B1878">
            <v>3</v>
          </cell>
          <cell r="C1878">
            <v>3</v>
          </cell>
          <cell r="D1878" t="str">
            <v>C</v>
          </cell>
          <cell r="E1878">
            <v>3.4</v>
          </cell>
          <cell r="F1878">
            <v>37677</v>
          </cell>
          <cell r="G1878">
            <v>0.55200000000000005</v>
          </cell>
          <cell r="H1878">
            <v>0.55000000000000004</v>
          </cell>
          <cell r="I1878" t="str">
            <v>2          0</v>
          </cell>
          <cell r="J1878">
            <v>0</v>
          </cell>
          <cell r="K1878">
            <v>0</v>
          </cell>
          <cell r="L1878">
            <v>2003</v>
          </cell>
          <cell r="M1878" t="str">
            <v>No Trade</v>
          </cell>
          <cell r="N1878" t="str">
            <v>NG33</v>
          </cell>
          <cell r="O1878">
            <v>46</v>
          </cell>
          <cell r="P1878">
            <v>1</v>
          </cell>
        </row>
        <row r="1879">
          <cell r="A1879" t="str">
            <v>ON</v>
          </cell>
          <cell r="B1879">
            <v>3</v>
          </cell>
          <cell r="C1879">
            <v>3</v>
          </cell>
          <cell r="D1879" t="str">
            <v>P</v>
          </cell>
          <cell r="E1879">
            <v>3.4</v>
          </cell>
          <cell r="F1879">
            <v>37677</v>
          </cell>
          <cell r="G1879">
            <v>6.2E-2</v>
          </cell>
          <cell r="H1879">
            <v>0.08</v>
          </cell>
          <cell r="I1879" t="str">
            <v>2          0</v>
          </cell>
          <cell r="J1879">
            <v>0</v>
          </cell>
          <cell r="K1879">
            <v>0</v>
          </cell>
          <cell r="L1879">
            <v>2003</v>
          </cell>
          <cell r="M1879">
            <v>2.5259941457003272</v>
          </cell>
          <cell r="N1879" t="str">
            <v>NG33</v>
          </cell>
          <cell r="O1879">
            <v>46</v>
          </cell>
          <cell r="P1879">
            <v>2</v>
          </cell>
        </row>
        <row r="1880">
          <cell r="A1880" t="str">
            <v>ON</v>
          </cell>
          <cell r="B1880">
            <v>3</v>
          </cell>
          <cell r="C1880">
            <v>3</v>
          </cell>
          <cell r="D1880" t="str">
            <v>C</v>
          </cell>
          <cell r="E1880">
            <v>3.45</v>
          </cell>
          <cell r="F1880">
            <v>37677</v>
          </cell>
          <cell r="G1880">
            <v>0.88</v>
          </cell>
          <cell r="H1880">
            <v>0.78</v>
          </cell>
          <cell r="I1880" t="str">
            <v>4          0</v>
          </cell>
          <cell r="J1880">
            <v>0</v>
          </cell>
          <cell r="K1880">
            <v>0</v>
          </cell>
          <cell r="L1880">
            <v>2003</v>
          </cell>
          <cell r="M1880" t="str">
            <v>No Trade</v>
          </cell>
          <cell r="N1880" t="str">
            <v>NG33</v>
          </cell>
          <cell r="O1880">
            <v>46</v>
          </cell>
          <cell r="P1880">
            <v>1</v>
          </cell>
        </row>
        <row r="1881">
          <cell r="A1881" t="str">
            <v>ON</v>
          </cell>
          <cell r="B1881">
            <v>3</v>
          </cell>
          <cell r="C1881">
            <v>3</v>
          </cell>
          <cell r="D1881" t="str">
            <v>P</v>
          </cell>
          <cell r="E1881">
            <v>3.45</v>
          </cell>
          <cell r="F1881">
            <v>37677</v>
          </cell>
          <cell r="G1881">
            <v>7.0999999999999994E-2</v>
          </cell>
          <cell r="H1881">
            <v>0.09</v>
          </cell>
          <cell r="I1881" t="str">
            <v>3          0</v>
          </cell>
          <cell r="J1881">
            <v>0</v>
          </cell>
          <cell r="K1881">
            <v>0</v>
          </cell>
          <cell r="L1881">
            <v>2003</v>
          </cell>
          <cell r="M1881">
            <v>2.5602271082029935</v>
          </cell>
          <cell r="N1881" t="str">
            <v>NG33</v>
          </cell>
          <cell r="O1881">
            <v>46</v>
          </cell>
          <cell r="P1881">
            <v>2</v>
          </cell>
        </row>
        <row r="1882">
          <cell r="A1882" t="str">
            <v>ON</v>
          </cell>
          <cell r="B1882">
            <v>3</v>
          </cell>
          <cell r="C1882">
            <v>3</v>
          </cell>
          <cell r="D1882" t="str">
            <v>C</v>
          </cell>
          <cell r="E1882">
            <v>3.5</v>
          </cell>
          <cell r="F1882">
            <v>37677</v>
          </cell>
          <cell r="G1882">
            <v>0.84</v>
          </cell>
          <cell r="H1882">
            <v>0.74</v>
          </cell>
          <cell r="I1882" t="str">
            <v>6          0</v>
          </cell>
          <cell r="J1882">
            <v>0</v>
          </cell>
          <cell r="K1882">
            <v>0</v>
          </cell>
          <cell r="L1882">
            <v>2003</v>
          </cell>
          <cell r="M1882" t="str">
            <v>No Trade</v>
          </cell>
          <cell r="N1882" t="str">
            <v>NG33</v>
          </cell>
          <cell r="O1882">
            <v>46</v>
          </cell>
          <cell r="P1882">
            <v>1</v>
          </cell>
        </row>
        <row r="1883">
          <cell r="A1883" t="str">
            <v>ON</v>
          </cell>
          <cell r="B1883">
            <v>3</v>
          </cell>
          <cell r="C1883">
            <v>3</v>
          </cell>
          <cell r="D1883" t="str">
            <v>P</v>
          </cell>
          <cell r="E1883">
            <v>3.5</v>
          </cell>
          <cell r="F1883">
            <v>37677</v>
          </cell>
          <cell r="G1883">
            <v>8.1000000000000003E-2</v>
          </cell>
          <cell r="H1883">
            <v>0.1</v>
          </cell>
          <cell r="I1883" t="str">
            <v>5         13</v>
          </cell>
          <cell r="J1883">
            <v>9.6000000000000002E-2</v>
          </cell>
          <cell r="K1883">
            <v>9.5000000000000001E-2</v>
          </cell>
          <cell r="L1883">
            <v>2003</v>
          </cell>
          <cell r="M1883">
            <v>2.5950468793699253</v>
          </cell>
          <cell r="N1883" t="str">
            <v>NG33</v>
          </cell>
          <cell r="O1883">
            <v>46</v>
          </cell>
          <cell r="P1883">
            <v>2</v>
          </cell>
        </row>
        <row r="1884">
          <cell r="A1884" t="str">
            <v>ON</v>
          </cell>
          <cell r="B1884">
            <v>3</v>
          </cell>
          <cell r="C1884">
            <v>3</v>
          </cell>
          <cell r="D1884" t="str">
            <v>C</v>
          </cell>
          <cell r="E1884">
            <v>3.55</v>
          </cell>
          <cell r="F1884">
            <v>37677</v>
          </cell>
          <cell r="G1884">
            <v>0.79900000000000004</v>
          </cell>
          <cell r="H1884">
            <v>0.7</v>
          </cell>
          <cell r="I1884" t="str">
            <v>7          0</v>
          </cell>
          <cell r="J1884">
            <v>0</v>
          </cell>
          <cell r="K1884">
            <v>0</v>
          </cell>
          <cell r="L1884">
            <v>2003</v>
          </cell>
          <cell r="M1884" t="str">
            <v>No Trade</v>
          </cell>
          <cell r="N1884" t="str">
            <v>NG33</v>
          </cell>
          <cell r="O1884">
            <v>46</v>
          </cell>
          <cell r="P1884">
            <v>1</v>
          </cell>
        </row>
        <row r="1885">
          <cell r="A1885" t="str">
            <v>ON</v>
          </cell>
          <cell r="B1885">
            <v>3</v>
          </cell>
          <cell r="C1885">
            <v>3</v>
          </cell>
          <cell r="D1885" t="str">
            <v>P</v>
          </cell>
          <cell r="E1885">
            <v>3.55</v>
          </cell>
          <cell r="F1885">
            <v>37677</v>
          </cell>
          <cell r="G1885">
            <v>9.1999999999999998E-2</v>
          </cell>
          <cell r="H1885">
            <v>0.11</v>
          </cell>
          <cell r="I1885" t="str">
            <v>8          0</v>
          </cell>
          <cell r="J1885">
            <v>0</v>
          </cell>
          <cell r="K1885">
            <v>0</v>
          </cell>
          <cell r="L1885">
            <v>2003</v>
          </cell>
          <cell r="M1885">
            <v>2.6301431566747819</v>
          </cell>
          <cell r="N1885" t="str">
            <v>NG33</v>
          </cell>
          <cell r="O1885">
            <v>46</v>
          </cell>
          <cell r="P1885">
            <v>2</v>
          </cell>
        </row>
        <row r="1886">
          <cell r="A1886" t="str">
            <v>ON</v>
          </cell>
          <cell r="B1886">
            <v>3</v>
          </cell>
          <cell r="C1886">
            <v>3</v>
          </cell>
          <cell r="D1886" t="str">
            <v>C</v>
          </cell>
          <cell r="E1886">
            <v>3.6</v>
          </cell>
          <cell r="F1886">
            <v>37677</v>
          </cell>
          <cell r="G1886">
            <v>0.76400000000000001</v>
          </cell>
          <cell r="H1886">
            <v>0.67</v>
          </cell>
          <cell r="I1886" t="str">
            <v>4          0</v>
          </cell>
          <cell r="J1886">
            <v>0</v>
          </cell>
          <cell r="K1886">
            <v>0</v>
          </cell>
          <cell r="L1886">
            <v>2003</v>
          </cell>
          <cell r="M1886" t="str">
            <v>No Trade</v>
          </cell>
          <cell r="N1886" t="str">
            <v>NG33</v>
          </cell>
          <cell r="O1886">
            <v>46</v>
          </cell>
          <cell r="P1886">
            <v>1</v>
          </cell>
        </row>
        <row r="1887">
          <cell r="A1887" t="str">
            <v>ON</v>
          </cell>
          <cell r="B1887">
            <v>3</v>
          </cell>
          <cell r="C1887">
            <v>3</v>
          </cell>
          <cell r="D1887" t="str">
            <v>P</v>
          </cell>
          <cell r="E1887">
            <v>3.6</v>
          </cell>
          <cell r="F1887">
            <v>37677</v>
          </cell>
          <cell r="G1887">
            <v>0.104</v>
          </cell>
          <cell r="H1887">
            <v>0.13</v>
          </cell>
          <cell r="I1887" t="str">
            <v>2          0</v>
          </cell>
          <cell r="J1887">
            <v>0</v>
          </cell>
          <cell r="K1887">
            <v>0</v>
          </cell>
          <cell r="L1887">
            <v>2003</v>
          </cell>
          <cell r="M1887">
            <v>2.6653011965010984</v>
          </cell>
          <cell r="N1887" t="str">
            <v>NG33</v>
          </cell>
          <cell r="O1887">
            <v>46</v>
          </cell>
          <cell r="P1887">
            <v>2</v>
          </cell>
        </row>
        <row r="1888">
          <cell r="A1888" t="str">
            <v>ON</v>
          </cell>
          <cell r="B1888">
            <v>3</v>
          </cell>
          <cell r="C1888">
            <v>3</v>
          </cell>
          <cell r="D1888" t="str">
            <v>C</v>
          </cell>
          <cell r="E1888">
            <v>3.65</v>
          </cell>
          <cell r="F1888">
            <v>37677</v>
          </cell>
          <cell r="G1888">
            <v>0.72699999999999998</v>
          </cell>
          <cell r="H1888">
            <v>0.63</v>
          </cell>
          <cell r="I1888" t="str">
            <v>7          0</v>
          </cell>
          <cell r="J1888">
            <v>0</v>
          </cell>
          <cell r="K1888">
            <v>0</v>
          </cell>
          <cell r="L1888">
            <v>2003</v>
          </cell>
          <cell r="M1888" t="str">
            <v>No Trade</v>
          </cell>
          <cell r="N1888" t="str">
            <v>NG33</v>
          </cell>
          <cell r="O1888">
            <v>46</v>
          </cell>
          <cell r="P1888">
            <v>1</v>
          </cell>
        </row>
        <row r="1889">
          <cell r="A1889" t="str">
            <v>ON</v>
          </cell>
          <cell r="B1889">
            <v>3</v>
          </cell>
          <cell r="C1889">
            <v>3</v>
          </cell>
          <cell r="D1889" t="str">
            <v>P</v>
          </cell>
          <cell r="E1889">
            <v>3.65</v>
          </cell>
          <cell r="F1889">
            <v>37677</v>
          </cell>
          <cell r="G1889">
            <v>0.11600000000000001</v>
          </cell>
          <cell r="H1889">
            <v>0.14000000000000001</v>
          </cell>
          <cell r="I1889" t="str">
            <v>8          0</v>
          </cell>
          <cell r="J1889">
            <v>0</v>
          </cell>
          <cell r="K1889">
            <v>0</v>
          </cell>
          <cell r="L1889">
            <v>2003</v>
          </cell>
          <cell r="M1889">
            <v>2.6965903572184291</v>
          </cell>
          <cell r="N1889" t="str">
            <v>NG33</v>
          </cell>
          <cell r="O1889">
            <v>46</v>
          </cell>
          <cell r="P1889">
            <v>2</v>
          </cell>
        </row>
        <row r="1890">
          <cell r="A1890" t="str">
            <v>ON</v>
          </cell>
          <cell r="B1890">
            <v>3</v>
          </cell>
          <cell r="C1890">
            <v>3</v>
          </cell>
          <cell r="D1890" t="str">
            <v>C</v>
          </cell>
          <cell r="E1890">
            <v>3.7</v>
          </cell>
          <cell r="F1890">
            <v>37677</v>
          </cell>
          <cell r="G1890">
            <v>0.69099999999999995</v>
          </cell>
          <cell r="H1890">
            <v>0.6</v>
          </cell>
          <cell r="I1890" t="str">
            <v>4          0</v>
          </cell>
          <cell r="J1890">
            <v>0</v>
          </cell>
          <cell r="K1890">
            <v>0</v>
          </cell>
          <cell r="L1890">
            <v>2003</v>
          </cell>
          <cell r="M1890" t="str">
            <v>No Trade</v>
          </cell>
          <cell r="N1890" t="str">
            <v>NG33</v>
          </cell>
          <cell r="O1890">
            <v>46</v>
          </cell>
          <cell r="P1890">
            <v>1</v>
          </cell>
        </row>
        <row r="1891">
          <cell r="A1891" t="str">
            <v>ON</v>
          </cell>
          <cell r="B1891">
            <v>3</v>
          </cell>
          <cell r="C1891">
            <v>3</v>
          </cell>
          <cell r="D1891" t="str">
            <v>P</v>
          </cell>
          <cell r="E1891">
            <v>3.7</v>
          </cell>
          <cell r="F1891">
            <v>37677</v>
          </cell>
          <cell r="G1891">
            <v>0.13</v>
          </cell>
          <cell r="H1891">
            <v>0.16</v>
          </cell>
          <cell r="I1891" t="str">
            <v>4         30</v>
          </cell>
          <cell r="J1891">
            <v>0.16</v>
          </cell>
          <cell r="K1891">
            <v>0.16</v>
          </cell>
          <cell r="L1891">
            <v>2003</v>
          </cell>
          <cell r="M1891">
            <v>2.7317524661360304</v>
          </cell>
          <cell r="N1891" t="str">
            <v>NG33</v>
          </cell>
          <cell r="O1891">
            <v>46</v>
          </cell>
          <cell r="P1891">
            <v>2</v>
          </cell>
        </row>
        <row r="1892">
          <cell r="A1892" t="str">
            <v>ON</v>
          </cell>
          <cell r="B1892">
            <v>3</v>
          </cell>
          <cell r="C1892">
            <v>3</v>
          </cell>
          <cell r="D1892" t="str">
            <v>C</v>
          </cell>
          <cell r="E1892">
            <v>3.75</v>
          </cell>
          <cell r="F1892">
            <v>37677</v>
          </cell>
          <cell r="G1892">
            <v>0.65600000000000003</v>
          </cell>
          <cell r="H1892">
            <v>0.56999999999999995</v>
          </cell>
          <cell r="I1892" t="str">
            <v>3          0</v>
          </cell>
          <cell r="J1892">
            <v>0</v>
          </cell>
          <cell r="K1892">
            <v>0</v>
          </cell>
          <cell r="L1892">
            <v>2003</v>
          </cell>
          <cell r="M1892" t="str">
            <v>No Trade</v>
          </cell>
          <cell r="N1892" t="str">
            <v>NG33</v>
          </cell>
          <cell r="O1892">
            <v>46</v>
          </cell>
          <cell r="P1892">
            <v>1</v>
          </cell>
        </row>
        <row r="1893">
          <cell r="A1893" t="str">
            <v>ON</v>
          </cell>
          <cell r="B1893">
            <v>3</v>
          </cell>
          <cell r="C1893">
            <v>3</v>
          </cell>
          <cell r="D1893" t="str">
            <v>P</v>
          </cell>
          <cell r="E1893">
            <v>3.75</v>
          </cell>
          <cell r="F1893">
            <v>37677</v>
          </cell>
          <cell r="G1893">
            <v>0.14499999999999999</v>
          </cell>
          <cell r="H1893">
            <v>0.18</v>
          </cell>
          <cell r="I1893" t="str">
            <v>2        100</v>
          </cell>
          <cell r="J1893">
            <v>0</v>
          </cell>
          <cell r="K1893">
            <v>0</v>
          </cell>
          <cell r="L1893">
            <v>2003</v>
          </cell>
          <cell r="M1893">
            <v>2.766639635958934</v>
          </cell>
          <cell r="N1893" t="str">
            <v>NG33</v>
          </cell>
          <cell r="O1893">
            <v>46</v>
          </cell>
          <cell r="P1893">
            <v>2</v>
          </cell>
        </row>
        <row r="1894">
          <cell r="A1894" t="str">
            <v>ON</v>
          </cell>
          <cell r="B1894">
            <v>3</v>
          </cell>
          <cell r="C1894">
            <v>3</v>
          </cell>
          <cell r="D1894" t="str">
            <v>C</v>
          </cell>
          <cell r="E1894">
            <v>3.8</v>
          </cell>
          <cell r="F1894">
            <v>37677</v>
          </cell>
          <cell r="G1894">
            <v>0.621</v>
          </cell>
          <cell r="H1894">
            <v>0.54</v>
          </cell>
          <cell r="I1894" t="str">
            <v>2          0</v>
          </cell>
          <cell r="J1894">
            <v>0</v>
          </cell>
          <cell r="K1894">
            <v>0</v>
          </cell>
          <cell r="L1894">
            <v>2003</v>
          </cell>
          <cell r="M1894" t="str">
            <v>No Trade</v>
          </cell>
          <cell r="N1894" t="str">
            <v>NG33</v>
          </cell>
          <cell r="O1894">
            <v>46</v>
          </cell>
          <cell r="P1894">
            <v>1</v>
          </cell>
        </row>
        <row r="1895">
          <cell r="A1895" t="str">
            <v>ON</v>
          </cell>
          <cell r="B1895">
            <v>3</v>
          </cell>
          <cell r="C1895">
            <v>3</v>
          </cell>
          <cell r="D1895" t="str">
            <v>P</v>
          </cell>
          <cell r="E1895">
            <v>3.8</v>
          </cell>
          <cell r="F1895">
            <v>37677</v>
          </cell>
          <cell r="G1895">
            <v>0.16200000000000001</v>
          </cell>
          <cell r="H1895">
            <v>0.2</v>
          </cell>
          <cell r="I1895" t="str">
            <v>1          0</v>
          </cell>
          <cell r="J1895">
            <v>0</v>
          </cell>
          <cell r="K1895">
            <v>0</v>
          </cell>
          <cell r="L1895">
            <v>2003</v>
          </cell>
          <cell r="M1895">
            <v>2.8042860795700926</v>
          </cell>
          <cell r="N1895" t="str">
            <v>NG33</v>
          </cell>
          <cell r="O1895">
            <v>46</v>
          </cell>
          <cell r="P1895">
            <v>2</v>
          </cell>
        </row>
        <row r="1896">
          <cell r="A1896" t="str">
            <v>ON</v>
          </cell>
          <cell r="B1896">
            <v>3</v>
          </cell>
          <cell r="C1896">
            <v>3</v>
          </cell>
          <cell r="D1896" t="str">
            <v>C</v>
          </cell>
          <cell r="E1896">
            <v>3.85</v>
          </cell>
          <cell r="F1896">
            <v>37677</v>
          </cell>
          <cell r="G1896">
            <v>0.58799999999999997</v>
          </cell>
          <cell r="H1896">
            <v>0.51</v>
          </cell>
          <cell r="I1896" t="str">
            <v>4          0</v>
          </cell>
          <cell r="J1896">
            <v>0</v>
          </cell>
          <cell r="K1896">
            <v>0</v>
          </cell>
          <cell r="L1896">
            <v>2003</v>
          </cell>
          <cell r="M1896" t="str">
            <v>No Trade</v>
          </cell>
          <cell r="N1896" t="str">
            <v>NG33</v>
          </cell>
          <cell r="O1896">
            <v>46</v>
          </cell>
          <cell r="P1896">
            <v>1</v>
          </cell>
        </row>
        <row r="1897">
          <cell r="A1897" t="str">
            <v>ON</v>
          </cell>
          <cell r="B1897">
            <v>3</v>
          </cell>
          <cell r="C1897">
            <v>3</v>
          </cell>
          <cell r="D1897" t="str">
            <v>P</v>
          </cell>
          <cell r="E1897">
            <v>3.85</v>
          </cell>
          <cell r="F1897">
            <v>37677</v>
          </cell>
          <cell r="G1897">
            <v>0.17899999999999999</v>
          </cell>
          <cell r="H1897">
            <v>0.22</v>
          </cell>
          <cell r="I1897" t="str">
            <v>2          0</v>
          </cell>
          <cell r="J1897">
            <v>0</v>
          </cell>
          <cell r="K1897">
            <v>0</v>
          </cell>
          <cell r="L1897">
            <v>2003</v>
          </cell>
          <cell r="M1897">
            <v>2.8383551335493133</v>
          </cell>
          <cell r="N1897" t="str">
            <v>NG33</v>
          </cell>
          <cell r="O1897">
            <v>46</v>
          </cell>
          <cell r="P1897">
            <v>2</v>
          </cell>
        </row>
        <row r="1898">
          <cell r="A1898" t="str">
            <v>ON</v>
          </cell>
          <cell r="B1898">
            <v>3</v>
          </cell>
          <cell r="C1898">
            <v>3</v>
          </cell>
          <cell r="D1898" t="str">
            <v>C</v>
          </cell>
          <cell r="E1898">
            <v>3.9</v>
          </cell>
          <cell r="F1898">
            <v>37677</v>
          </cell>
          <cell r="G1898">
            <v>0.55800000000000005</v>
          </cell>
          <cell r="H1898">
            <v>0.48</v>
          </cell>
          <cell r="I1898" t="str">
            <v>5          0</v>
          </cell>
          <cell r="J1898">
            <v>0</v>
          </cell>
          <cell r="K1898">
            <v>0</v>
          </cell>
          <cell r="L1898">
            <v>2003</v>
          </cell>
          <cell r="M1898" t="str">
            <v>No Trade</v>
          </cell>
          <cell r="N1898" t="str">
            <v>NG33</v>
          </cell>
          <cell r="O1898">
            <v>46</v>
          </cell>
          <cell r="P1898">
            <v>1</v>
          </cell>
        </row>
        <row r="1899">
          <cell r="A1899" t="str">
            <v>ON</v>
          </cell>
          <cell r="B1899">
            <v>3</v>
          </cell>
          <cell r="C1899">
            <v>3</v>
          </cell>
          <cell r="D1899" t="str">
            <v>P</v>
          </cell>
          <cell r="E1899">
            <v>3.9</v>
          </cell>
          <cell r="F1899">
            <v>37677</v>
          </cell>
          <cell r="G1899">
            <v>0.19800000000000001</v>
          </cell>
          <cell r="H1899">
            <v>0.24</v>
          </cell>
          <cell r="I1899" t="str">
            <v>3          0</v>
          </cell>
          <cell r="J1899">
            <v>0</v>
          </cell>
          <cell r="K1899">
            <v>0</v>
          </cell>
          <cell r="L1899">
            <v>2003</v>
          </cell>
          <cell r="M1899">
            <v>2.8748212053461275</v>
          </cell>
          <cell r="N1899" t="str">
            <v>NG33</v>
          </cell>
          <cell r="O1899">
            <v>46</v>
          </cell>
          <cell r="P1899">
            <v>2</v>
          </cell>
        </row>
        <row r="1900">
          <cell r="A1900" t="str">
            <v>ON</v>
          </cell>
          <cell r="B1900">
            <v>3</v>
          </cell>
          <cell r="C1900">
            <v>3</v>
          </cell>
          <cell r="D1900" t="str">
            <v>C</v>
          </cell>
          <cell r="E1900">
            <v>3.95</v>
          </cell>
          <cell r="F1900">
            <v>37677</v>
          </cell>
          <cell r="G1900">
            <v>0.52800000000000002</v>
          </cell>
          <cell r="H1900">
            <v>0.45</v>
          </cell>
          <cell r="I1900" t="str">
            <v>9          0</v>
          </cell>
          <cell r="J1900">
            <v>0</v>
          </cell>
          <cell r="K1900">
            <v>0</v>
          </cell>
          <cell r="L1900">
            <v>2003</v>
          </cell>
          <cell r="M1900" t="str">
            <v>No Trade</v>
          </cell>
          <cell r="N1900" t="str">
            <v>NG33</v>
          </cell>
          <cell r="O1900">
            <v>46</v>
          </cell>
          <cell r="P1900">
            <v>1</v>
          </cell>
        </row>
        <row r="1901">
          <cell r="A1901" t="str">
            <v>ON</v>
          </cell>
          <cell r="B1901">
            <v>3</v>
          </cell>
          <cell r="C1901">
            <v>3</v>
          </cell>
          <cell r="D1901" t="str">
            <v>P</v>
          </cell>
          <cell r="E1901">
            <v>3.95</v>
          </cell>
          <cell r="F1901">
            <v>37677</v>
          </cell>
          <cell r="G1901">
            <v>0.218</v>
          </cell>
          <cell r="H1901">
            <v>0.26</v>
          </cell>
          <cell r="I1901" t="str">
            <v>6          0</v>
          </cell>
          <cell r="J1901">
            <v>0</v>
          </cell>
          <cell r="K1901">
            <v>0</v>
          </cell>
          <cell r="L1901">
            <v>2003</v>
          </cell>
          <cell r="M1901">
            <v>2.9106774699062554</v>
          </cell>
          <cell r="N1901" t="str">
            <v>NG33</v>
          </cell>
          <cell r="O1901">
            <v>46</v>
          </cell>
          <cell r="P1901">
            <v>2</v>
          </cell>
        </row>
        <row r="1902">
          <cell r="A1902" t="str">
            <v>ON</v>
          </cell>
          <cell r="B1902">
            <v>3</v>
          </cell>
          <cell r="C1902">
            <v>3</v>
          </cell>
          <cell r="D1902" t="str">
            <v>C</v>
          </cell>
          <cell r="E1902">
            <v>4</v>
          </cell>
          <cell r="F1902">
            <v>37677</v>
          </cell>
          <cell r="G1902">
            <v>0.51100000000000001</v>
          </cell>
          <cell r="H1902">
            <v>0.44</v>
          </cell>
          <cell r="I1902" t="str">
            <v>4          1</v>
          </cell>
          <cell r="J1902">
            <v>0.45</v>
          </cell>
          <cell r="K1902">
            <v>0.45</v>
          </cell>
          <cell r="L1902">
            <v>2003</v>
          </cell>
          <cell r="M1902" t="str">
            <v>No Trade</v>
          </cell>
          <cell r="N1902" t="str">
            <v>NG33</v>
          </cell>
          <cell r="O1902">
            <v>46</v>
          </cell>
          <cell r="P1902">
            <v>1</v>
          </cell>
        </row>
        <row r="1903">
          <cell r="A1903" t="str">
            <v>ON</v>
          </cell>
          <cell r="B1903">
            <v>3</v>
          </cell>
          <cell r="C1903">
            <v>3</v>
          </cell>
          <cell r="D1903" t="str">
            <v>P</v>
          </cell>
          <cell r="E1903">
            <v>4</v>
          </cell>
          <cell r="F1903">
            <v>37677</v>
          </cell>
          <cell r="G1903">
            <v>0.249</v>
          </cell>
          <cell r="H1903">
            <v>0.3</v>
          </cell>
          <cell r="I1903" t="str">
            <v>0          0</v>
          </cell>
          <cell r="J1903">
            <v>0</v>
          </cell>
          <cell r="K1903">
            <v>0</v>
          </cell>
          <cell r="L1903">
            <v>2003</v>
          </cell>
          <cell r="M1903">
            <v>2.9698196708893372</v>
          </cell>
          <cell r="N1903" t="str">
            <v>NG33</v>
          </cell>
          <cell r="O1903">
            <v>46</v>
          </cell>
          <cell r="P1903">
            <v>2</v>
          </cell>
        </row>
        <row r="1904">
          <cell r="A1904" t="str">
            <v>ON</v>
          </cell>
          <cell r="B1904">
            <v>3</v>
          </cell>
          <cell r="C1904">
            <v>3</v>
          </cell>
          <cell r="D1904" t="str">
            <v>C</v>
          </cell>
          <cell r="E1904">
            <v>4.05</v>
          </cell>
          <cell r="F1904">
            <v>37677</v>
          </cell>
          <cell r="G1904">
            <v>0.47399999999999998</v>
          </cell>
          <cell r="H1904">
            <v>0.41</v>
          </cell>
          <cell r="I1904" t="str">
            <v>0          0</v>
          </cell>
          <cell r="J1904">
            <v>0</v>
          </cell>
          <cell r="K1904">
            <v>0</v>
          </cell>
          <cell r="L1904">
            <v>2003</v>
          </cell>
          <cell r="M1904" t="str">
            <v>No Trade</v>
          </cell>
          <cell r="N1904" t="str">
            <v>NG33</v>
          </cell>
          <cell r="O1904">
            <v>46</v>
          </cell>
          <cell r="P1904">
            <v>1</v>
          </cell>
        </row>
        <row r="1905">
          <cell r="A1905" t="str">
            <v>ON</v>
          </cell>
          <cell r="B1905">
            <v>3</v>
          </cell>
          <cell r="C1905">
            <v>3</v>
          </cell>
          <cell r="D1905" t="str">
            <v>P</v>
          </cell>
          <cell r="E1905">
            <v>4.05</v>
          </cell>
          <cell r="F1905">
            <v>37677</v>
          </cell>
          <cell r="G1905">
            <v>0.26200000000000001</v>
          </cell>
          <cell r="H1905">
            <v>0.31</v>
          </cell>
          <cell r="I1905" t="str">
            <v>6          0</v>
          </cell>
          <cell r="J1905">
            <v>0</v>
          </cell>
          <cell r="K1905">
            <v>0</v>
          </cell>
          <cell r="L1905">
            <v>2003</v>
          </cell>
          <cell r="M1905">
            <v>2.983058116782674</v>
          </cell>
          <cell r="N1905" t="str">
            <v>NG33</v>
          </cell>
          <cell r="O1905">
            <v>46</v>
          </cell>
          <cell r="P1905">
            <v>2</v>
          </cell>
        </row>
        <row r="1906">
          <cell r="A1906" t="str">
            <v>ON</v>
          </cell>
          <cell r="B1906">
            <v>3</v>
          </cell>
          <cell r="C1906">
            <v>3</v>
          </cell>
          <cell r="D1906" t="str">
            <v>C</v>
          </cell>
          <cell r="E1906">
            <v>4.0999999999999996</v>
          </cell>
          <cell r="F1906">
            <v>37677</v>
          </cell>
          <cell r="G1906">
            <v>0.44800000000000001</v>
          </cell>
          <cell r="H1906">
            <v>0.38</v>
          </cell>
          <cell r="I1906" t="str">
            <v>6          1</v>
          </cell>
          <cell r="J1906">
            <v>0</v>
          </cell>
          <cell r="K1906">
            <v>0</v>
          </cell>
          <cell r="L1906">
            <v>2003</v>
          </cell>
          <cell r="M1906" t="str">
            <v>No Trade</v>
          </cell>
          <cell r="N1906" t="str">
            <v>NG33</v>
          </cell>
          <cell r="O1906">
            <v>46</v>
          </cell>
          <cell r="P1906">
            <v>1</v>
          </cell>
        </row>
        <row r="1907">
          <cell r="A1907" t="str">
            <v>ON</v>
          </cell>
          <cell r="B1907">
            <v>3</v>
          </cell>
          <cell r="C1907">
            <v>3</v>
          </cell>
          <cell r="D1907" t="str">
            <v>P</v>
          </cell>
          <cell r="E1907">
            <v>4.0999999999999996</v>
          </cell>
          <cell r="F1907">
            <v>37677</v>
          </cell>
          <cell r="G1907">
            <v>0.28599999999999998</v>
          </cell>
          <cell r="H1907">
            <v>0.34</v>
          </cell>
          <cell r="I1907" t="str">
            <v>2          0</v>
          </cell>
          <cell r="J1907">
            <v>0</v>
          </cell>
          <cell r="K1907">
            <v>0</v>
          </cell>
          <cell r="L1907">
            <v>2003</v>
          </cell>
          <cell r="M1907">
            <v>3.0194530473090317</v>
          </cell>
          <cell r="N1907" t="str">
            <v>NG33</v>
          </cell>
          <cell r="O1907">
            <v>46</v>
          </cell>
          <cell r="P1907">
            <v>2</v>
          </cell>
        </row>
        <row r="1908">
          <cell r="A1908" t="str">
            <v>ON</v>
          </cell>
          <cell r="B1908">
            <v>3</v>
          </cell>
          <cell r="C1908">
            <v>3</v>
          </cell>
          <cell r="D1908" t="str">
            <v>C</v>
          </cell>
          <cell r="E1908">
            <v>4.1500000000000004</v>
          </cell>
          <cell r="F1908">
            <v>37677</v>
          </cell>
          <cell r="G1908">
            <v>0.42399999999999999</v>
          </cell>
          <cell r="H1908">
            <v>0.36</v>
          </cell>
          <cell r="I1908" t="str">
            <v>4        324</v>
          </cell>
          <cell r="J1908">
            <v>0.35499999999999998</v>
          </cell>
          <cell r="K1908">
            <v>0.35399999999999998</v>
          </cell>
          <cell r="L1908">
            <v>2003</v>
          </cell>
          <cell r="M1908" t="str">
            <v>No Trade</v>
          </cell>
          <cell r="N1908" t="str">
            <v>NG33</v>
          </cell>
          <cell r="O1908">
            <v>46</v>
          </cell>
          <cell r="P1908">
            <v>1</v>
          </cell>
        </row>
        <row r="1909">
          <cell r="A1909" t="str">
            <v>ON</v>
          </cell>
          <cell r="B1909">
            <v>3</v>
          </cell>
          <cell r="C1909">
            <v>3</v>
          </cell>
          <cell r="D1909" t="str">
            <v>P</v>
          </cell>
          <cell r="E1909">
            <v>4.1500000000000004</v>
          </cell>
          <cell r="F1909">
            <v>37677</v>
          </cell>
          <cell r="G1909">
            <v>0.311</v>
          </cell>
          <cell r="H1909">
            <v>0.37</v>
          </cell>
          <cell r="I1909" t="str">
            <v>0        324</v>
          </cell>
          <cell r="J1909">
            <v>0.36599999999999999</v>
          </cell>
          <cell r="K1909">
            <v>0.36499999999999999</v>
          </cell>
          <cell r="L1909">
            <v>2003</v>
          </cell>
          <cell r="M1909">
            <v>3.0552387100430369</v>
          </cell>
          <cell r="N1909" t="str">
            <v>NG33</v>
          </cell>
          <cell r="O1909">
            <v>46</v>
          </cell>
          <cell r="P1909">
            <v>2</v>
          </cell>
        </row>
        <row r="1910">
          <cell r="A1910" t="str">
            <v>ON</v>
          </cell>
          <cell r="B1910">
            <v>3</v>
          </cell>
          <cell r="C1910">
            <v>3</v>
          </cell>
          <cell r="D1910" t="str">
            <v>C</v>
          </cell>
          <cell r="E1910">
            <v>4.2</v>
          </cell>
          <cell r="F1910">
            <v>37677</v>
          </cell>
          <cell r="G1910">
            <v>0.4</v>
          </cell>
          <cell r="H1910">
            <v>0.34</v>
          </cell>
          <cell r="I1910" t="str">
            <v>3          3</v>
          </cell>
          <cell r="J1910">
            <v>0.33100000000000002</v>
          </cell>
          <cell r="K1910">
            <v>0.33</v>
          </cell>
          <cell r="L1910">
            <v>2003</v>
          </cell>
          <cell r="M1910" t="str">
            <v>No Trade</v>
          </cell>
          <cell r="N1910" t="str">
            <v>NG33</v>
          </cell>
          <cell r="O1910">
            <v>46</v>
          </cell>
          <cell r="P1910">
            <v>1</v>
          </cell>
        </row>
        <row r="1911">
          <cell r="A1911" t="str">
            <v>ON</v>
          </cell>
          <cell r="B1911">
            <v>3</v>
          </cell>
          <cell r="C1911">
            <v>3</v>
          </cell>
          <cell r="D1911" t="str">
            <v>P</v>
          </cell>
          <cell r="E1911">
            <v>4.2</v>
          </cell>
          <cell r="F1911">
            <v>37677</v>
          </cell>
          <cell r="G1911">
            <v>0.33700000000000002</v>
          </cell>
          <cell r="H1911">
            <v>0.39</v>
          </cell>
          <cell r="I1911" t="str">
            <v>9          3</v>
          </cell>
          <cell r="J1911">
            <v>0.38100000000000001</v>
          </cell>
          <cell r="K1911">
            <v>0.38</v>
          </cell>
          <cell r="L1911">
            <v>2003</v>
          </cell>
          <cell r="M1911">
            <v>3.0904813629021568</v>
          </cell>
          <cell r="N1911" t="str">
            <v>NG33</v>
          </cell>
          <cell r="O1911">
            <v>46</v>
          </cell>
          <cell r="P1911">
            <v>2</v>
          </cell>
        </row>
        <row r="1912">
          <cell r="A1912" t="str">
            <v>ON</v>
          </cell>
          <cell r="B1912">
            <v>3</v>
          </cell>
          <cell r="C1912">
            <v>3</v>
          </cell>
          <cell r="D1912" t="str">
            <v>C</v>
          </cell>
          <cell r="E1912">
            <v>4.25</v>
          </cell>
          <cell r="F1912">
            <v>37677</v>
          </cell>
          <cell r="G1912">
            <v>0.377</v>
          </cell>
          <cell r="H1912">
            <v>0.32</v>
          </cell>
          <cell r="I1912" t="str">
            <v>3        108</v>
          </cell>
          <cell r="J1912">
            <v>0</v>
          </cell>
          <cell r="K1912">
            <v>0</v>
          </cell>
          <cell r="L1912">
            <v>2003</v>
          </cell>
          <cell r="M1912" t="str">
            <v>No Trade</v>
          </cell>
          <cell r="N1912" t="str">
            <v>NG33</v>
          </cell>
          <cell r="O1912">
            <v>46</v>
          </cell>
          <cell r="P1912">
            <v>1</v>
          </cell>
        </row>
        <row r="1913">
          <cell r="A1913" t="str">
            <v>ON</v>
          </cell>
          <cell r="B1913">
            <v>3</v>
          </cell>
          <cell r="C1913">
            <v>3</v>
          </cell>
          <cell r="D1913" t="str">
            <v>P</v>
          </cell>
          <cell r="E1913">
            <v>4.25</v>
          </cell>
          <cell r="F1913">
            <v>37677</v>
          </cell>
          <cell r="G1913">
            <v>0.36399999999999999</v>
          </cell>
          <cell r="H1913">
            <v>0.42</v>
          </cell>
          <cell r="I1913" t="str">
            <v>9          0</v>
          </cell>
          <cell r="J1913">
            <v>0</v>
          </cell>
          <cell r="K1913">
            <v>0</v>
          </cell>
          <cell r="L1913">
            <v>2003</v>
          </cell>
          <cell r="M1913">
            <v>3.1252395825384061</v>
          </cell>
          <cell r="N1913" t="str">
            <v>NG33</v>
          </cell>
          <cell r="O1913">
            <v>46</v>
          </cell>
          <cell r="P1913">
            <v>2</v>
          </cell>
        </row>
        <row r="1914">
          <cell r="A1914" t="str">
            <v>ON</v>
          </cell>
          <cell r="B1914">
            <v>3</v>
          </cell>
          <cell r="C1914">
            <v>3</v>
          </cell>
          <cell r="D1914" t="str">
            <v>C</v>
          </cell>
          <cell r="E1914">
            <v>4.3</v>
          </cell>
          <cell r="F1914">
            <v>37677</v>
          </cell>
          <cell r="G1914">
            <v>0.35499999999999998</v>
          </cell>
          <cell r="H1914">
            <v>0.3</v>
          </cell>
          <cell r="I1914" t="str">
            <v>4          0</v>
          </cell>
          <cell r="J1914">
            <v>0</v>
          </cell>
          <cell r="K1914">
            <v>0</v>
          </cell>
          <cell r="L1914">
            <v>2003</v>
          </cell>
          <cell r="M1914" t="str">
            <v>No Trade</v>
          </cell>
          <cell r="N1914" t="str">
            <v>NG33</v>
          </cell>
          <cell r="O1914">
            <v>46</v>
          </cell>
          <cell r="P1914">
            <v>1</v>
          </cell>
        </row>
        <row r="1915">
          <cell r="A1915" t="str">
            <v>ON</v>
          </cell>
          <cell r="B1915">
            <v>3</v>
          </cell>
          <cell r="C1915">
            <v>3</v>
          </cell>
          <cell r="D1915" t="str">
            <v>P</v>
          </cell>
          <cell r="E1915">
            <v>4.3</v>
          </cell>
          <cell r="F1915">
            <v>37677</v>
          </cell>
          <cell r="G1915">
            <v>0.52600000000000002</v>
          </cell>
          <cell r="H1915">
            <v>0.52</v>
          </cell>
          <cell r="I1915" t="str">
            <v>6          0</v>
          </cell>
          <cell r="J1915">
            <v>0</v>
          </cell>
          <cell r="K1915">
            <v>0</v>
          </cell>
          <cell r="L1915">
            <v>2003</v>
          </cell>
          <cell r="M1915">
            <v>3.3867179520838708</v>
          </cell>
          <cell r="N1915" t="str">
            <v>NG33</v>
          </cell>
          <cell r="O1915">
            <v>46</v>
          </cell>
          <cell r="P1915">
            <v>2</v>
          </cell>
        </row>
        <row r="1916">
          <cell r="A1916" t="str">
            <v>ON</v>
          </cell>
          <cell r="B1916">
            <v>3</v>
          </cell>
          <cell r="C1916">
            <v>3</v>
          </cell>
          <cell r="D1916" t="str">
            <v>C</v>
          </cell>
          <cell r="E1916">
            <v>4.3499999999999996</v>
          </cell>
          <cell r="F1916">
            <v>37677</v>
          </cell>
          <cell r="G1916">
            <v>0.33500000000000002</v>
          </cell>
          <cell r="H1916">
            <v>0.28000000000000003</v>
          </cell>
          <cell r="I1916" t="str">
            <v>7          0</v>
          </cell>
          <cell r="J1916">
            <v>0</v>
          </cell>
          <cell r="K1916">
            <v>0</v>
          </cell>
          <cell r="L1916">
            <v>2003</v>
          </cell>
          <cell r="M1916" t="str">
            <v>No Trade</v>
          </cell>
          <cell r="N1916" t="str">
            <v>NG33</v>
          </cell>
          <cell r="O1916">
            <v>46</v>
          </cell>
          <cell r="P1916">
            <v>1</v>
          </cell>
        </row>
        <row r="1917">
          <cell r="A1917" t="str">
            <v>ON</v>
          </cell>
          <cell r="B1917">
            <v>3</v>
          </cell>
          <cell r="C1917">
            <v>3</v>
          </cell>
          <cell r="D1917" t="str">
            <v>P</v>
          </cell>
          <cell r="E1917">
            <v>4.3499999999999996</v>
          </cell>
          <cell r="F1917">
            <v>37677</v>
          </cell>
          <cell r="G1917">
            <v>0.42199999999999999</v>
          </cell>
          <cell r="H1917">
            <v>0.49</v>
          </cell>
          <cell r="I1917" t="str">
            <v>2          0</v>
          </cell>
          <cell r="J1917">
            <v>0</v>
          </cell>
          <cell r="K1917">
            <v>0</v>
          </cell>
          <cell r="L1917">
            <v>2003</v>
          </cell>
          <cell r="M1917">
            <v>3.1952473399598671</v>
          </cell>
          <cell r="N1917" t="str">
            <v>NG33</v>
          </cell>
          <cell r="O1917">
            <v>46</v>
          </cell>
          <cell r="P1917">
            <v>2</v>
          </cell>
        </row>
        <row r="1918">
          <cell r="A1918" t="str">
            <v>ON</v>
          </cell>
          <cell r="B1918">
            <v>3</v>
          </cell>
          <cell r="C1918">
            <v>3</v>
          </cell>
          <cell r="D1918" t="str">
            <v>C</v>
          </cell>
          <cell r="E1918">
            <v>4.4000000000000004</v>
          </cell>
          <cell r="F1918">
            <v>37677</v>
          </cell>
          <cell r="G1918">
            <v>0.316</v>
          </cell>
          <cell r="H1918">
            <v>0.27</v>
          </cell>
          <cell r="I1918" t="str">
            <v>0         13</v>
          </cell>
          <cell r="J1918">
            <v>0</v>
          </cell>
          <cell r="K1918">
            <v>0</v>
          </cell>
          <cell r="L1918">
            <v>2003</v>
          </cell>
          <cell r="M1918" t="str">
            <v>No Trade</v>
          </cell>
          <cell r="N1918" t="str">
            <v>NG33</v>
          </cell>
          <cell r="O1918">
            <v>46</v>
          </cell>
          <cell r="P1918">
            <v>1</v>
          </cell>
        </row>
        <row r="1919">
          <cell r="A1919" t="str">
            <v>ON</v>
          </cell>
          <cell r="B1919">
            <v>3</v>
          </cell>
          <cell r="C1919">
            <v>3</v>
          </cell>
          <cell r="D1919" t="str">
            <v>C</v>
          </cell>
          <cell r="E1919">
            <v>4.45</v>
          </cell>
          <cell r="F1919">
            <v>37677</v>
          </cell>
          <cell r="G1919">
            <v>0.29799999999999999</v>
          </cell>
          <cell r="H1919">
            <v>0.25</v>
          </cell>
          <cell r="I1919" t="str">
            <v>4          0</v>
          </cell>
          <cell r="J1919">
            <v>0</v>
          </cell>
          <cell r="K1919">
            <v>0</v>
          </cell>
          <cell r="L1919">
            <v>2003</v>
          </cell>
          <cell r="M1919" t="str">
            <v>No Trade</v>
          </cell>
          <cell r="N1919" t="str">
            <v>NG33</v>
          </cell>
          <cell r="O1919">
            <v>46</v>
          </cell>
          <cell r="P1919">
            <v>1</v>
          </cell>
        </row>
        <row r="1920">
          <cell r="A1920" t="str">
            <v>ON</v>
          </cell>
          <cell r="B1920">
            <v>3</v>
          </cell>
          <cell r="C1920">
            <v>3</v>
          </cell>
          <cell r="D1920" t="str">
            <v>P</v>
          </cell>
          <cell r="E1920">
            <v>4.45</v>
          </cell>
          <cell r="F1920">
            <v>37677</v>
          </cell>
          <cell r="G1920">
            <v>0</v>
          </cell>
          <cell r="H1920">
            <v>0</v>
          </cell>
          <cell r="I1920" t="str">
            <v>0          0</v>
          </cell>
          <cell r="J1920">
            <v>0</v>
          </cell>
          <cell r="K1920">
            <v>0</v>
          </cell>
          <cell r="L1920">
            <v>2003</v>
          </cell>
          <cell r="M1920" t="str">
            <v>No Trade</v>
          </cell>
          <cell r="N1920" t="str">
            <v/>
          </cell>
          <cell r="O1920" t="str">
            <v/>
          </cell>
          <cell r="P1920" t="str">
            <v/>
          </cell>
        </row>
        <row r="1921">
          <cell r="A1921" t="str">
            <v>ON</v>
          </cell>
          <cell r="B1921">
            <v>3</v>
          </cell>
          <cell r="C1921">
            <v>3</v>
          </cell>
          <cell r="D1921" t="str">
            <v>C</v>
          </cell>
          <cell r="E1921">
            <v>4.5</v>
          </cell>
          <cell r="F1921">
            <v>37677</v>
          </cell>
          <cell r="G1921">
            <v>0.28100000000000003</v>
          </cell>
          <cell r="H1921">
            <v>0.23</v>
          </cell>
          <cell r="I1921" t="str">
            <v>9          0</v>
          </cell>
          <cell r="J1921">
            <v>0</v>
          </cell>
          <cell r="K1921">
            <v>0</v>
          </cell>
          <cell r="L1921">
            <v>2003</v>
          </cell>
          <cell r="M1921" t="str">
            <v>No Trade</v>
          </cell>
          <cell r="N1921" t="str">
            <v>NG33</v>
          </cell>
          <cell r="O1921">
            <v>46</v>
          </cell>
          <cell r="P1921">
            <v>1</v>
          </cell>
        </row>
        <row r="1922">
          <cell r="A1922" t="str">
            <v>ON</v>
          </cell>
          <cell r="B1922">
            <v>3</v>
          </cell>
          <cell r="C1922">
            <v>3</v>
          </cell>
          <cell r="D1922" t="str">
            <v>C</v>
          </cell>
          <cell r="E1922">
            <v>4.55</v>
          </cell>
          <cell r="F1922">
            <v>37677</v>
          </cell>
          <cell r="G1922">
            <v>0.26500000000000001</v>
          </cell>
          <cell r="H1922">
            <v>0.22</v>
          </cell>
          <cell r="I1922" t="str">
            <v>5          0</v>
          </cell>
          <cell r="J1922">
            <v>0</v>
          </cell>
          <cell r="K1922">
            <v>0</v>
          </cell>
          <cell r="L1922">
            <v>2003</v>
          </cell>
          <cell r="M1922" t="str">
            <v>No Trade</v>
          </cell>
          <cell r="N1922" t="str">
            <v>NG33</v>
          </cell>
          <cell r="O1922">
            <v>46</v>
          </cell>
          <cell r="P1922">
            <v>1</v>
          </cell>
        </row>
        <row r="1923">
          <cell r="A1923" t="str">
            <v>ON</v>
          </cell>
          <cell r="B1923">
            <v>3</v>
          </cell>
          <cell r="C1923">
            <v>3</v>
          </cell>
          <cell r="D1923" t="str">
            <v>C</v>
          </cell>
          <cell r="E1923">
            <v>4.5999999999999996</v>
          </cell>
          <cell r="F1923">
            <v>37677</v>
          </cell>
          <cell r="G1923">
            <v>0.249</v>
          </cell>
          <cell r="H1923">
            <v>0.21</v>
          </cell>
          <cell r="I1923" t="str">
            <v>2          0</v>
          </cell>
          <cell r="J1923">
            <v>0</v>
          </cell>
          <cell r="K1923">
            <v>0</v>
          </cell>
          <cell r="L1923">
            <v>2003</v>
          </cell>
          <cell r="M1923" t="str">
            <v>No Trade</v>
          </cell>
          <cell r="N1923" t="str">
            <v>NG33</v>
          </cell>
          <cell r="O1923">
            <v>46</v>
          </cell>
          <cell r="P1923">
            <v>1</v>
          </cell>
        </row>
        <row r="1924">
          <cell r="A1924" t="str">
            <v>ON</v>
          </cell>
          <cell r="B1924">
            <v>3</v>
          </cell>
          <cell r="C1924">
            <v>3</v>
          </cell>
          <cell r="D1924" t="str">
            <v>C</v>
          </cell>
          <cell r="E1924">
            <v>4.6500000000000004</v>
          </cell>
          <cell r="F1924">
            <v>37677</v>
          </cell>
          <cell r="G1924">
            <v>0.23499999999999999</v>
          </cell>
          <cell r="H1924">
            <v>0.19</v>
          </cell>
          <cell r="I1924" t="str">
            <v>9          1</v>
          </cell>
          <cell r="J1924">
            <v>0</v>
          </cell>
          <cell r="K1924">
            <v>0</v>
          </cell>
          <cell r="L1924">
            <v>2003</v>
          </cell>
          <cell r="M1924" t="str">
            <v>No Trade</v>
          </cell>
          <cell r="N1924" t="str">
            <v>NG33</v>
          </cell>
          <cell r="O1924">
            <v>46</v>
          </cell>
          <cell r="P1924">
            <v>1</v>
          </cell>
        </row>
        <row r="1925">
          <cell r="A1925" t="str">
            <v>ON</v>
          </cell>
          <cell r="B1925">
            <v>3</v>
          </cell>
          <cell r="C1925">
            <v>3</v>
          </cell>
          <cell r="D1925" t="str">
            <v>C</v>
          </cell>
          <cell r="E1925">
            <v>4.7</v>
          </cell>
          <cell r="F1925">
            <v>37677</v>
          </cell>
          <cell r="G1925">
            <v>0.221</v>
          </cell>
          <cell r="H1925">
            <v>0.18</v>
          </cell>
          <cell r="I1925" t="str">
            <v>7          0</v>
          </cell>
          <cell r="J1925">
            <v>0</v>
          </cell>
          <cell r="K1925">
            <v>0</v>
          </cell>
          <cell r="L1925">
            <v>2003</v>
          </cell>
          <cell r="M1925" t="str">
            <v>No Trade</v>
          </cell>
          <cell r="N1925" t="str">
            <v>NG33</v>
          </cell>
          <cell r="O1925">
            <v>46</v>
          </cell>
          <cell r="P1925">
            <v>1</v>
          </cell>
        </row>
        <row r="1926">
          <cell r="A1926" t="str">
            <v>ON</v>
          </cell>
          <cell r="B1926">
            <v>3</v>
          </cell>
          <cell r="C1926">
            <v>3</v>
          </cell>
          <cell r="D1926" t="str">
            <v>C</v>
          </cell>
          <cell r="E1926">
            <v>4.75</v>
          </cell>
          <cell r="F1926">
            <v>37677</v>
          </cell>
          <cell r="G1926">
            <v>0.20799999999999999</v>
          </cell>
          <cell r="H1926">
            <v>0.17</v>
          </cell>
          <cell r="I1926" t="str">
            <v>7        145</v>
          </cell>
          <cell r="J1926">
            <v>0</v>
          </cell>
          <cell r="K1926">
            <v>0</v>
          </cell>
          <cell r="L1926">
            <v>2003</v>
          </cell>
          <cell r="M1926" t="str">
            <v>No Trade</v>
          </cell>
          <cell r="N1926" t="str">
            <v>NG33</v>
          </cell>
          <cell r="O1926">
            <v>46</v>
          </cell>
          <cell r="P1926">
            <v>1</v>
          </cell>
        </row>
        <row r="1927">
          <cell r="A1927" t="str">
            <v>ON</v>
          </cell>
          <cell r="B1927">
            <v>3</v>
          </cell>
          <cell r="C1927">
            <v>3</v>
          </cell>
          <cell r="D1927" t="str">
            <v>C</v>
          </cell>
          <cell r="E1927">
            <v>4.8</v>
          </cell>
          <cell r="F1927">
            <v>37677</v>
          </cell>
          <cell r="G1927">
            <v>0.19600000000000001</v>
          </cell>
          <cell r="H1927">
            <v>0.16</v>
          </cell>
          <cell r="I1927" t="str">
            <v>7          0</v>
          </cell>
          <cell r="J1927">
            <v>0</v>
          </cell>
          <cell r="K1927">
            <v>0</v>
          </cell>
          <cell r="L1927">
            <v>2003</v>
          </cell>
          <cell r="M1927" t="str">
            <v>No Trade</v>
          </cell>
          <cell r="N1927" t="str">
            <v>NG33</v>
          </cell>
          <cell r="O1927">
            <v>46</v>
          </cell>
          <cell r="P1927">
            <v>1</v>
          </cell>
        </row>
        <row r="1928">
          <cell r="A1928" t="str">
            <v>ON</v>
          </cell>
          <cell r="B1928">
            <v>3</v>
          </cell>
          <cell r="C1928">
            <v>3</v>
          </cell>
          <cell r="D1928" t="str">
            <v>P</v>
          </cell>
          <cell r="E1928">
            <v>4.8</v>
          </cell>
          <cell r="F1928">
            <v>37677</v>
          </cell>
          <cell r="G1928">
            <v>0</v>
          </cell>
          <cell r="H1928">
            <v>0</v>
          </cell>
          <cell r="I1928" t="str">
            <v>0          0</v>
          </cell>
          <cell r="J1928">
            <v>0</v>
          </cell>
          <cell r="K1928">
            <v>0</v>
          </cell>
          <cell r="L1928">
            <v>2003</v>
          </cell>
          <cell r="M1928" t="str">
            <v>No Trade</v>
          </cell>
          <cell r="N1928" t="str">
            <v/>
          </cell>
          <cell r="O1928" t="str">
            <v/>
          </cell>
          <cell r="P1928" t="str">
            <v/>
          </cell>
        </row>
        <row r="1929">
          <cell r="A1929" t="str">
            <v>ON</v>
          </cell>
          <cell r="B1929">
            <v>3</v>
          </cell>
          <cell r="C1929">
            <v>3</v>
          </cell>
          <cell r="D1929" t="str">
            <v>C</v>
          </cell>
          <cell r="E1929">
            <v>4.8499999999999996</v>
          </cell>
          <cell r="F1929">
            <v>37677</v>
          </cell>
          <cell r="G1929">
            <v>0.185</v>
          </cell>
          <cell r="H1929">
            <v>0.15</v>
          </cell>
          <cell r="I1929" t="str">
            <v>7          0</v>
          </cell>
          <cell r="J1929">
            <v>0</v>
          </cell>
          <cell r="K1929">
            <v>0</v>
          </cell>
          <cell r="L1929">
            <v>2003</v>
          </cell>
          <cell r="M1929" t="str">
            <v>No Trade</v>
          </cell>
          <cell r="N1929" t="str">
            <v>NG33</v>
          </cell>
          <cell r="O1929">
            <v>46</v>
          </cell>
          <cell r="P1929">
            <v>1</v>
          </cell>
        </row>
        <row r="1930">
          <cell r="A1930" t="str">
            <v>ON</v>
          </cell>
          <cell r="B1930">
            <v>3</v>
          </cell>
          <cell r="C1930">
            <v>3</v>
          </cell>
          <cell r="D1930" t="str">
            <v>C</v>
          </cell>
          <cell r="E1930">
            <v>4.9000000000000004</v>
          </cell>
          <cell r="F1930">
            <v>37677</v>
          </cell>
          <cell r="G1930">
            <v>0.17399999999999999</v>
          </cell>
          <cell r="H1930">
            <v>0.14000000000000001</v>
          </cell>
          <cell r="I1930" t="str">
            <v>8          0</v>
          </cell>
          <cell r="J1930">
            <v>0</v>
          </cell>
          <cell r="K1930">
            <v>0</v>
          </cell>
          <cell r="L1930">
            <v>2003</v>
          </cell>
          <cell r="M1930" t="str">
            <v>No Trade</v>
          </cell>
          <cell r="N1930" t="str">
            <v>NG33</v>
          </cell>
          <cell r="O1930">
            <v>46</v>
          </cell>
          <cell r="P1930">
            <v>1</v>
          </cell>
        </row>
        <row r="1931">
          <cell r="A1931" t="str">
            <v>ON</v>
          </cell>
          <cell r="B1931">
            <v>3</v>
          </cell>
          <cell r="C1931">
            <v>3</v>
          </cell>
          <cell r="D1931" t="str">
            <v>P</v>
          </cell>
          <cell r="E1931">
            <v>4.9000000000000004</v>
          </cell>
          <cell r="F1931">
            <v>37677</v>
          </cell>
          <cell r="G1931">
            <v>1.397</v>
          </cell>
          <cell r="H1931">
            <v>1.39</v>
          </cell>
          <cell r="I1931" t="str">
            <v>7          0</v>
          </cell>
          <cell r="J1931">
            <v>0</v>
          </cell>
          <cell r="K1931">
            <v>0</v>
          </cell>
          <cell r="L1931">
            <v>2003</v>
          </cell>
          <cell r="M1931">
            <v>4.2364227109826214</v>
          </cell>
          <cell r="N1931" t="str">
            <v>NG33</v>
          </cell>
          <cell r="O1931">
            <v>46</v>
          </cell>
          <cell r="P1931">
            <v>2</v>
          </cell>
        </row>
        <row r="1932">
          <cell r="A1932" t="str">
            <v>ON</v>
          </cell>
          <cell r="B1932">
            <v>3</v>
          </cell>
          <cell r="C1932">
            <v>3</v>
          </cell>
          <cell r="D1932" t="str">
            <v>C</v>
          </cell>
          <cell r="E1932">
            <v>4.95</v>
          </cell>
          <cell r="F1932">
            <v>37677</v>
          </cell>
          <cell r="G1932">
            <v>0.16500000000000001</v>
          </cell>
          <cell r="H1932">
            <v>0.14000000000000001</v>
          </cell>
          <cell r="I1932" t="str">
            <v>0          0</v>
          </cell>
          <cell r="J1932">
            <v>0</v>
          </cell>
          <cell r="K1932">
            <v>0</v>
          </cell>
          <cell r="L1932">
            <v>2003</v>
          </cell>
          <cell r="M1932" t="str">
            <v>No Trade</v>
          </cell>
          <cell r="N1932" t="str">
            <v>NG33</v>
          </cell>
          <cell r="O1932">
            <v>46</v>
          </cell>
          <cell r="P1932">
            <v>1</v>
          </cell>
        </row>
        <row r="1933">
          <cell r="A1933" t="str">
            <v>ON</v>
          </cell>
          <cell r="B1933">
            <v>3</v>
          </cell>
          <cell r="C1933">
            <v>3</v>
          </cell>
          <cell r="D1933" t="str">
            <v>C</v>
          </cell>
          <cell r="E1933">
            <v>5</v>
          </cell>
          <cell r="F1933">
            <v>37677</v>
          </cell>
          <cell r="G1933">
            <v>0.14799999999999999</v>
          </cell>
          <cell r="H1933">
            <v>0.12</v>
          </cell>
          <cell r="I1933" t="str">
            <v>5          1</v>
          </cell>
          <cell r="J1933">
            <v>0</v>
          </cell>
          <cell r="K1933">
            <v>0</v>
          </cell>
          <cell r="L1933">
            <v>2003</v>
          </cell>
          <cell r="M1933" t="str">
            <v>No Trade</v>
          </cell>
          <cell r="N1933" t="str">
            <v>NG33</v>
          </cell>
          <cell r="O1933">
            <v>46</v>
          </cell>
          <cell r="P1933">
            <v>1</v>
          </cell>
        </row>
        <row r="1934">
          <cell r="A1934" t="str">
            <v>ON</v>
          </cell>
          <cell r="B1934">
            <v>3</v>
          </cell>
          <cell r="C1934">
            <v>3</v>
          </cell>
          <cell r="D1934" t="str">
            <v>P</v>
          </cell>
          <cell r="E1934">
            <v>5</v>
          </cell>
          <cell r="F1934">
            <v>37677</v>
          </cell>
          <cell r="G1934">
            <v>0.88200000000000001</v>
          </cell>
          <cell r="H1934">
            <v>0.98</v>
          </cell>
          <cell r="I1934" t="str">
            <v>9          0</v>
          </cell>
          <cell r="J1934">
            <v>0</v>
          </cell>
          <cell r="K1934">
            <v>0</v>
          </cell>
          <cell r="L1934">
            <v>2003</v>
          </cell>
          <cell r="M1934">
            <v>3.6063505964313878</v>
          </cell>
          <cell r="N1934" t="str">
            <v>NG33</v>
          </cell>
          <cell r="O1934">
            <v>46</v>
          </cell>
          <cell r="P1934">
            <v>2</v>
          </cell>
        </row>
        <row r="1935">
          <cell r="A1935" t="str">
            <v>ON</v>
          </cell>
          <cell r="B1935">
            <v>3</v>
          </cell>
          <cell r="C1935">
            <v>3</v>
          </cell>
          <cell r="D1935" t="str">
            <v>C</v>
          </cell>
          <cell r="E1935">
            <v>5.05</v>
          </cell>
          <cell r="F1935">
            <v>37677</v>
          </cell>
          <cell r="G1935">
            <v>0.14699999999999999</v>
          </cell>
          <cell r="H1935">
            <v>0.12</v>
          </cell>
          <cell r="I1935" t="str">
            <v>4          0</v>
          </cell>
          <cell r="J1935">
            <v>0</v>
          </cell>
          <cell r="K1935">
            <v>0</v>
          </cell>
          <cell r="L1935">
            <v>2003</v>
          </cell>
          <cell r="M1935" t="str">
            <v>No Trade</v>
          </cell>
          <cell r="N1935" t="str">
            <v>NG33</v>
          </cell>
          <cell r="O1935">
            <v>46</v>
          </cell>
          <cell r="P1935">
            <v>1</v>
          </cell>
        </row>
        <row r="1936">
          <cell r="A1936" t="str">
            <v>ON</v>
          </cell>
          <cell r="B1936">
            <v>3</v>
          </cell>
          <cell r="C1936">
            <v>3</v>
          </cell>
          <cell r="D1936" t="str">
            <v>P</v>
          </cell>
          <cell r="E1936">
            <v>5.05</v>
          </cell>
          <cell r="F1936">
            <v>37677</v>
          </cell>
          <cell r="G1936">
            <v>0</v>
          </cell>
          <cell r="H1936">
            <v>0</v>
          </cell>
          <cell r="I1936" t="str">
            <v>0          0</v>
          </cell>
          <cell r="J1936">
            <v>0</v>
          </cell>
          <cell r="K1936">
            <v>0</v>
          </cell>
          <cell r="L1936">
            <v>2003</v>
          </cell>
          <cell r="M1936" t="str">
            <v>No Trade</v>
          </cell>
          <cell r="N1936" t="str">
            <v/>
          </cell>
          <cell r="O1936" t="str">
            <v/>
          </cell>
          <cell r="P1936" t="str">
            <v/>
          </cell>
        </row>
        <row r="1937">
          <cell r="A1937" t="str">
            <v>ON</v>
          </cell>
          <cell r="B1937">
            <v>3</v>
          </cell>
          <cell r="C1937">
            <v>3</v>
          </cell>
          <cell r="D1937" t="str">
            <v>C</v>
          </cell>
          <cell r="E1937">
            <v>5.0999999999999996</v>
          </cell>
          <cell r="F1937">
            <v>37677</v>
          </cell>
          <cell r="G1937">
            <v>0.13800000000000001</v>
          </cell>
          <cell r="H1937">
            <v>0.11</v>
          </cell>
          <cell r="I1937" t="str">
            <v>7          0</v>
          </cell>
          <cell r="J1937">
            <v>0</v>
          </cell>
          <cell r="K1937">
            <v>0</v>
          </cell>
          <cell r="L1937">
            <v>2003</v>
          </cell>
          <cell r="M1937" t="str">
            <v>No Trade</v>
          </cell>
          <cell r="N1937" t="str">
            <v>NG33</v>
          </cell>
          <cell r="O1937">
            <v>46</v>
          </cell>
          <cell r="P1937">
            <v>1</v>
          </cell>
        </row>
        <row r="1938">
          <cell r="A1938" t="str">
            <v>ON</v>
          </cell>
          <cell r="B1938">
            <v>3</v>
          </cell>
          <cell r="C1938">
            <v>3</v>
          </cell>
          <cell r="D1938" t="str">
            <v>P</v>
          </cell>
          <cell r="E1938">
            <v>5.0999999999999996</v>
          </cell>
          <cell r="F1938">
            <v>37677</v>
          </cell>
          <cell r="G1938">
            <v>0</v>
          </cell>
          <cell r="H1938">
            <v>0</v>
          </cell>
          <cell r="I1938" t="str">
            <v>0          0</v>
          </cell>
          <cell r="J1938">
            <v>0</v>
          </cell>
          <cell r="K1938">
            <v>0</v>
          </cell>
          <cell r="L1938">
            <v>2003</v>
          </cell>
          <cell r="M1938" t="str">
            <v>No Trade</v>
          </cell>
          <cell r="N1938" t="str">
            <v/>
          </cell>
          <cell r="O1938" t="str">
            <v/>
          </cell>
          <cell r="P1938" t="str">
            <v/>
          </cell>
        </row>
        <row r="1939">
          <cell r="A1939" t="str">
            <v>ON</v>
          </cell>
          <cell r="B1939">
            <v>3</v>
          </cell>
          <cell r="C1939">
            <v>3</v>
          </cell>
          <cell r="D1939" t="str">
            <v>C</v>
          </cell>
          <cell r="E1939">
            <v>5.15</v>
          </cell>
          <cell r="F1939">
            <v>37677</v>
          </cell>
          <cell r="G1939">
            <v>0.13100000000000001</v>
          </cell>
          <cell r="H1939">
            <v>0.11</v>
          </cell>
          <cell r="I1939" t="str">
            <v>1          0</v>
          </cell>
          <cell r="J1939">
            <v>0</v>
          </cell>
          <cell r="K1939">
            <v>0</v>
          </cell>
          <cell r="L1939">
            <v>2003</v>
          </cell>
          <cell r="M1939" t="str">
            <v>No Trade</v>
          </cell>
          <cell r="N1939" t="str">
            <v>NG33</v>
          </cell>
          <cell r="O1939">
            <v>46</v>
          </cell>
          <cell r="P1939">
            <v>1</v>
          </cell>
        </row>
        <row r="1940">
          <cell r="A1940" t="str">
            <v>ON</v>
          </cell>
          <cell r="B1940">
            <v>3</v>
          </cell>
          <cell r="C1940">
            <v>3</v>
          </cell>
          <cell r="D1940" t="str">
            <v>C</v>
          </cell>
          <cell r="E1940">
            <v>5.2</v>
          </cell>
          <cell r="F1940">
            <v>37677</v>
          </cell>
          <cell r="G1940">
            <v>0.123</v>
          </cell>
          <cell r="H1940">
            <v>0.1</v>
          </cell>
          <cell r="I1940" t="str">
            <v>5          0</v>
          </cell>
          <cell r="J1940">
            <v>0</v>
          </cell>
          <cell r="K1940">
            <v>0</v>
          </cell>
          <cell r="L1940">
            <v>2003</v>
          </cell>
          <cell r="M1940" t="str">
            <v>No Trade</v>
          </cell>
          <cell r="N1940" t="str">
            <v>NG33</v>
          </cell>
          <cell r="O1940">
            <v>46</v>
          </cell>
          <cell r="P1940">
            <v>1</v>
          </cell>
        </row>
        <row r="1941">
          <cell r="A1941" t="str">
            <v>ON</v>
          </cell>
          <cell r="B1941">
            <v>3</v>
          </cell>
          <cell r="C1941">
            <v>3</v>
          </cell>
          <cell r="D1941" t="str">
            <v>C</v>
          </cell>
          <cell r="E1941">
            <v>5.25</v>
          </cell>
          <cell r="F1941">
            <v>37677</v>
          </cell>
          <cell r="G1941">
            <v>0.11700000000000001</v>
          </cell>
          <cell r="H1941">
            <v>0.09</v>
          </cell>
          <cell r="I1941" t="str">
            <v>9          0</v>
          </cell>
          <cell r="J1941">
            <v>0</v>
          </cell>
          <cell r="K1941">
            <v>0</v>
          </cell>
          <cell r="L1941">
            <v>2003</v>
          </cell>
          <cell r="M1941" t="str">
            <v>No Trade</v>
          </cell>
          <cell r="N1941" t="str">
            <v>NG33</v>
          </cell>
          <cell r="O1941">
            <v>46</v>
          </cell>
          <cell r="P1941">
            <v>1</v>
          </cell>
        </row>
        <row r="1942">
          <cell r="A1942" t="str">
            <v>ON</v>
          </cell>
          <cell r="B1942">
            <v>3</v>
          </cell>
          <cell r="C1942">
            <v>3</v>
          </cell>
          <cell r="D1942" t="str">
            <v>C</v>
          </cell>
          <cell r="E1942">
            <v>5.3</v>
          </cell>
          <cell r="F1942">
            <v>37677</v>
          </cell>
          <cell r="G1942">
            <v>0.11</v>
          </cell>
          <cell r="H1942">
            <v>0.09</v>
          </cell>
          <cell r="I1942" t="str">
            <v>3          0</v>
          </cell>
          <cell r="J1942">
            <v>0</v>
          </cell>
          <cell r="K1942">
            <v>0</v>
          </cell>
          <cell r="L1942">
            <v>2003</v>
          </cell>
          <cell r="M1942" t="str">
            <v>No Trade</v>
          </cell>
          <cell r="N1942" t="str">
            <v>NG33</v>
          </cell>
          <cell r="O1942">
            <v>46</v>
          </cell>
          <cell r="P1942">
            <v>1</v>
          </cell>
        </row>
        <row r="1943">
          <cell r="A1943" t="str">
            <v>ON</v>
          </cell>
          <cell r="B1943">
            <v>3</v>
          </cell>
          <cell r="C1943">
            <v>3</v>
          </cell>
          <cell r="D1943" t="str">
            <v>P</v>
          </cell>
          <cell r="E1943">
            <v>5.3</v>
          </cell>
          <cell r="F1943">
            <v>37677</v>
          </cell>
          <cell r="G1943">
            <v>0</v>
          </cell>
          <cell r="H1943">
            <v>0</v>
          </cell>
          <cell r="I1943" t="str">
            <v>0          0</v>
          </cell>
          <cell r="J1943">
            <v>0</v>
          </cell>
          <cell r="K1943">
            <v>0</v>
          </cell>
          <cell r="L1943">
            <v>2003</v>
          </cell>
          <cell r="M1943" t="str">
            <v>No Trade</v>
          </cell>
          <cell r="N1943" t="str">
            <v/>
          </cell>
          <cell r="O1943" t="str">
            <v/>
          </cell>
          <cell r="P1943" t="str">
            <v/>
          </cell>
        </row>
        <row r="1944">
          <cell r="A1944" t="str">
            <v>ON</v>
          </cell>
          <cell r="B1944">
            <v>3</v>
          </cell>
          <cell r="C1944">
            <v>3</v>
          </cell>
          <cell r="D1944" t="str">
            <v>C</v>
          </cell>
          <cell r="E1944">
            <v>5.35</v>
          </cell>
          <cell r="F1944">
            <v>37677</v>
          </cell>
          <cell r="G1944">
            <v>0.104</v>
          </cell>
          <cell r="H1944">
            <v>0.08</v>
          </cell>
          <cell r="I1944" t="str">
            <v>8          0</v>
          </cell>
          <cell r="J1944">
            <v>0</v>
          </cell>
          <cell r="K1944">
            <v>0</v>
          </cell>
          <cell r="L1944">
            <v>2003</v>
          </cell>
          <cell r="M1944" t="str">
            <v>No Trade</v>
          </cell>
          <cell r="N1944" t="str">
            <v>NG33</v>
          </cell>
          <cell r="O1944">
            <v>46</v>
          </cell>
          <cell r="P1944">
            <v>1</v>
          </cell>
        </row>
        <row r="1945">
          <cell r="A1945" t="str">
            <v>ON</v>
          </cell>
          <cell r="B1945">
            <v>3</v>
          </cell>
          <cell r="C1945">
            <v>3</v>
          </cell>
          <cell r="D1945" t="str">
            <v>P</v>
          </cell>
          <cell r="E1945">
            <v>5.35</v>
          </cell>
          <cell r="F1945">
            <v>37677</v>
          </cell>
          <cell r="G1945">
            <v>0</v>
          </cell>
          <cell r="H1945">
            <v>0</v>
          </cell>
          <cell r="I1945" t="str">
            <v>0          0</v>
          </cell>
          <cell r="J1945">
            <v>0</v>
          </cell>
          <cell r="K1945">
            <v>0</v>
          </cell>
          <cell r="L1945">
            <v>2003</v>
          </cell>
          <cell r="M1945" t="str">
            <v>No Trade</v>
          </cell>
          <cell r="N1945" t="str">
            <v/>
          </cell>
          <cell r="O1945" t="str">
            <v/>
          </cell>
          <cell r="P1945" t="str">
            <v/>
          </cell>
        </row>
        <row r="1946">
          <cell r="A1946" t="str">
            <v>ON</v>
          </cell>
          <cell r="B1946">
            <v>3</v>
          </cell>
          <cell r="C1946">
            <v>3</v>
          </cell>
          <cell r="D1946" t="str">
            <v>C</v>
          </cell>
          <cell r="E1946">
            <v>5.4</v>
          </cell>
          <cell r="F1946">
            <v>37677</v>
          </cell>
          <cell r="G1946">
            <v>9.9000000000000005E-2</v>
          </cell>
          <cell r="H1946">
            <v>0.08</v>
          </cell>
          <cell r="I1946" t="str">
            <v>3          0</v>
          </cell>
          <cell r="J1946">
            <v>0</v>
          </cell>
          <cell r="K1946">
            <v>0</v>
          </cell>
          <cell r="L1946">
            <v>2003</v>
          </cell>
          <cell r="M1946" t="str">
            <v>No Trade</v>
          </cell>
          <cell r="N1946" t="str">
            <v>NG33</v>
          </cell>
          <cell r="O1946">
            <v>46</v>
          </cell>
          <cell r="P1946">
            <v>1</v>
          </cell>
        </row>
        <row r="1947">
          <cell r="A1947" t="str">
            <v>ON</v>
          </cell>
          <cell r="B1947">
            <v>3</v>
          </cell>
          <cell r="C1947">
            <v>3</v>
          </cell>
          <cell r="D1947" t="str">
            <v>P</v>
          </cell>
          <cell r="E1947">
            <v>5.4</v>
          </cell>
          <cell r="F1947">
            <v>37677</v>
          </cell>
          <cell r="G1947">
            <v>0</v>
          </cell>
          <cell r="H1947">
            <v>0</v>
          </cell>
          <cell r="I1947" t="str">
            <v>0          0</v>
          </cell>
          <cell r="J1947">
            <v>0</v>
          </cell>
          <cell r="K1947">
            <v>0</v>
          </cell>
          <cell r="L1947">
            <v>2003</v>
          </cell>
          <cell r="M1947" t="str">
            <v>No Trade</v>
          </cell>
          <cell r="N1947" t="str">
            <v/>
          </cell>
          <cell r="O1947" t="str">
            <v/>
          </cell>
          <cell r="P1947" t="str">
            <v/>
          </cell>
        </row>
        <row r="1948">
          <cell r="A1948" t="str">
            <v>ON</v>
          </cell>
          <cell r="B1948">
            <v>3</v>
          </cell>
          <cell r="C1948">
            <v>3</v>
          </cell>
          <cell r="D1948" t="str">
            <v>C</v>
          </cell>
          <cell r="E1948">
            <v>5.45</v>
          </cell>
          <cell r="F1948">
            <v>37677</v>
          </cell>
          <cell r="G1948">
            <v>0</v>
          </cell>
          <cell r="H1948">
            <v>0</v>
          </cell>
          <cell r="I1948" t="str">
            <v>0          0</v>
          </cell>
          <cell r="J1948">
            <v>0</v>
          </cell>
          <cell r="K1948">
            <v>0</v>
          </cell>
          <cell r="L1948">
            <v>2003</v>
          </cell>
          <cell r="M1948" t="str">
            <v>No Trade</v>
          </cell>
          <cell r="N1948" t="str">
            <v/>
          </cell>
          <cell r="O1948" t="str">
            <v/>
          </cell>
          <cell r="P1948" t="str">
            <v/>
          </cell>
        </row>
        <row r="1949">
          <cell r="A1949" t="str">
            <v>ON</v>
          </cell>
          <cell r="B1949">
            <v>3</v>
          </cell>
          <cell r="C1949">
            <v>3</v>
          </cell>
          <cell r="D1949" t="str">
            <v>C</v>
          </cell>
          <cell r="E1949">
            <v>5.5</v>
          </cell>
          <cell r="F1949">
            <v>37677</v>
          </cell>
          <cell r="G1949">
            <v>8.7999999999999995E-2</v>
          </cell>
          <cell r="H1949">
            <v>7.0000000000000007E-2</v>
          </cell>
          <cell r="I1949" t="str">
            <v>5         10</v>
          </cell>
          <cell r="J1949">
            <v>7.4999999999999997E-2</v>
          </cell>
          <cell r="K1949">
            <v>7.3999999999999996E-2</v>
          </cell>
          <cell r="L1949">
            <v>2003</v>
          </cell>
          <cell r="M1949" t="str">
            <v>No Trade</v>
          </cell>
          <cell r="N1949" t="str">
            <v>NG33</v>
          </cell>
          <cell r="O1949">
            <v>46</v>
          </cell>
          <cell r="P1949">
            <v>1</v>
          </cell>
        </row>
        <row r="1950">
          <cell r="A1950" t="str">
            <v>ON</v>
          </cell>
          <cell r="B1950">
            <v>3</v>
          </cell>
          <cell r="C1950">
            <v>3</v>
          </cell>
          <cell r="D1950" t="str">
            <v>P</v>
          </cell>
          <cell r="E1950">
            <v>5.5</v>
          </cell>
          <cell r="F1950">
            <v>37677</v>
          </cell>
          <cell r="G1950">
            <v>0</v>
          </cell>
          <cell r="H1950">
            <v>0</v>
          </cell>
          <cell r="I1950" t="str">
            <v>0          0</v>
          </cell>
          <cell r="J1950">
            <v>0</v>
          </cell>
          <cell r="K1950">
            <v>0</v>
          </cell>
          <cell r="L1950">
            <v>2003</v>
          </cell>
          <cell r="M1950" t="str">
            <v>No Trade</v>
          </cell>
          <cell r="N1950" t="str">
            <v/>
          </cell>
          <cell r="O1950" t="str">
            <v/>
          </cell>
          <cell r="P1950" t="str">
            <v/>
          </cell>
        </row>
        <row r="1951">
          <cell r="A1951" t="str">
            <v>ON</v>
          </cell>
          <cell r="B1951">
            <v>3</v>
          </cell>
          <cell r="C1951">
            <v>3</v>
          </cell>
          <cell r="D1951" t="str">
            <v>C</v>
          </cell>
          <cell r="E1951">
            <v>5.55</v>
          </cell>
          <cell r="F1951">
            <v>37677</v>
          </cell>
          <cell r="G1951">
            <v>8.4000000000000005E-2</v>
          </cell>
          <cell r="H1951">
            <v>7.0000000000000007E-2</v>
          </cell>
          <cell r="I1951" t="str">
            <v>1          0</v>
          </cell>
          <cell r="J1951">
            <v>0</v>
          </cell>
          <cell r="K1951">
            <v>0</v>
          </cell>
          <cell r="L1951">
            <v>2003</v>
          </cell>
          <cell r="M1951" t="str">
            <v>No Trade</v>
          </cell>
          <cell r="N1951" t="str">
            <v>NG33</v>
          </cell>
          <cell r="O1951">
            <v>46</v>
          </cell>
          <cell r="P1951">
            <v>1</v>
          </cell>
        </row>
        <row r="1952">
          <cell r="A1952" t="str">
            <v>ON</v>
          </cell>
          <cell r="B1952">
            <v>3</v>
          </cell>
          <cell r="C1952">
            <v>3</v>
          </cell>
          <cell r="D1952" t="str">
            <v>P</v>
          </cell>
          <cell r="E1952">
            <v>5.55</v>
          </cell>
          <cell r="F1952">
            <v>37677</v>
          </cell>
          <cell r="G1952">
            <v>0</v>
          </cell>
          <cell r="H1952">
            <v>0</v>
          </cell>
          <cell r="I1952" t="str">
            <v>0          0</v>
          </cell>
          <cell r="J1952">
            <v>0</v>
          </cell>
          <cell r="K1952">
            <v>0</v>
          </cell>
          <cell r="L1952">
            <v>2003</v>
          </cell>
          <cell r="M1952" t="str">
            <v>No Trade</v>
          </cell>
          <cell r="N1952" t="str">
            <v/>
          </cell>
          <cell r="O1952" t="str">
            <v/>
          </cell>
          <cell r="P1952" t="str">
            <v/>
          </cell>
        </row>
        <row r="1953">
          <cell r="A1953" t="str">
            <v>ON</v>
          </cell>
          <cell r="B1953">
            <v>3</v>
          </cell>
          <cell r="C1953">
            <v>3</v>
          </cell>
          <cell r="D1953" t="str">
            <v>C</v>
          </cell>
          <cell r="E1953">
            <v>5.6</v>
          </cell>
          <cell r="F1953">
            <v>37677</v>
          </cell>
          <cell r="G1953">
            <v>7.9000000000000001E-2</v>
          </cell>
          <cell r="H1953">
            <v>0.06</v>
          </cell>
          <cell r="I1953" t="str">
            <v>7          4</v>
          </cell>
          <cell r="J1953">
            <v>7.4999999999999997E-2</v>
          </cell>
          <cell r="K1953">
            <v>7.4999999999999997E-2</v>
          </cell>
          <cell r="L1953">
            <v>2003</v>
          </cell>
          <cell r="M1953" t="str">
            <v>No Trade</v>
          </cell>
          <cell r="N1953" t="str">
            <v>NG33</v>
          </cell>
          <cell r="O1953">
            <v>46</v>
          </cell>
          <cell r="P1953">
            <v>1</v>
          </cell>
        </row>
        <row r="1954">
          <cell r="A1954" t="str">
            <v>ON</v>
          </cell>
          <cell r="B1954">
            <v>3</v>
          </cell>
          <cell r="C1954">
            <v>3</v>
          </cell>
          <cell r="D1954" t="str">
            <v>C</v>
          </cell>
          <cell r="E1954">
            <v>5.65</v>
          </cell>
          <cell r="F1954">
            <v>37677</v>
          </cell>
          <cell r="G1954">
            <v>7.4999999999999997E-2</v>
          </cell>
          <cell r="H1954">
            <v>0.06</v>
          </cell>
          <cell r="I1954" t="str">
            <v>4          0</v>
          </cell>
          <cell r="J1954">
            <v>0</v>
          </cell>
          <cell r="K1954">
            <v>0</v>
          </cell>
          <cell r="L1954">
            <v>2003</v>
          </cell>
          <cell r="M1954" t="str">
            <v>No Trade</v>
          </cell>
          <cell r="N1954" t="str">
            <v>NG33</v>
          </cell>
          <cell r="O1954">
            <v>46</v>
          </cell>
          <cell r="P1954">
            <v>1</v>
          </cell>
        </row>
        <row r="1955">
          <cell r="A1955" t="str">
            <v>ON</v>
          </cell>
          <cell r="B1955">
            <v>3</v>
          </cell>
          <cell r="C1955">
            <v>3</v>
          </cell>
          <cell r="D1955" t="str">
            <v>P</v>
          </cell>
          <cell r="E1955">
            <v>5.65</v>
          </cell>
          <cell r="F1955">
            <v>37677</v>
          </cell>
          <cell r="G1955">
            <v>0</v>
          </cell>
          <cell r="H1955">
            <v>0</v>
          </cell>
          <cell r="I1955" t="str">
            <v>0          0</v>
          </cell>
          <cell r="J1955">
            <v>0</v>
          </cell>
          <cell r="K1955">
            <v>0</v>
          </cell>
          <cell r="L1955">
            <v>2003</v>
          </cell>
          <cell r="M1955" t="str">
            <v>No Trade</v>
          </cell>
          <cell r="N1955" t="str">
            <v/>
          </cell>
          <cell r="O1955" t="str">
            <v/>
          </cell>
          <cell r="P1955" t="str">
            <v/>
          </cell>
        </row>
        <row r="1956">
          <cell r="A1956" t="str">
            <v>ON</v>
          </cell>
          <cell r="B1956">
            <v>3</v>
          </cell>
          <cell r="C1956">
            <v>3</v>
          </cell>
          <cell r="D1956" t="str">
            <v>C</v>
          </cell>
          <cell r="E1956">
            <v>5.7</v>
          </cell>
          <cell r="F1956">
            <v>37677</v>
          </cell>
          <cell r="G1956">
            <v>7.0999999999999994E-2</v>
          </cell>
          <cell r="H1956">
            <v>0.06</v>
          </cell>
          <cell r="I1956" t="str">
            <v>1          0</v>
          </cell>
          <cell r="J1956">
            <v>0</v>
          </cell>
          <cell r="K1956">
            <v>0</v>
          </cell>
          <cell r="L1956">
            <v>2003</v>
          </cell>
          <cell r="M1956" t="str">
            <v>No Trade</v>
          </cell>
          <cell r="N1956" t="str">
            <v>NG33</v>
          </cell>
          <cell r="O1956">
            <v>46</v>
          </cell>
          <cell r="P1956">
            <v>1</v>
          </cell>
        </row>
        <row r="1957">
          <cell r="A1957" t="str">
            <v>ON</v>
          </cell>
          <cell r="B1957">
            <v>3</v>
          </cell>
          <cell r="C1957">
            <v>3</v>
          </cell>
          <cell r="D1957" t="str">
            <v>P</v>
          </cell>
          <cell r="E1957">
            <v>5.7</v>
          </cell>
          <cell r="F1957">
            <v>37677</v>
          </cell>
          <cell r="G1957">
            <v>0</v>
          </cell>
          <cell r="H1957">
            <v>0</v>
          </cell>
          <cell r="I1957" t="str">
            <v>0          0</v>
          </cell>
          <cell r="J1957">
            <v>0</v>
          </cell>
          <cell r="K1957">
            <v>0</v>
          </cell>
          <cell r="L1957">
            <v>2003</v>
          </cell>
          <cell r="M1957" t="str">
            <v>No Trade</v>
          </cell>
          <cell r="N1957" t="str">
            <v/>
          </cell>
          <cell r="O1957" t="str">
            <v/>
          </cell>
          <cell r="P1957" t="str">
            <v/>
          </cell>
        </row>
        <row r="1958">
          <cell r="A1958" t="str">
            <v>ON</v>
          </cell>
          <cell r="B1958">
            <v>3</v>
          </cell>
          <cell r="C1958">
            <v>3</v>
          </cell>
          <cell r="D1958" t="str">
            <v>C</v>
          </cell>
          <cell r="E1958">
            <v>5.75</v>
          </cell>
          <cell r="F1958">
            <v>37677</v>
          </cell>
          <cell r="G1958">
            <v>6.8000000000000005E-2</v>
          </cell>
          <cell r="H1958">
            <v>0.05</v>
          </cell>
          <cell r="I1958" t="str">
            <v>8          0</v>
          </cell>
          <cell r="J1958">
            <v>0</v>
          </cell>
          <cell r="K1958">
            <v>0</v>
          </cell>
          <cell r="L1958">
            <v>2003</v>
          </cell>
          <cell r="M1958" t="str">
            <v>No Trade</v>
          </cell>
          <cell r="N1958" t="str">
            <v>NG33</v>
          </cell>
          <cell r="O1958">
            <v>46</v>
          </cell>
          <cell r="P1958">
            <v>1</v>
          </cell>
        </row>
        <row r="1959">
          <cell r="A1959" t="str">
            <v>ON</v>
          </cell>
          <cell r="B1959">
            <v>3</v>
          </cell>
          <cell r="C1959">
            <v>3</v>
          </cell>
          <cell r="D1959" t="str">
            <v>C</v>
          </cell>
          <cell r="E1959">
            <v>5.8</v>
          </cell>
          <cell r="F1959">
            <v>37677</v>
          </cell>
          <cell r="G1959">
            <v>6.4000000000000001E-2</v>
          </cell>
          <cell r="H1959">
            <v>0.05</v>
          </cell>
          <cell r="I1959" t="str">
            <v>5          0</v>
          </cell>
          <cell r="J1959">
            <v>0</v>
          </cell>
          <cell r="K1959">
            <v>0</v>
          </cell>
          <cell r="L1959">
            <v>2003</v>
          </cell>
          <cell r="M1959" t="str">
            <v>No Trade</v>
          </cell>
          <cell r="N1959" t="str">
            <v>NG33</v>
          </cell>
          <cell r="O1959">
            <v>46</v>
          </cell>
          <cell r="P1959">
            <v>1</v>
          </cell>
        </row>
        <row r="1960">
          <cell r="A1960" t="str">
            <v>ON</v>
          </cell>
          <cell r="B1960">
            <v>3</v>
          </cell>
          <cell r="C1960">
            <v>3</v>
          </cell>
          <cell r="D1960" t="str">
            <v>P</v>
          </cell>
          <cell r="E1960">
            <v>5.8</v>
          </cell>
          <cell r="F1960">
            <v>37677</v>
          </cell>
          <cell r="G1960">
            <v>0</v>
          </cell>
          <cell r="H1960">
            <v>0</v>
          </cell>
          <cell r="I1960" t="str">
            <v>0          0</v>
          </cell>
          <cell r="J1960">
            <v>0</v>
          </cell>
          <cell r="K1960">
            <v>0</v>
          </cell>
          <cell r="L1960">
            <v>2003</v>
          </cell>
          <cell r="M1960" t="str">
            <v>No Trade</v>
          </cell>
          <cell r="N1960" t="str">
            <v/>
          </cell>
          <cell r="O1960" t="str">
            <v/>
          </cell>
          <cell r="P1960" t="str">
            <v/>
          </cell>
        </row>
        <row r="1961">
          <cell r="A1961" t="str">
            <v>ON</v>
          </cell>
          <cell r="B1961">
            <v>3</v>
          </cell>
          <cell r="C1961">
            <v>3</v>
          </cell>
          <cell r="D1961" t="str">
            <v>C</v>
          </cell>
          <cell r="E1961">
            <v>5.85</v>
          </cell>
          <cell r="F1961">
            <v>37677</v>
          </cell>
          <cell r="G1961">
            <v>6.0999999999999999E-2</v>
          </cell>
          <cell r="H1961">
            <v>0.05</v>
          </cell>
          <cell r="I1961" t="str">
            <v>2          0</v>
          </cell>
          <cell r="J1961">
            <v>0</v>
          </cell>
          <cell r="K1961">
            <v>0</v>
          </cell>
          <cell r="L1961">
            <v>2003</v>
          </cell>
          <cell r="M1961" t="str">
            <v>No Trade</v>
          </cell>
          <cell r="N1961" t="str">
            <v>NG33</v>
          </cell>
          <cell r="O1961">
            <v>46</v>
          </cell>
          <cell r="P1961">
            <v>1</v>
          </cell>
        </row>
        <row r="1962">
          <cell r="A1962" t="str">
            <v>ON</v>
          </cell>
          <cell r="B1962">
            <v>3</v>
          </cell>
          <cell r="C1962">
            <v>3</v>
          </cell>
          <cell r="D1962" t="str">
            <v>C</v>
          </cell>
          <cell r="E1962">
            <v>5.9</v>
          </cell>
          <cell r="F1962">
            <v>37677</v>
          </cell>
          <cell r="G1962">
            <v>5.8000000000000003E-2</v>
          </cell>
          <cell r="H1962">
            <v>0.05</v>
          </cell>
          <cell r="I1962" t="str">
            <v>0          0</v>
          </cell>
          <cell r="J1962">
            <v>0</v>
          </cell>
          <cell r="K1962">
            <v>0</v>
          </cell>
          <cell r="L1962">
            <v>2003</v>
          </cell>
          <cell r="M1962" t="str">
            <v>No Trade</v>
          </cell>
          <cell r="N1962" t="str">
            <v>NG33</v>
          </cell>
          <cell r="O1962">
            <v>46</v>
          </cell>
          <cell r="P1962">
            <v>1</v>
          </cell>
        </row>
        <row r="1963">
          <cell r="A1963" t="str">
            <v>ON</v>
          </cell>
          <cell r="B1963">
            <v>3</v>
          </cell>
          <cell r="C1963">
            <v>3</v>
          </cell>
          <cell r="D1963" t="str">
            <v>P</v>
          </cell>
          <cell r="E1963">
            <v>5.9</v>
          </cell>
          <cell r="F1963">
            <v>37677</v>
          </cell>
          <cell r="G1963">
            <v>0</v>
          </cell>
          <cell r="H1963">
            <v>0</v>
          </cell>
          <cell r="I1963" t="str">
            <v>0          0</v>
          </cell>
          <cell r="J1963">
            <v>0</v>
          </cell>
          <cell r="K1963">
            <v>0</v>
          </cell>
          <cell r="L1963">
            <v>2003</v>
          </cell>
          <cell r="M1963" t="str">
            <v>No Trade</v>
          </cell>
          <cell r="N1963" t="str">
            <v/>
          </cell>
          <cell r="O1963" t="str">
            <v/>
          </cell>
          <cell r="P1963" t="str">
            <v/>
          </cell>
        </row>
        <row r="1964">
          <cell r="A1964" t="str">
            <v>ON</v>
          </cell>
          <cell r="B1964">
            <v>3</v>
          </cell>
          <cell r="C1964">
            <v>3</v>
          </cell>
          <cell r="D1964" t="str">
            <v>C</v>
          </cell>
          <cell r="E1964">
            <v>6</v>
          </cell>
          <cell r="F1964">
            <v>37677</v>
          </cell>
          <cell r="G1964">
            <v>5.3999999999999999E-2</v>
          </cell>
          <cell r="H1964">
            <v>0.04</v>
          </cell>
          <cell r="I1964" t="str">
            <v>5      1,904</v>
          </cell>
          <cell r="J1964">
            <v>4.5999999999999999E-2</v>
          </cell>
          <cell r="K1964">
            <v>4.4999999999999998E-2</v>
          </cell>
          <cell r="L1964">
            <v>2003</v>
          </cell>
          <cell r="M1964" t="str">
            <v>No Trade</v>
          </cell>
          <cell r="N1964" t="str">
            <v>NG33</v>
          </cell>
          <cell r="O1964">
            <v>46</v>
          </cell>
          <cell r="P1964">
            <v>1</v>
          </cell>
        </row>
        <row r="1965">
          <cell r="A1965" t="str">
            <v>ON</v>
          </cell>
          <cell r="B1965">
            <v>3</v>
          </cell>
          <cell r="C1965">
            <v>3</v>
          </cell>
          <cell r="D1965" t="str">
            <v>P</v>
          </cell>
          <cell r="E1965">
            <v>6</v>
          </cell>
          <cell r="F1965">
            <v>37677</v>
          </cell>
          <cell r="G1965">
            <v>0</v>
          </cell>
          <cell r="H1965">
            <v>0</v>
          </cell>
          <cell r="I1965" t="str">
            <v>0          0</v>
          </cell>
          <cell r="J1965">
            <v>0</v>
          </cell>
          <cell r="K1965">
            <v>0</v>
          </cell>
          <cell r="L1965">
            <v>2003</v>
          </cell>
          <cell r="M1965" t="str">
            <v>No Trade</v>
          </cell>
          <cell r="N1965" t="str">
            <v/>
          </cell>
          <cell r="O1965" t="str">
            <v/>
          </cell>
          <cell r="P1965" t="str">
            <v/>
          </cell>
        </row>
        <row r="1966">
          <cell r="A1966" t="str">
            <v>ON</v>
          </cell>
          <cell r="B1966">
            <v>3</v>
          </cell>
          <cell r="C1966">
            <v>3</v>
          </cell>
          <cell r="D1966" t="str">
            <v>C</v>
          </cell>
          <cell r="E1966">
            <v>6.05</v>
          </cell>
          <cell r="F1966">
            <v>37677</v>
          </cell>
          <cell r="G1966">
            <v>0.05</v>
          </cell>
          <cell r="H1966">
            <v>0.04</v>
          </cell>
          <cell r="I1966" t="str">
            <v>3          0</v>
          </cell>
          <cell r="J1966">
            <v>0</v>
          </cell>
          <cell r="K1966">
            <v>0</v>
          </cell>
          <cell r="L1966">
            <v>2003</v>
          </cell>
          <cell r="M1966" t="str">
            <v>No Trade</v>
          </cell>
          <cell r="N1966" t="str">
            <v>NG33</v>
          </cell>
          <cell r="O1966">
            <v>46</v>
          </cell>
          <cell r="P1966">
            <v>1</v>
          </cell>
        </row>
        <row r="1967">
          <cell r="A1967" t="str">
            <v>ON</v>
          </cell>
          <cell r="B1967">
            <v>3</v>
          </cell>
          <cell r="C1967">
            <v>3</v>
          </cell>
          <cell r="D1967" t="str">
            <v>C</v>
          </cell>
          <cell r="E1967">
            <v>6.1</v>
          </cell>
          <cell r="F1967">
            <v>37677</v>
          </cell>
          <cell r="G1967">
            <v>4.8000000000000001E-2</v>
          </cell>
          <cell r="H1967">
            <v>0.04</v>
          </cell>
          <cell r="I1967" t="str">
            <v>1          0</v>
          </cell>
          <cell r="J1967">
            <v>0</v>
          </cell>
          <cell r="K1967">
            <v>0</v>
          </cell>
          <cell r="L1967">
            <v>2003</v>
          </cell>
          <cell r="M1967" t="str">
            <v>No Trade</v>
          </cell>
          <cell r="N1967" t="str">
            <v>NG33</v>
          </cell>
          <cell r="O1967">
            <v>46</v>
          </cell>
          <cell r="P1967">
            <v>1</v>
          </cell>
        </row>
        <row r="1968">
          <cell r="A1968" t="str">
            <v>ON</v>
          </cell>
          <cell r="B1968">
            <v>3</v>
          </cell>
          <cell r="C1968">
            <v>3</v>
          </cell>
          <cell r="D1968" t="str">
            <v>P</v>
          </cell>
          <cell r="E1968">
            <v>6.1</v>
          </cell>
          <cell r="F1968">
            <v>37677</v>
          </cell>
          <cell r="G1968">
            <v>0</v>
          </cell>
          <cell r="H1968">
            <v>0</v>
          </cell>
          <cell r="I1968" t="str">
            <v>0          0</v>
          </cell>
          <cell r="J1968">
            <v>0</v>
          </cell>
          <cell r="K1968">
            <v>0</v>
          </cell>
          <cell r="L1968">
            <v>2003</v>
          </cell>
          <cell r="M1968" t="str">
            <v>No Trade</v>
          </cell>
          <cell r="N1968" t="str">
            <v/>
          </cell>
          <cell r="O1968" t="str">
            <v/>
          </cell>
          <cell r="P1968" t="str">
            <v/>
          </cell>
        </row>
        <row r="1969">
          <cell r="A1969" t="str">
            <v>ON</v>
          </cell>
          <cell r="B1969">
            <v>3</v>
          </cell>
          <cell r="C1969">
            <v>3</v>
          </cell>
          <cell r="D1969" t="str">
            <v>C</v>
          </cell>
          <cell r="E1969">
            <v>6.15</v>
          </cell>
          <cell r="F1969">
            <v>37677</v>
          </cell>
          <cell r="G1969">
            <v>4.5999999999999999E-2</v>
          </cell>
          <cell r="H1969">
            <v>0.03</v>
          </cell>
          <cell r="I1969" t="str">
            <v>9          0</v>
          </cell>
          <cell r="J1969">
            <v>0</v>
          </cell>
          <cell r="K1969">
            <v>0</v>
          </cell>
          <cell r="L1969">
            <v>2003</v>
          </cell>
          <cell r="M1969" t="str">
            <v>No Trade</v>
          </cell>
          <cell r="N1969" t="str">
            <v>NG33</v>
          </cell>
          <cell r="O1969">
            <v>46</v>
          </cell>
          <cell r="P1969">
            <v>1</v>
          </cell>
        </row>
        <row r="1970">
          <cell r="A1970" t="str">
            <v>ON</v>
          </cell>
          <cell r="B1970">
            <v>3</v>
          </cell>
          <cell r="C1970">
            <v>3</v>
          </cell>
          <cell r="D1970" t="str">
            <v>P</v>
          </cell>
          <cell r="E1970">
            <v>6.15</v>
          </cell>
          <cell r="F1970">
            <v>37677</v>
          </cell>
          <cell r="G1970">
            <v>0</v>
          </cell>
          <cell r="H1970">
            <v>0</v>
          </cell>
          <cell r="I1970" t="str">
            <v>0          0</v>
          </cell>
          <cell r="J1970">
            <v>0</v>
          </cell>
          <cell r="K1970">
            <v>0</v>
          </cell>
          <cell r="L1970">
            <v>2003</v>
          </cell>
          <cell r="M1970" t="str">
            <v>No Trade</v>
          </cell>
          <cell r="N1970" t="str">
            <v/>
          </cell>
          <cell r="O1970" t="str">
            <v/>
          </cell>
          <cell r="P1970" t="str">
            <v/>
          </cell>
        </row>
        <row r="1971">
          <cell r="A1971" t="str">
            <v>ON</v>
          </cell>
          <cell r="B1971">
            <v>3</v>
          </cell>
          <cell r="C1971">
            <v>3</v>
          </cell>
          <cell r="D1971" t="str">
            <v>C</v>
          </cell>
          <cell r="E1971">
            <v>6.2</v>
          </cell>
          <cell r="F1971">
            <v>37677</v>
          </cell>
          <cell r="G1971">
            <v>4.2999999999999997E-2</v>
          </cell>
          <cell r="H1971">
            <v>0.03</v>
          </cell>
          <cell r="I1971" t="str">
            <v>7          0</v>
          </cell>
          <cell r="J1971">
            <v>0</v>
          </cell>
          <cell r="K1971">
            <v>0</v>
          </cell>
          <cell r="L1971">
            <v>2003</v>
          </cell>
          <cell r="M1971" t="str">
            <v>No Trade</v>
          </cell>
          <cell r="N1971" t="str">
            <v>NG33</v>
          </cell>
          <cell r="O1971">
            <v>46</v>
          </cell>
          <cell r="P1971">
            <v>1</v>
          </cell>
        </row>
        <row r="1972">
          <cell r="A1972" t="str">
            <v>ON</v>
          </cell>
          <cell r="B1972">
            <v>3</v>
          </cell>
          <cell r="C1972">
            <v>3</v>
          </cell>
          <cell r="D1972" t="str">
            <v>P</v>
          </cell>
          <cell r="E1972">
            <v>6.2</v>
          </cell>
          <cell r="F1972">
            <v>37677</v>
          </cell>
          <cell r="G1972">
            <v>0</v>
          </cell>
          <cell r="H1972">
            <v>0</v>
          </cell>
          <cell r="I1972" t="str">
            <v>0          0</v>
          </cell>
          <cell r="J1972">
            <v>0</v>
          </cell>
          <cell r="K1972">
            <v>0</v>
          </cell>
          <cell r="L1972">
            <v>2003</v>
          </cell>
          <cell r="M1972" t="str">
            <v>No Trade</v>
          </cell>
          <cell r="N1972" t="str">
            <v/>
          </cell>
          <cell r="O1972" t="str">
            <v/>
          </cell>
          <cell r="P1972" t="str">
            <v/>
          </cell>
        </row>
        <row r="1973">
          <cell r="A1973" t="str">
            <v>ON</v>
          </cell>
          <cell r="B1973">
            <v>3</v>
          </cell>
          <cell r="C1973">
            <v>3</v>
          </cell>
          <cell r="D1973" t="str">
            <v>C</v>
          </cell>
          <cell r="E1973">
            <v>6.25</v>
          </cell>
          <cell r="F1973">
            <v>37677</v>
          </cell>
          <cell r="G1973">
            <v>4.1000000000000002E-2</v>
          </cell>
          <cell r="H1973">
            <v>0.03</v>
          </cell>
          <cell r="I1973" t="str">
            <v>6        300</v>
          </cell>
          <cell r="J1973">
            <v>0</v>
          </cell>
          <cell r="K1973">
            <v>0</v>
          </cell>
          <cell r="L1973">
            <v>2003</v>
          </cell>
          <cell r="M1973" t="str">
            <v>No Trade</v>
          </cell>
          <cell r="N1973" t="str">
            <v>NG33</v>
          </cell>
          <cell r="O1973">
            <v>46</v>
          </cell>
          <cell r="P1973">
            <v>1</v>
          </cell>
        </row>
        <row r="1974">
          <cell r="A1974" t="str">
            <v>ON</v>
          </cell>
          <cell r="B1974">
            <v>3</v>
          </cell>
          <cell r="C1974">
            <v>3</v>
          </cell>
          <cell r="D1974" t="str">
            <v>P</v>
          </cell>
          <cell r="E1974">
            <v>6.25</v>
          </cell>
          <cell r="F1974">
            <v>37677</v>
          </cell>
          <cell r="G1974">
            <v>0</v>
          </cell>
          <cell r="H1974">
            <v>0</v>
          </cell>
          <cell r="I1974" t="str">
            <v>0          0</v>
          </cell>
          <cell r="J1974">
            <v>0</v>
          </cell>
          <cell r="K1974">
            <v>0</v>
          </cell>
          <cell r="L1974">
            <v>2003</v>
          </cell>
          <cell r="M1974" t="str">
            <v>No Trade</v>
          </cell>
          <cell r="N1974" t="str">
            <v/>
          </cell>
          <cell r="O1974" t="str">
            <v/>
          </cell>
          <cell r="P1974" t="str">
            <v/>
          </cell>
        </row>
        <row r="1975">
          <cell r="A1975" t="str">
            <v>ON</v>
          </cell>
          <cell r="B1975">
            <v>3</v>
          </cell>
          <cell r="C1975">
            <v>3</v>
          </cell>
          <cell r="D1975" t="str">
            <v>C</v>
          </cell>
          <cell r="E1975">
            <v>6.3</v>
          </cell>
          <cell r="F1975">
            <v>37677</v>
          </cell>
          <cell r="G1975">
            <v>0.04</v>
          </cell>
          <cell r="H1975">
            <v>0.03</v>
          </cell>
          <cell r="I1975" t="str">
            <v>4          0</v>
          </cell>
          <cell r="J1975">
            <v>0</v>
          </cell>
          <cell r="K1975">
            <v>0</v>
          </cell>
          <cell r="L1975">
            <v>2003</v>
          </cell>
          <cell r="M1975" t="str">
            <v>No Trade</v>
          </cell>
          <cell r="N1975" t="str">
            <v>NG33</v>
          </cell>
          <cell r="O1975">
            <v>46</v>
          </cell>
          <cell r="P1975">
            <v>1</v>
          </cell>
        </row>
        <row r="1976">
          <cell r="A1976" t="str">
            <v>ON</v>
          </cell>
          <cell r="B1976">
            <v>3</v>
          </cell>
          <cell r="C1976">
            <v>3</v>
          </cell>
          <cell r="D1976" t="str">
            <v>P</v>
          </cell>
          <cell r="E1976">
            <v>6.3</v>
          </cell>
          <cell r="F1976">
            <v>37677</v>
          </cell>
          <cell r="G1976">
            <v>0</v>
          </cell>
          <cell r="H1976">
            <v>0</v>
          </cell>
          <cell r="I1976" t="str">
            <v>0          0</v>
          </cell>
          <cell r="J1976">
            <v>0</v>
          </cell>
          <cell r="K1976">
            <v>0</v>
          </cell>
          <cell r="L1976">
            <v>2003</v>
          </cell>
          <cell r="M1976" t="str">
            <v>No Trade</v>
          </cell>
          <cell r="N1976" t="str">
            <v/>
          </cell>
          <cell r="O1976" t="str">
            <v/>
          </cell>
          <cell r="P1976" t="str">
            <v/>
          </cell>
        </row>
        <row r="1977">
          <cell r="A1977" t="str">
            <v>ON</v>
          </cell>
          <cell r="B1977">
            <v>3</v>
          </cell>
          <cell r="C1977">
            <v>3</v>
          </cell>
          <cell r="D1977" t="str">
            <v>C</v>
          </cell>
          <cell r="E1977">
            <v>6.35</v>
          </cell>
          <cell r="F1977">
            <v>37677</v>
          </cell>
          <cell r="G1977">
            <v>3.7999999999999999E-2</v>
          </cell>
          <cell r="H1977">
            <v>0.03</v>
          </cell>
          <cell r="I1977" t="str">
            <v>2          0</v>
          </cell>
          <cell r="J1977">
            <v>0</v>
          </cell>
          <cell r="K1977">
            <v>0</v>
          </cell>
          <cell r="L1977">
            <v>2003</v>
          </cell>
          <cell r="M1977" t="str">
            <v>No Trade</v>
          </cell>
          <cell r="N1977" t="str">
            <v>NG33</v>
          </cell>
          <cell r="O1977">
            <v>46</v>
          </cell>
          <cell r="P1977">
            <v>1</v>
          </cell>
        </row>
        <row r="1978">
          <cell r="A1978" t="str">
            <v>ON</v>
          </cell>
          <cell r="B1978">
            <v>3</v>
          </cell>
          <cell r="C1978">
            <v>3</v>
          </cell>
          <cell r="D1978" t="str">
            <v>P</v>
          </cell>
          <cell r="E1978">
            <v>6.35</v>
          </cell>
          <cell r="F1978">
            <v>37677</v>
          </cell>
          <cell r="G1978">
            <v>0</v>
          </cell>
          <cell r="H1978">
            <v>0</v>
          </cell>
          <cell r="I1978" t="str">
            <v>0          0</v>
          </cell>
          <cell r="J1978">
            <v>0</v>
          </cell>
          <cell r="K1978">
            <v>0</v>
          </cell>
          <cell r="L1978">
            <v>2003</v>
          </cell>
          <cell r="M1978" t="str">
            <v>No Trade</v>
          </cell>
          <cell r="N1978" t="str">
            <v/>
          </cell>
          <cell r="O1978" t="str">
            <v/>
          </cell>
          <cell r="P1978" t="str">
            <v/>
          </cell>
        </row>
        <row r="1979">
          <cell r="A1979" t="str">
            <v>ON</v>
          </cell>
          <cell r="B1979">
            <v>3</v>
          </cell>
          <cell r="C1979">
            <v>3</v>
          </cell>
          <cell r="D1979" t="str">
            <v>C</v>
          </cell>
          <cell r="E1979">
            <v>6.4</v>
          </cell>
          <cell r="F1979">
            <v>37677</v>
          </cell>
          <cell r="G1979">
            <v>3.5999999999999997E-2</v>
          </cell>
          <cell r="H1979">
            <v>0.03</v>
          </cell>
          <cell r="I1979" t="str">
            <v>1          0</v>
          </cell>
          <cell r="J1979">
            <v>0</v>
          </cell>
          <cell r="K1979">
            <v>0</v>
          </cell>
          <cell r="L1979">
            <v>2003</v>
          </cell>
          <cell r="M1979" t="str">
            <v>No Trade</v>
          </cell>
          <cell r="N1979" t="str">
            <v>NG33</v>
          </cell>
          <cell r="O1979">
            <v>46</v>
          </cell>
          <cell r="P1979">
            <v>1</v>
          </cell>
        </row>
        <row r="1980">
          <cell r="A1980" t="str">
            <v>ON</v>
          </cell>
          <cell r="B1980">
            <v>3</v>
          </cell>
          <cell r="C1980">
            <v>3</v>
          </cell>
          <cell r="D1980" t="str">
            <v>P</v>
          </cell>
          <cell r="E1980">
            <v>6.4</v>
          </cell>
          <cell r="F1980">
            <v>37677</v>
          </cell>
          <cell r="G1980">
            <v>0</v>
          </cell>
          <cell r="H1980">
            <v>0</v>
          </cell>
          <cell r="I1980" t="str">
            <v>0          0</v>
          </cell>
          <cell r="J1980">
            <v>0</v>
          </cell>
          <cell r="K1980">
            <v>0</v>
          </cell>
          <cell r="L1980">
            <v>2003</v>
          </cell>
          <cell r="M1980" t="str">
            <v>No Trade</v>
          </cell>
          <cell r="N1980" t="str">
            <v/>
          </cell>
          <cell r="O1980" t="str">
            <v/>
          </cell>
          <cell r="P1980" t="str">
            <v/>
          </cell>
        </row>
        <row r="1981">
          <cell r="A1981" t="str">
            <v>ON</v>
          </cell>
          <cell r="B1981">
            <v>3</v>
          </cell>
          <cell r="C1981">
            <v>3</v>
          </cell>
          <cell r="D1981" t="str">
            <v>C</v>
          </cell>
          <cell r="E1981">
            <v>6.45</v>
          </cell>
          <cell r="F1981">
            <v>37677</v>
          </cell>
          <cell r="G1981">
            <v>3.5000000000000003E-2</v>
          </cell>
          <cell r="H1981">
            <v>0.03</v>
          </cell>
          <cell r="I1981" t="str">
            <v>0          0</v>
          </cell>
          <cell r="J1981">
            <v>0</v>
          </cell>
          <cell r="K1981">
            <v>0</v>
          </cell>
          <cell r="L1981">
            <v>2003</v>
          </cell>
          <cell r="M1981" t="str">
            <v>No Trade</v>
          </cell>
          <cell r="N1981" t="str">
            <v>NG33</v>
          </cell>
          <cell r="O1981">
            <v>46</v>
          </cell>
          <cell r="P1981">
            <v>1</v>
          </cell>
        </row>
        <row r="1982">
          <cell r="A1982" t="str">
            <v>ON</v>
          </cell>
          <cell r="B1982">
            <v>3</v>
          </cell>
          <cell r="C1982">
            <v>3</v>
          </cell>
          <cell r="D1982" t="str">
            <v>P</v>
          </cell>
          <cell r="E1982">
            <v>6.45</v>
          </cell>
          <cell r="F1982">
            <v>37677</v>
          </cell>
          <cell r="G1982">
            <v>0</v>
          </cell>
          <cell r="H1982">
            <v>0</v>
          </cell>
          <cell r="I1982" t="str">
            <v>0          0</v>
          </cell>
          <cell r="J1982">
            <v>0</v>
          </cell>
          <cell r="K1982">
            <v>0</v>
          </cell>
          <cell r="L1982">
            <v>2003</v>
          </cell>
          <cell r="M1982" t="str">
            <v>No Trade</v>
          </cell>
          <cell r="N1982" t="str">
            <v/>
          </cell>
          <cell r="O1982" t="str">
            <v/>
          </cell>
          <cell r="P1982" t="str">
            <v/>
          </cell>
        </row>
        <row r="1983">
          <cell r="A1983" t="str">
            <v>ON</v>
          </cell>
          <cell r="B1983">
            <v>3</v>
          </cell>
          <cell r="C1983">
            <v>3</v>
          </cell>
          <cell r="D1983" t="str">
            <v>C</v>
          </cell>
          <cell r="E1983">
            <v>6.5</v>
          </cell>
          <cell r="F1983">
            <v>37677</v>
          </cell>
          <cell r="G1983">
            <v>3.3000000000000002E-2</v>
          </cell>
          <cell r="H1983">
            <v>0.02</v>
          </cell>
          <cell r="I1983" t="str">
            <v>8          0</v>
          </cell>
          <cell r="J1983">
            <v>0</v>
          </cell>
          <cell r="K1983">
            <v>0</v>
          </cell>
          <cell r="L1983">
            <v>2003</v>
          </cell>
          <cell r="M1983" t="str">
            <v>No Trade</v>
          </cell>
          <cell r="N1983" t="str">
            <v>NG33</v>
          </cell>
          <cell r="O1983">
            <v>46</v>
          </cell>
          <cell r="P1983">
            <v>1</v>
          </cell>
        </row>
        <row r="1984">
          <cell r="A1984" t="str">
            <v>ON</v>
          </cell>
          <cell r="B1984">
            <v>3</v>
          </cell>
          <cell r="C1984">
            <v>3</v>
          </cell>
          <cell r="D1984" t="str">
            <v>P</v>
          </cell>
          <cell r="E1984">
            <v>6.5</v>
          </cell>
          <cell r="F1984">
            <v>37677</v>
          </cell>
          <cell r="G1984">
            <v>0</v>
          </cell>
          <cell r="H1984">
            <v>0</v>
          </cell>
          <cell r="I1984" t="str">
            <v>0          0</v>
          </cell>
          <cell r="J1984">
            <v>0</v>
          </cell>
          <cell r="K1984">
            <v>0</v>
          </cell>
          <cell r="L1984">
            <v>2003</v>
          </cell>
          <cell r="M1984" t="str">
            <v>No Trade</v>
          </cell>
          <cell r="N1984" t="str">
            <v/>
          </cell>
          <cell r="O1984" t="str">
            <v/>
          </cell>
          <cell r="P1984" t="str">
            <v/>
          </cell>
        </row>
        <row r="1985">
          <cell r="A1985" t="str">
            <v>ON</v>
          </cell>
          <cell r="B1985">
            <v>3</v>
          </cell>
          <cell r="C1985">
            <v>3</v>
          </cell>
          <cell r="D1985" t="str">
            <v>C</v>
          </cell>
          <cell r="E1985">
            <v>6.6</v>
          </cell>
          <cell r="F1985">
            <v>37677</v>
          </cell>
          <cell r="G1985">
            <v>0.03</v>
          </cell>
          <cell r="H1985">
            <v>0.02</v>
          </cell>
          <cell r="I1985" t="str">
            <v>6          0</v>
          </cell>
          <cell r="J1985">
            <v>0</v>
          </cell>
          <cell r="K1985">
            <v>0</v>
          </cell>
          <cell r="L1985">
            <v>2003</v>
          </cell>
          <cell r="M1985" t="str">
            <v>No Trade</v>
          </cell>
          <cell r="N1985" t="str">
            <v>NG33</v>
          </cell>
          <cell r="O1985">
            <v>46</v>
          </cell>
          <cell r="P1985">
            <v>1</v>
          </cell>
        </row>
        <row r="1986">
          <cell r="A1986" t="str">
            <v>ON</v>
          </cell>
          <cell r="B1986">
            <v>3</v>
          </cell>
          <cell r="C1986">
            <v>3</v>
          </cell>
          <cell r="D1986" t="str">
            <v>P</v>
          </cell>
          <cell r="E1986">
            <v>6.6</v>
          </cell>
          <cell r="F1986">
            <v>37677</v>
          </cell>
          <cell r="G1986">
            <v>0</v>
          </cell>
          <cell r="H1986">
            <v>0</v>
          </cell>
          <cell r="I1986" t="str">
            <v>0          0</v>
          </cell>
          <cell r="J1986">
            <v>0</v>
          </cell>
          <cell r="K1986">
            <v>0</v>
          </cell>
          <cell r="L1986">
            <v>2003</v>
          </cell>
          <cell r="M1986" t="str">
            <v>No Trade</v>
          </cell>
          <cell r="N1986" t="str">
            <v/>
          </cell>
          <cell r="O1986" t="str">
            <v/>
          </cell>
          <cell r="P1986" t="str">
            <v/>
          </cell>
        </row>
        <row r="1987">
          <cell r="A1987" t="str">
            <v>ON</v>
          </cell>
          <cell r="B1987">
            <v>3</v>
          </cell>
          <cell r="C1987">
            <v>3</v>
          </cell>
          <cell r="D1987" t="str">
            <v>C</v>
          </cell>
          <cell r="E1987">
            <v>6.75</v>
          </cell>
          <cell r="F1987">
            <v>37677</v>
          </cell>
          <cell r="G1987">
            <v>2.7E-2</v>
          </cell>
          <cell r="H1987">
            <v>0.02</v>
          </cell>
          <cell r="I1987" t="str">
            <v>3          0</v>
          </cell>
          <cell r="J1987">
            <v>0</v>
          </cell>
          <cell r="K1987">
            <v>0</v>
          </cell>
          <cell r="L1987">
            <v>2003</v>
          </cell>
          <cell r="M1987" t="str">
            <v>No Trade</v>
          </cell>
          <cell r="N1987" t="str">
            <v>NG33</v>
          </cell>
          <cell r="O1987">
            <v>46</v>
          </cell>
          <cell r="P1987">
            <v>1</v>
          </cell>
        </row>
        <row r="1988">
          <cell r="A1988" t="str">
            <v>ON</v>
          </cell>
          <cell r="B1988">
            <v>3</v>
          </cell>
          <cell r="C1988">
            <v>3</v>
          </cell>
          <cell r="D1988" t="str">
            <v>P</v>
          </cell>
          <cell r="E1988">
            <v>6.75</v>
          </cell>
          <cell r="F1988">
            <v>37677</v>
          </cell>
          <cell r="G1988">
            <v>0</v>
          </cell>
          <cell r="H1988">
            <v>0</v>
          </cell>
          <cell r="I1988" t="str">
            <v>0          0</v>
          </cell>
          <cell r="J1988">
            <v>0</v>
          </cell>
          <cell r="K1988">
            <v>0</v>
          </cell>
          <cell r="L1988">
            <v>2003</v>
          </cell>
          <cell r="M1988" t="str">
            <v>No Trade</v>
          </cell>
          <cell r="N1988" t="str">
            <v/>
          </cell>
          <cell r="O1988" t="str">
            <v/>
          </cell>
          <cell r="P1988" t="str">
            <v/>
          </cell>
        </row>
        <row r="1989">
          <cell r="A1989" t="str">
            <v>ON</v>
          </cell>
          <cell r="B1989">
            <v>3</v>
          </cell>
          <cell r="C1989">
            <v>3</v>
          </cell>
          <cell r="D1989" t="str">
            <v>C</v>
          </cell>
          <cell r="E1989">
            <v>6.8</v>
          </cell>
          <cell r="F1989">
            <v>37677</v>
          </cell>
          <cell r="G1989">
            <v>2.5999999999999999E-2</v>
          </cell>
          <cell r="H1989">
            <v>0.02</v>
          </cell>
          <cell r="I1989" t="str">
            <v>2          0</v>
          </cell>
          <cell r="J1989">
            <v>0</v>
          </cell>
          <cell r="K1989">
            <v>0</v>
          </cell>
          <cell r="L1989">
            <v>2003</v>
          </cell>
          <cell r="M1989" t="str">
            <v>No Trade</v>
          </cell>
          <cell r="N1989" t="str">
            <v>NG33</v>
          </cell>
          <cell r="O1989">
            <v>46</v>
          </cell>
          <cell r="P1989">
            <v>1</v>
          </cell>
        </row>
        <row r="1990">
          <cell r="A1990" t="str">
            <v>ON</v>
          </cell>
          <cell r="B1990">
            <v>3</v>
          </cell>
          <cell r="C1990">
            <v>3</v>
          </cell>
          <cell r="D1990" t="str">
            <v>P</v>
          </cell>
          <cell r="E1990">
            <v>6.8</v>
          </cell>
          <cell r="F1990">
            <v>37677</v>
          </cell>
          <cell r="G1990">
            <v>0</v>
          </cell>
          <cell r="H1990">
            <v>0</v>
          </cell>
          <cell r="I1990" t="str">
            <v>0          0</v>
          </cell>
          <cell r="J1990">
            <v>0</v>
          </cell>
          <cell r="K1990">
            <v>0</v>
          </cell>
          <cell r="L1990">
            <v>2003</v>
          </cell>
          <cell r="M1990" t="str">
            <v>No Trade</v>
          </cell>
          <cell r="N1990" t="str">
            <v/>
          </cell>
          <cell r="O1990" t="str">
            <v/>
          </cell>
          <cell r="P1990" t="str">
            <v/>
          </cell>
        </row>
        <row r="1991">
          <cell r="A1991" t="str">
            <v>ON</v>
          </cell>
          <cell r="B1991">
            <v>3</v>
          </cell>
          <cell r="C1991">
            <v>3</v>
          </cell>
          <cell r="D1991" t="str">
            <v>C</v>
          </cell>
          <cell r="E1991">
            <v>6.9</v>
          </cell>
          <cell r="F1991">
            <v>37677</v>
          </cell>
          <cell r="G1991">
            <v>2.4E-2</v>
          </cell>
          <cell r="H1991">
            <v>0.02</v>
          </cell>
          <cell r="I1991" t="str">
            <v>1          0</v>
          </cell>
          <cell r="J1991">
            <v>0</v>
          </cell>
          <cell r="K1991">
            <v>0</v>
          </cell>
          <cell r="L1991">
            <v>2003</v>
          </cell>
          <cell r="M1991" t="str">
            <v>No Trade</v>
          </cell>
          <cell r="N1991" t="str">
            <v>NG33</v>
          </cell>
          <cell r="O1991">
            <v>46</v>
          </cell>
          <cell r="P1991">
            <v>1</v>
          </cell>
        </row>
        <row r="1992">
          <cell r="A1992" t="str">
            <v>ON</v>
          </cell>
          <cell r="B1992">
            <v>3</v>
          </cell>
          <cell r="C1992">
            <v>3</v>
          </cell>
          <cell r="D1992" t="str">
            <v>P</v>
          </cell>
          <cell r="E1992">
            <v>6.9</v>
          </cell>
          <cell r="F1992">
            <v>37677</v>
          </cell>
          <cell r="G1992">
            <v>0</v>
          </cell>
          <cell r="H1992">
            <v>0</v>
          </cell>
          <cell r="I1992" t="str">
            <v>0          0</v>
          </cell>
          <cell r="J1992">
            <v>0</v>
          </cell>
          <cell r="K1992">
            <v>0</v>
          </cell>
          <cell r="L1992">
            <v>2003</v>
          </cell>
          <cell r="M1992" t="str">
            <v>No Trade</v>
          </cell>
          <cell r="N1992" t="str">
            <v/>
          </cell>
          <cell r="O1992" t="str">
            <v/>
          </cell>
          <cell r="P1992" t="str">
            <v/>
          </cell>
        </row>
        <row r="1993">
          <cell r="A1993" t="str">
            <v>ON</v>
          </cell>
          <cell r="B1993">
            <v>3</v>
          </cell>
          <cell r="C1993">
            <v>3</v>
          </cell>
          <cell r="D1993" t="str">
            <v>C</v>
          </cell>
          <cell r="E1993">
            <v>7</v>
          </cell>
          <cell r="F1993">
            <v>37677</v>
          </cell>
          <cell r="G1993">
            <v>2.1999999999999999E-2</v>
          </cell>
          <cell r="H1993">
            <v>0.01</v>
          </cell>
          <cell r="I1993" t="str">
            <v>9      2,105</v>
          </cell>
          <cell r="J1993">
            <v>1.7999999999999999E-2</v>
          </cell>
          <cell r="K1993">
            <v>1.7999999999999999E-2</v>
          </cell>
          <cell r="L1993">
            <v>2003</v>
          </cell>
          <cell r="M1993" t="str">
            <v>No Trade</v>
          </cell>
          <cell r="N1993" t="str">
            <v>NG33</v>
          </cell>
          <cell r="O1993">
            <v>46</v>
          </cell>
          <cell r="P1993">
            <v>1</v>
          </cell>
        </row>
        <row r="1994">
          <cell r="A1994" t="str">
            <v>ON</v>
          </cell>
          <cell r="B1994">
            <v>3</v>
          </cell>
          <cell r="C1994">
            <v>3</v>
          </cell>
          <cell r="D1994" t="str">
            <v>P</v>
          </cell>
          <cell r="E1994">
            <v>7</v>
          </cell>
          <cell r="F1994">
            <v>37677</v>
          </cell>
          <cell r="G1994">
            <v>0</v>
          </cell>
          <cell r="H1994">
            <v>0</v>
          </cell>
          <cell r="I1994" t="str">
            <v>0          0</v>
          </cell>
          <cell r="J1994">
            <v>0</v>
          </cell>
          <cell r="K1994">
            <v>0</v>
          </cell>
          <cell r="L1994">
            <v>2003</v>
          </cell>
          <cell r="M1994" t="str">
            <v>No Trade</v>
          </cell>
          <cell r="N1994" t="str">
            <v/>
          </cell>
          <cell r="O1994" t="str">
            <v/>
          </cell>
          <cell r="P1994" t="str">
            <v/>
          </cell>
        </row>
        <row r="1995">
          <cell r="A1995" t="str">
            <v>ON</v>
          </cell>
          <cell r="B1995">
            <v>3</v>
          </cell>
          <cell r="C1995">
            <v>3</v>
          </cell>
          <cell r="D1995" t="str">
            <v>C</v>
          </cell>
          <cell r="E1995">
            <v>7.1</v>
          </cell>
          <cell r="F1995">
            <v>37677</v>
          </cell>
          <cell r="G1995">
            <v>0.02</v>
          </cell>
          <cell r="H1995">
            <v>0.01</v>
          </cell>
          <cell r="I1995" t="str">
            <v>8          0</v>
          </cell>
          <cell r="J1995">
            <v>0</v>
          </cell>
          <cell r="K1995">
            <v>0</v>
          </cell>
          <cell r="L1995">
            <v>2003</v>
          </cell>
          <cell r="M1995" t="str">
            <v>No Trade</v>
          </cell>
          <cell r="N1995" t="str">
            <v>NG33</v>
          </cell>
          <cell r="O1995">
            <v>46</v>
          </cell>
          <cell r="P1995">
            <v>1</v>
          </cell>
        </row>
        <row r="1996">
          <cell r="A1996" t="str">
            <v>ON</v>
          </cell>
          <cell r="B1996">
            <v>3</v>
          </cell>
          <cell r="C1996">
            <v>3</v>
          </cell>
          <cell r="D1996" t="str">
            <v>P</v>
          </cell>
          <cell r="E1996">
            <v>7.1</v>
          </cell>
          <cell r="F1996">
            <v>37677</v>
          </cell>
          <cell r="G1996">
            <v>0</v>
          </cell>
          <cell r="H1996">
            <v>0</v>
          </cell>
          <cell r="I1996" t="str">
            <v>0          0</v>
          </cell>
          <cell r="J1996">
            <v>0</v>
          </cell>
          <cell r="K1996">
            <v>0</v>
          </cell>
          <cell r="L1996">
            <v>2003</v>
          </cell>
          <cell r="M1996" t="str">
            <v>No Trade</v>
          </cell>
          <cell r="N1996" t="str">
            <v/>
          </cell>
          <cell r="O1996" t="str">
            <v/>
          </cell>
          <cell r="P1996" t="str">
            <v/>
          </cell>
        </row>
        <row r="1997">
          <cell r="A1997" t="str">
            <v>ON</v>
          </cell>
          <cell r="B1997">
            <v>3</v>
          </cell>
          <cell r="C1997">
            <v>3</v>
          </cell>
          <cell r="D1997" t="str">
            <v>C</v>
          </cell>
          <cell r="E1997">
            <v>7.2</v>
          </cell>
          <cell r="F1997">
            <v>37677</v>
          </cell>
          <cell r="G1997">
            <v>1.9E-2</v>
          </cell>
          <cell r="H1997">
            <v>0.01</v>
          </cell>
          <cell r="I1997" t="str">
            <v>6          0</v>
          </cell>
          <cell r="J1997">
            <v>0</v>
          </cell>
          <cell r="K1997">
            <v>0</v>
          </cell>
          <cell r="L1997">
            <v>2003</v>
          </cell>
          <cell r="M1997" t="str">
            <v>No Trade</v>
          </cell>
          <cell r="N1997" t="str">
            <v>NG33</v>
          </cell>
          <cell r="O1997">
            <v>46</v>
          </cell>
          <cell r="P1997">
            <v>1</v>
          </cell>
        </row>
        <row r="1998">
          <cell r="A1998" t="str">
            <v>ON</v>
          </cell>
          <cell r="B1998">
            <v>3</v>
          </cell>
          <cell r="C1998">
            <v>3</v>
          </cell>
          <cell r="D1998" t="str">
            <v>P</v>
          </cell>
          <cell r="E1998">
            <v>7.2</v>
          </cell>
          <cell r="F1998">
            <v>37677</v>
          </cell>
          <cell r="G1998">
            <v>0</v>
          </cell>
          <cell r="H1998">
            <v>0</v>
          </cell>
          <cell r="I1998" t="str">
            <v>0          0</v>
          </cell>
          <cell r="J1998">
            <v>0</v>
          </cell>
          <cell r="K1998">
            <v>0</v>
          </cell>
          <cell r="L1998">
            <v>2003</v>
          </cell>
          <cell r="M1998" t="str">
            <v>No Trade</v>
          </cell>
          <cell r="N1998" t="str">
            <v/>
          </cell>
          <cell r="O1998" t="str">
            <v/>
          </cell>
          <cell r="P1998" t="str">
            <v/>
          </cell>
        </row>
        <row r="1999">
          <cell r="A1999" t="str">
            <v>ON</v>
          </cell>
          <cell r="B1999">
            <v>3</v>
          </cell>
          <cell r="C1999">
            <v>3</v>
          </cell>
          <cell r="D1999" t="str">
            <v>C</v>
          </cell>
          <cell r="E1999">
            <v>7.25</v>
          </cell>
          <cell r="F1999">
            <v>37677</v>
          </cell>
          <cell r="G1999">
            <v>1.7999999999999999E-2</v>
          </cell>
          <cell r="H1999">
            <v>0.01</v>
          </cell>
          <cell r="I1999" t="str">
            <v>6          0</v>
          </cell>
          <cell r="J1999">
            <v>0</v>
          </cell>
          <cell r="K1999">
            <v>0</v>
          </cell>
          <cell r="L1999">
            <v>2003</v>
          </cell>
          <cell r="M1999" t="str">
            <v>No Trade</v>
          </cell>
          <cell r="N1999" t="str">
            <v>NG33</v>
          </cell>
          <cell r="O1999">
            <v>46</v>
          </cell>
          <cell r="P1999">
            <v>1</v>
          </cell>
        </row>
        <row r="2000">
          <cell r="A2000" t="str">
            <v>ON</v>
          </cell>
          <cell r="B2000">
            <v>3</v>
          </cell>
          <cell r="C2000">
            <v>3</v>
          </cell>
          <cell r="D2000" t="str">
            <v>P</v>
          </cell>
          <cell r="E2000">
            <v>7.25</v>
          </cell>
          <cell r="F2000">
            <v>37677</v>
          </cell>
          <cell r="G2000">
            <v>0</v>
          </cell>
          <cell r="H2000">
            <v>0</v>
          </cell>
          <cell r="I2000" t="str">
            <v>0          0</v>
          </cell>
          <cell r="J2000">
            <v>0</v>
          </cell>
          <cell r="K2000">
            <v>0</v>
          </cell>
          <cell r="L2000">
            <v>2003</v>
          </cell>
          <cell r="M2000" t="str">
            <v>No Trade</v>
          </cell>
          <cell r="N2000" t="str">
            <v/>
          </cell>
          <cell r="O2000" t="str">
            <v/>
          </cell>
          <cell r="P2000" t="str">
            <v/>
          </cell>
        </row>
        <row r="2001">
          <cell r="A2001" t="str">
            <v>ON</v>
          </cell>
          <cell r="B2001">
            <v>3</v>
          </cell>
          <cell r="C2001">
            <v>3</v>
          </cell>
          <cell r="D2001" t="str">
            <v>C</v>
          </cell>
          <cell r="E2001">
            <v>7.5</v>
          </cell>
          <cell r="F2001">
            <v>37677</v>
          </cell>
          <cell r="G2001">
            <v>1.4999999999999999E-2</v>
          </cell>
          <cell r="H2001">
            <v>0.01</v>
          </cell>
          <cell r="I2001" t="str">
            <v>3          9</v>
          </cell>
          <cell r="J2001">
            <v>0.01</v>
          </cell>
          <cell r="K2001">
            <v>0.01</v>
          </cell>
          <cell r="L2001">
            <v>2003</v>
          </cell>
          <cell r="M2001" t="str">
            <v>No Trade</v>
          </cell>
          <cell r="N2001" t="str">
            <v>NG33</v>
          </cell>
          <cell r="O2001">
            <v>46</v>
          </cell>
          <cell r="P2001">
            <v>1</v>
          </cell>
        </row>
        <row r="2002">
          <cell r="A2002" t="str">
            <v>ON</v>
          </cell>
          <cell r="B2002">
            <v>3</v>
          </cell>
          <cell r="C2002">
            <v>3</v>
          </cell>
          <cell r="D2002" t="str">
            <v>P</v>
          </cell>
          <cell r="E2002">
            <v>7.5</v>
          </cell>
          <cell r="F2002">
            <v>37677</v>
          </cell>
          <cell r="G2002">
            <v>0</v>
          </cell>
          <cell r="H2002">
            <v>0</v>
          </cell>
          <cell r="I2002" t="str">
            <v>0          0</v>
          </cell>
          <cell r="J2002">
            <v>0</v>
          </cell>
          <cell r="K2002">
            <v>0</v>
          </cell>
          <cell r="L2002">
            <v>2003</v>
          </cell>
          <cell r="M2002" t="str">
            <v>No Trade</v>
          </cell>
          <cell r="N2002" t="str">
            <v/>
          </cell>
          <cell r="O2002" t="str">
            <v/>
          </cell>
          <cell r="P2002" t="str">
            <v/>
          </cell>
        </row>
        <row r="2003">
          <cell r="A2003" t="str">
            <v>ON</v>
          </cell>
          <cell r="B2003">
            <v>3</v>
          </cell>
          <cell r="C2003">
            <v>3</v>
          </cell>
          <cell r="D2003" t="str">
            <v>C</v>
          </cell>
          <cell r="E2003">
            <v>8</v>
          </cell>
          <cell r="F2003">
            <v>37677</v>
          </cell>
          <cell r="G2003">
            <v>1.0999999999999999E-2</v>
          </cell>
          <cell r="H2003">
            <v>0.01</v>
          </cell>
          <cell r="I2003" t="str">
            <v>0          0</v>
          </cell>
          <cell r="J2003">
            <v>0</v>
          </cell>
          <cell r="K2003">
            <v>0</v>
          </cell>
          <cell r="L2003">
            <v>2003</v>
          </cell>
          <cell r="M2003" t="str">
            <v>No Trade</v>
          </cell>
          <cell r="N2003" t="str">
            <v>NG33</v>
          </cell>
          <cell r="O2003">
            <v>46</v>
          </cell>
          <cell r="P2003">
            <v>1</v>
          </cell>
        </row>
        <row r="2004">
          <cell r="A2004" t="str">
            <v>ON</v>
          </cell>
          <cell r="B2004">
            <v>3</v>
          </cell>
          <cell r="C2004">
            <v>3</v>
          </cell>
          <cell r="D2004" t="str">
            <v>P</v>
          </cell>
          <cell r="E2004">
            <v>8</v>
          </cell>
          <cell r="F2004">
            <v>37677</v>
          </cell>
          <cell r="G2004">
            <v>0</v>
          </cell>
          <cell r="H2004">
            <v>0</v>
          </cell>
          <cell r="I2004" t="str">
            <v>0          0</v>
          </cell>
          <cell r="J2004">
            <v>0</v>
          </cell>
          <cell r="K2004">
            <v>0</v>
          </cell>
          <cell r="L2004">
            <v>2003</v>
          </cell>
          <cell r="M2004" t="str">
            <v>No Trade</v>
          </cell>
          <cell r="N2004" t="str">
            <v/>
          </cell>
          <cell r="O2004" t="str">
            <v/>
          </cell>
          <cell r="P2004" t="str">
            <v/>
          </cell>
        </row>
        <row r="2005">
          <cell r="A2005" t="str">
            <v>ON</v>
          </cell>
          <cell r="B2005">
            <v>3</v>
          </cell>
          <cell r="C2005">
            <v>3</v>
          </cell>
          <cell r="D2005" t="str">
            <v>C</v>
          </cell>
          <cell r="E2005">
            <v>9</v>
          </cell>
          <cell r="F2005">
            <v>37677</v>
          </cell>
          <cell r="G2005">
            <v>7.0000000000000001E-3</v>
          </cell>
          <cell r="H2005">
            <v>0</v>
          </cell>
          <cell r="I2005" t="str">
            <v>6          0</v>
          </cell>
          <cell r="J2005">
            <v>0</v>
          </cell>
          <cell r="K2005">
            <v>0</v>
          </cell>
          <cell r="L2005">
            <v>2003</v>
          </cell>
          <cell r="M2005" t="str">
            <v>No Trade</v>
          </cell>
          <cell r="N2005" t="str">
            <v>NG33</v>
          </cell>
          <cell r="O2005">
            <v>46</v>
          </cell>
          <cell r="P2005">
            <v>1</v>
          </cell>
        </row>
        <row r="2006">
          <cell r="A2006" t="str">
            <v>ON</v>
          </cell>
          <cell r="B2006">
            <v>3</v>
          </cell>
          <cell r="C2006">
            <v>3</v>
          </cell>
          <cell r="D2006" t="str">
            <v>P</v>
          </cell>
          <cell r="E2006">
            <v>9</v>
          </cell>
          <cell r="F2006">
            <v>37677</v>
          </cell>
          <cell r="G2006">
            <v>0</v>
          </cell>
          <cell r="H2006">
            <v>0</v>
          </cell>
          <cell r="I2006" t="str">
            <v>0          0</v>
          </cell>
          <cell r="J2006">
            <v>0</v>
          </cell>
          <cell r="K2006">
            <v>0</v>
          </cell>
          <cell r="L2006">
            <v>2003</v>
          </cell>
          <cell r="M2006" t="str">
            <v>No Trade</v>
          </cell>
          <cell r="N2006" t="str">
            <v/>
          </cell>
          <cell r="O2006" t="str">
            <v/>
          </cell>
          <cell r="P2006" t="str">
            <v/>
          </cell>
        </row>
        <row r="2007">
          <cell r="A2007" t="str">
            <v>ON</v>
          </cell>
          <cell r="B2007">
            <v>3</v>
          </cell>
          <cell r="C2007">
            <v>3</v>
          </cell>
          <cell r="D2007" t="str">
            <v>C</v>
          </cell>
          <cell r="E2007">
            <v>10</v>
          </cell>
          <cell r="F2007">
            <v>37677</v>
          </cell>
          <cell r="G2007">
            <v>5.0000000000000001E-3</v>
          </cell>
          <cell r="H2007">
            <v>0</v>
          </cell>
          <cell r="I2007" t="str">
            <v>5          0</v>
          </cell>
          <cell r="J2007">
            <v>0</v>
          </cell>
          <cell r="K2007">
            <v>0</v>
          </cell>
          <cell r="L2007">
            <v>2003</v>
          </cell>
          <cell r="M2007" t="str">
            <v>No Trade</v>
          </cell>
          <cell r="N2007" t="str">
            <v>NG33</v>
          </cell>
          <cell r="O2007">
            <v>46</v>
          </cell>
          <cell r="P2007">
            <v>1</v>
          </cell>
        </row>
        <row r="2008">
          <cell r="A2008" t="str">
            <v>ON</v>
          </cell>
          <cell r="B2008">
            <v>3</v>
          </cell>
          <cell r="C2008">
            <v>3</v>
          </cell>
          <cell r="D2008" t="str">
            <v>P</v>
          </cell>
          <cell r="E2008">
            <v>10</v>
          </cell>
          <cell r="F2008">
            <v>37677</v>
          </cell>
          <cell r="G2008">
            <v>0</v>
          </cell>
          <cell r="H2008">
            <v>0</v>
          </cell>
          <cell r="I2008" t="str">
            <v>0          0</v>
          </cell>
          <cell r="J2008">
            <v>0</v>
          </cell>
          <cell r="K2008">
            <v>0</v>
          </cell>
          <cell r="L2008">
            <v>2003</v>
          </cell>
          <cell r="M2008" t="str">
            <v>No Trade</v>
          </cell>
          <cell r="N2008" t="str">
            <v/>
          </cell>
          <cell r="O2008" t="str">
            <v/>
          </cell>
          <cell r="P2008" t="str">
            <v/>
          </cell>
        </row>
        <row r="2009">
          <cell r="A2009" t="str">
            <v>ON</v>
          </cell>
          <cell r="B2009">
            <v>3</v>
          </cell>
          <cell r="C2009">
            <v>3</v>
          </cell>
          <cell r="D2009" t="str">
            <v>C</v>
          </cell>
          <cell r="E2009">
            <v>12</v>
          </cell>
          <cell r="F2009">
            <v>37677</v>
          </cell>
          <cell r="G2009">
            <v>4.0000000000000001E-3</v>
          </cell>
          <cell r="H2009">
            <v>0</v>
          </cell>
          <cell r="I2009" t="str">
            <v>3          0</v>
          </cell>
          <cell r="J2009">
            <v>0</v>
          </cell>
          <cell r="K2009">
            <v>0</v>
          </cell>
          <cell r="L2009">
            <v>2003</v>
          </cell>
          <cell r="M2009" t="str">
            <v>No Trade</v>
          </cell>
          <cell r="N2009" t="str">
            <v>NG33</v>
          </cell>
          <cell r="O2009">
            <v>46</v>
          </cell>
          <cell r="P2009">
            <v>1</v>
          </cell>
        </row>
        <row r="2010">
          <cell r="A2010" t="str">
            <v>ON</v>
          </cell>
          <cell r="B2010">
            <v>3</v>
          </cell>
          <cell r="C2010">
            <v>3</v>
          </cell>
          <cell r="D2010" t="str">
            <v>P</v>
          </cell>
          <cell r="E2010">
            <v>12</v>
          </cell>
          <cell r="F2010">
            <v>37677</v>
          </cell>
          <cell r="G2010">
            <v>0</v>
          </cell>
          <cell r="H2010">
            <v>0</v>
          </cell>
          <cell r="I2010" t="str">
            <v>0          0</v>
          </cell>
          <cell r="J2010">
            <v>0</v>
          </cell>
          <cell r="K2010">
            <v>0</v>
          </cell>
          <cell r="L2010">
            <v>2003</v>
          </cell>
          <cell r="M2010" t="str">
            <v>No Trade</v>
          </cell>
          <cell r="N2010" t="str">
            <v/>
          </cell>
          <cell r="O2010" t="str">
            <v/>
          </cell>
          <cell r="P2010" t="str">
            <v/>
          </cell>
        </row>
        <row r="2011">
          <cell r="A2011" t="str">
            <v>ON</v>
          </cell>
          <cell r="B2011">
            <v>4</v>
          </cell>
          <cell r="C2011">
            <v>3</v>
          </cell>
          <cell r="D2011" t="str">
            <v>P</v>
          </cell>
          <cell r="E2011">
            <v>0.25</v>
          </cell>
          <cell r="F2011">
            <v>37706</v>
          </cell>
          <cell r="G2011">
            <v>0</v>
          </cell>
          <cell r="H2011">
            <v>0</v>
          </cell>
          <cell r="I2011" t="str">
            <v>0          0</v>
          </cell>
          <cell r="J2011">
            <v>0</v>
          </cell>
          <cell r="K2011">
            <v>0</v>
          </cell>
          <cell r="L2011">
            <v>2003</v>
          </cell>
          <cell r="M2011" t="str">
            <v>No Trade</v>
          </cell>
          <cell r="N2011" t="str">
            <v/>
          </cell>
          <cell r="O2011" t="str">
            <v/>
          </cell>
          <cell r="P2011" t="str">
            <v/>
          </cell>
        </row>
        <row r="2012">
          <cell r="A2012" t="str">
            <v>ON</v>
          </cell>
          <cell r="B2012">
            <v>4</v>
          </cell>
          <cell r="C2012">
            <v>3</v>
          </cell>
          <cell r="D2012" t="str">
            <v>C</v>
          </cell>
          <cell r="E2012">
            <v>0.5</v>
          </cell>
          <cell r="F2012">
            <v>37706</v>
          </cell>
          <cell r="G2012">
            <v>0</v>
          </cell>
          <cell r="H2012">
            <v>0</v>
          </cell>
          <cell r="I2012" t="str">
            <v>0          0</v>
          </cell>
          <cell r="J2012">
            <v>0</v>
          </cell>
          <cell r="K2012">
            <v>0</v>
          </cell>
          <cell r="L2012">
            <v>2003</v>
          </cell>
          <cell r="M2012" t="str">
            <v>No Trade</v>
          </cell>
          <cell r="N2012" t="str">
            <v/>
          </cell>
          <cell r="O2012" t="str">
            <v/>
          </cell>
          <cell r="P2012" t="str">
            <v/>
          </cell>
        </row>
        <row r="2013">
          <cell r="A2013" t="str">
            <v>ON</v>
          </cell>
          <cell r="B2013">
            <v>4</v>
          </cell>
          <cell r="C2013">
            <v>3</v>
          </cell>
          <cell r="D2013" t="str">
            <v>C</v>
          </cell>
          <cell r="E2013">
            <v>1</v>
          </cell>
          <cell r="F2013">
            <v>37706</v>
          </cell>
          <cell r="G2013">
            <v>0</v>
          </cell>
          <cell r="H2013">
            <v>0</v>
          </cell>
          <cell r="I2013" t="str">
            <v>0          0</v>
          </cell>
          <cell r="J2013">
            <v>0</v>
          </cell>
          <cell r="K2013">
            <v>0</v>
          </cell>
          <cell r="L2013">
            <v>2003</v>
          </cell>
          <cell r="M2013" t="str">
            <v>No Trade</v>
          </cell>
          <cell r="N2013" t="str">
            <v/>
          </cell>
          <cell r="O2013" t="str">
            <v/>
          </cell>
          <cell r="P2013" t="str">
            <v/>
          </cell>
        </row>
        <row r="2014">
          <cell r="A2014" t="str">
            <v>ON</v>
          </cell>
          <cell r="B2014">
            <v>4</v>
          </cell>
          <cell r="C2014">
            <v>3</v>
          </cell>
          <cell r="D2014" t="str">
            <v>P</v>
          </cell>
          <cell r="E2014">
            <v>2</v>
          </cell>
          <cell r="F2014">
            <v>37706</v>
          </cell>
          <cell r="G2014">
            <v>1E-3</v>
          </cell>
          <cell r="H2014">
            <v>0</v>
          </cell>
          <cell r="I2014" t="str">
            <v>1          0</v>
          </cell>
          <cell r="J2014">
            <v>0</v>
          </cell>
          <cell r="K2014">
            <v>0</v>
          </cell>
          <cell r="L2014">
            <v>2003</v>
          </cell>
          <cell r="M2014">
            <v>1.8264214604551692</v>
          </cell>
          <cell r="N2014" t="str">
            <v>NG43</v>
          </cell>
          <cell r="O2014">
            <v>59.02</v>
          </cell>
          <cell r="P2014">
            <v>2</v>
          </cell>
        </row>
        <row r="2015">
          <cell r="A2015" t="str">
            <v>ON</v>
          </cell>
          <cell r="B2015">
            <v>4</v>
          </cell>
          <cell r="C2015">
            <v>3</v>
          </cell>
          <cell r="D2015" t="str">
            <v>P</v>
          </cell>
          <cell r="E2015">
            <v>2.1</v>
          </cell>
          <cell r="F2015">
            <v>37706</v>
          </cell>
          <cell r="G2015">
            <v>1E-3</v>
          </cell>
          <cell r="H2015">
            <v>0</v>
          </cell>
          <cell r="I2015" t="str">
            <v>1          0</v>
          </cell>
          <cell r="J2015">
            <v>0</v>
          </cell>
          <cell r="K2015">
            <v>0</v>
          </cell>
          <cell r="L2015">
            <v>2003</v>
          </cell>
          <cell r="M2015">
            <v>1.798411693475128</v>
          </cell>
          <cell r="N2015" t="str">
            <v>NG43</v>
          </cell>
          <cell r="O2015">
            <v>59.02</v>
          </cell>
          <cell r="P2015">
            <v>2</v>
          </cell>
        </row>
        <row r="2016">
          <cell r="A2016" t="str">
            <v>ON</v>
          </cell>
          <cell r="B2016">
            <v>4</v>
          </cell>
          <cell r="C2016">
            <v>3</v>
          </cell>
          <cell r="D2016" t="str">
            <v>P</v>
          </cell>
          <cell r="E2016">
            <v>2.25</v>
          </cell>
          <cell r="F2016">
            <v>37706</v>
          </cell>
          <cell r="G2016">
            <v>1E-3</v>
          </cell>
          <cell r="H2016">
            <v>0</v>
          </cell>
          <cell r="I2016" t="str">
            <v>1          0</v>
          </cell>
          <cell r="J2016">
            <v>0</v>
          </cell>
          <cell r="K2016">
            <v>0</v>
          </cell>
          <cell r="L2016">
            <v>2003</v>
          </cell>
          <cell r="M2016">
            <v>1.758956134559529</v>
          </cell>
          <cell r="N2016" t="str">
            <v>NG43</v>
          </cell>
          <cell r="O2016">
            <v>59.02</v>
          </cell>
          <cell r="P2016">
            <v>2</v>
          </cell>
        </row>
        <row r="2017">
          <cell r="A2017" t="str">
            <v>ON</v>
          </cell>
          <cell r="B2017">
            <v>4</v>
          </cell>
          <cell r="C2017">
            <v>3</v>
          </cell>
          <cell r="D2017" t="str">
            <v>P</v>
          </cell>
          <cell r="E2017">
            <v>2.5</v>
          </cell>
          <cell r="F2017">
            <v>37706</v>
          </cell>
          <cell r="G2017">
            <v>3.0000000000000001E-3</v>
          </cell>
          <cell r="H2017">
            <v>0</v>
          </cell>
          <cell r="I2017" t="str">
            <v>4          0</v>
          </cell>
          <cell r="J2017">
            <v>0</v>
          </cell>
          <cell r="K2017">
            <v>0</v>
          </cell>
          <cell r="L2017">
            <v>2003</v>
          </cell>
          <cell r="M2017">
            <v>1.850106822190426</v>
          </cell>
          <cell r="N2017" t="str">
            <v>NG43</v>
          </cell>
          <cell r="O2017">
            <v>59.02</v>
          </cell>
          <cell r="P2017">
            <v>2</v>
          </cell>
        </row>
        <row r="2018">
          <cell r="A2018" t="str">
            <v>ON</v>
          </cell>
          <cell r="B2018">
            <v>4</v>
          </cell>
          <cell r="C2018">
            <v>3</v>
          </cell>
          <cell r="D2018" t="str">
            <v>P</v>
          </cell>
          <cell r="E2018">
            <v>2.65</v>
          </cell>
          <cell r="F2018">
            <v>37706</v>
          </cell>
          <cell r="G2018">
            <v>6.0000000000000001E-3</v>
          </cell>
          <cell r="H2018">
            <v>0</v>
          </cell>
          <cell r="I2018" t="str">
            <v>9          0</v>
          </cell>
          <cell r="J2018">
            <v>0</v>
          </cell>
          <cell r="K2018">
            <v>0</v>
          </cell>
          <cell r="L2018">
            <v>2003</v>
          </cell>
          <cell r="M2018">
            <v>1.9271088336782807</v>
          </cell>
          <cell r="N2018" t="str">
            <v>NG43</v>
          </cell>
          <cell r="O2018">
            <v>59.02</v>
          </cell>
          <cell r="P2018">
            <v>2</v>
          </cell>
        </row>
        <row r="2019">
          <cell r="A2019" t="str">
            <v>ON</v>
          </cell>
          <cell r="B2019">
            <v>4</v>
          </cell>
          <cell r="C2019">
            <v>3</v>
          </cell>
          <cell r="D2019" t="str">
            <v>P</v>
          </cell>
          <cell r="E2019">
            <v>2.7</v>
          </cell>
          <cell r="F2019">
            <v>37706</v>
          </cell>
          <cell r="G2019">
            <v>8.0000000000000002E-3</v>
          </cell>
          <cell r="H2019">
            <v>0.01</v>
          </cell>
          <cell r="I2019" t="str">
            <v>1          0</v>
          </cell>
          <cell r="J2019">
            <v>0</v>
          </cell>
          <cell r="K2019">
            <v>0</v>
          </cell>
          <cell r="L2019">
            <v>2003</v>
          </cell>
          <cell r="M2019">
            <v>1.9671014271977505</v>
          </cell>
          <cell r="N2019" t="str">
            <v>NG43</v>
          </cell>
          <cell r="O2019">
            <v>59.02</v>
          </cell>
          <cell r="P2019">
            <v>2</v>
          </cell>
        </row>
        <row r="2020">
          <cell r="A2020" t="str">
            <v>ON</v>
          </cell>
          <cell r="B2020">
            <v>4</v>
          </cell>
          <cell r="C2020">
            <v>3</v>
          </cell>
          <cell r="D2020" t="str">
            <v>P</v>
          </cell>
          <cell r="E2020">
            <v>2.75</v>
          </cell>
          <cell r="F2020">
            <v>37706</v>
          </cell>
          <cell r="G2020">
            <v>0.01</v>
          </cell>
          <cell r="H2020">
            <v>0.01</v>
          </cell>
          <cell r="I2020" t="str">
            <v>3          0</v>
          </cell>
          <cell r="J2020">
            <v>0</v>
          </cell>
          <cell r="K2020">
            <v>0</v>
          </cell>
          <cell r="L2020">
            <v>2003</v>
          </cell>
          <cell r="M2020">
            <v>1.9975814460024408</v>
          </cell>
          <cell r="N2020" t="str">
            <v>NG43</v>
          </cell>
          <cell r="O2020">
            <v>59.02</v>
          </cell>
          <cell r="P2020">
            <v>2</v>
          </cell>
        </row>
        <row r="2021">
          <cell r="A2021" t="str">
            <v>ON</v>
          </cell>
          <cell r="B2021">
            <v>4</v>
          </cell>
          <cell r="C2021">
            <v>3</v>
          </cell>
          <cell r="D2021" t="str">
            <v>P</v>
          </cell>
          <cell r="E2021">
            <v>2.8</v>
          </cell>
          <cell r="F2021">
            <v>37706</v>
          </cell>
          <cell r="G2021">
            <v>1.2E-2</v>
          </cell>
          <cell r="H2021">
            <v>0.01</v>
          </cell>
          <cell r="I2021" t="str">
            <v>6          0</v>
          </cell>
          <cell r="J2021">
            <v>0</v>
          </cell>
          <cell r="K2021">
            <v>0</v>
          </cell>
          <cell r="L2021">
            <v>2003</v>
          </cell>
          <cell r="M2021">
            <v>2.021756139130519</v>
          </cell>
          <cell r="N2021" t="str">
            <v>NG43</v>
          </cell>
          <cell r="O2021">
            <v>59.02</v>
          </cell>
          <cell r="P2021">
            <v>2</v>
          </cell>
        </row>
        <row r="2022">
          <cell r="A2022" t="str">
            <v>ON</v>
          </cell>
          <cell r="B2022">
            <v>4</v>
          </cell>
          <cell r="C2022">
            <v>3</v>
          </cell>
          <cell r="D2022" t="str">
            <v>C</v>
          </cell>
          <cell r="E2022">
            <v>3</v>
          </cell>
          <cell r="F2022">
            <v>37706</v>
          </cell>
          <cell r="G2022">
            <v>0</v>
          </cell>
          <cell r="H2022">
            <v>0</v>
          </cell>
          <cell r="I2022" t="str">
            <v>0          0</v>
          </cell>
          <cell r="J2022">
            <v>0</v>
          </cell>
          <cell r="K2022">
            <v>0</v>
          </cell>
          <cell r="L2022">
            <v>2003</v>
          </cell>
          <cell r="M2022" t="str">
            <v>No Trade</v>
          </cell>
          <cell r="N2022" t="str">
            <v/>
          </cell>
          <cell r="O2022" t="str">
            <v/>
          </cell>
          <cell r="P2022" t="str">
            <v/>
          </cell>
        </row>
        <row r="2023">
          <cell r="A2023" t="str">
            <v>ON</v>
          </cell>
          <cell r="B2023">
            <v>4</v>
          </cell>
          <cell r="C2023">
            <v>3</v>
          </cell>
          <cell r="D2023" t="str">
            <v>P</v>
          </cell>
          <cell r="E2023">
            <v>3</v>
          </cell>
          <cell r="F2023">
            <v>37706</v>
          </cell>
          <cell r="G2023">
            <v>2.7E-2</v>
          </cell>
          <cell r="H2023">
            <v>0.03</v>
          </cell>
          <cell r="I2023" t="str">
            <v>4          0</v>
          </cell>
          <cell r="J2023">
            <v>0</v>
          </cell>
          <cell r="K2023">
            <v>0</v>
          </cell>
          <cell r="L2023">
            <v>2003</v>
          </cell>
          <cell r="M2023">
            <v>2.155440455382843</v>
          </cell>
          <cell r="N2023" t="str">
            <v>NG43</v>
          </cell>
          <cell r="O2023">
            <v>59.02</v>
          </cell>
          <cell r="P2023">
            <v>2</v>
          </cell>
        </row>
        <row r="2024">
          <cell r="A2024" t="str">
            <v>ON</v>
          </cell>
          <cell r="B2024">
            <v>4</v>
          </cell>
          <cell r="C2024">
            <v>3</v>
          </cell>
          <cell r="D2024" t="str">
            <v>P</v>
          </cell>
          <cell r="E2024">
            <v>3.05</v>
          </cell>
          <cell r="F2024">
            <v>37706</v>
          </cell>
          <cell r="G2024">
            <v>3.2000000000000001E-2</v>
          </cell>
          <cell r="H2024">
            <v>0.04</v>
          </cell>
          <cell r="I2024" t="str">
            <v>0          0</v>
          </cell>
          <cell r="J2024">
            <v>0</v>
          </cell>
          <cell r="K2024">
            <v>0</v>
          </cell>
          <cell r="L2024">
            <v>2003</v>
          </cell>
          <cell r="M2024">
            <v>2.1862669475126935</v>
          </cell>
          <cell r="N2024" t="str">
            <v>NG43</v>
          </cell>
          <cell r="O2024">
            <v>59.02</v>
          </cell>
          <cell r="P2024">
            <v>2</v>
          </cell>
        </row>
        <row r="2025">
          <cell r="A2025" t="str">
            <v>ON</v>
          </cell>
          <cell r="B2025">
            <v>4</v>
          </cell>
          <cell r="C2025">
            <v>3</v>
          </cell>
          <cell r="D2025" t="str">
            <v>P</v>
          </cell>
          <cell r="E2025">
            <v>3.1</v>
          </cell>
          <cell r="F2025">
            <v>37706</v>
          </cell>
          <cell r="G2025">
            <v>3.6999999999999998E-2</v>
          </cell>
          <cell r="H2025">
            <v>0.04</v>
          </cell>
          <cell r="I2025" t="str">
            <v>7          0</v>
          </cell>
          <cell r="J2025">
            <v>0</v>
          </cell>
          <cell r="K2025">
            <v>0</v>
          </cell>
          <cell r="L2025">
            <v>2003</v>
          </cell>
          <cell r="M2025">
            <v>2.2122468748196558</v>
          </cell>
          <cell r="N2025" t="str">
            <v>NG43</v>
          </cell>
          <cell r="O2025">
            <v>59.02</v>
          </cell>
          <cell r="P2025">
            <v>2</v>
          </cell>
        </row>
        <row r="2026">
          <cell r="A2026" t="str">
            <v>ON</v>
          </cell>
          <cell r="B2026">
            <v>4</v>
          </cell>
          <cell r="C2026">
            <v>3</v>
          </cell>
          <cell r="D2026" t="str">
            <v>P</v>
          </cell>
          <cell r="E2026">
            <v>3.15</v>
          </cell>
          <cell r="F2026">
            <v>37706</v>
          </cell>
          <cell r="G2026">
            <v>4.3999999999999997E-2</v>
          </cell>
          <cell r="H2026">
            <v>0.05</v>
          </cell>
          <cell r="I2026" t="str">
            <v>5          0</v>
          </cell>
          <cell r="J2026">
            <v>0</v>
          </cell>
          <cell r="K2026">
            <v>0</v>
          </cell>
          <cell r="L2026">
            <v>2003</v>
          </cell>
          <cell r="M2026">
            <v>2.247851068359501</v>
          </cell>
          <cell r="N2026" t="str">
            <v>NG43</v>
          </cell>
          <cell r="O2026">
            <v>59.02</v>
          </cell>
          <cell r="P2026">
            <v>2</v>
          </cell>
        </row>
        <row r="2027">
          <cell r="A2027" t="str">
            <v>ON</v>
          </cell>
          <cell r="B2027">
            <v>4</v>
          </cell>
          <cell r="C2027">
            <v>3</v>
          </cell>
          <cell r="D2027" t="str">
            <v>P</v>
          </cell>
          <cell r="E2027">
            <v>3.2</v>
          </cell>
          <cell r="F2027">
            <v>37706</v>
          </cell>
          <cell r="G2027">
            <v>5.0999999999999997E-2</v>
          </cell>
          <cell r="H2027">
            <v>0.06</v>
          </cell>
          <cell r="I2027" t="str">
            <v>4          0</v>
          </cell>
          <cell r="J2027">
            <v>0</v>
          </cell>
          <cell r="K2027">
            <v>0</v>
          </cell>
          <cell r="L2027">
            <v>2003</v>
          </cell>
          <cell r="M2027">
            <v>2.2780774548847047</v>
          </cell>
          <cell r="N2027" t="str">
            <v>NG43</v>
          </cell>
          <cell r="O2027">
            <v>59.02</v>
          </cell>
          <cell r="P2027">
            <v>2</v>
          </cell>
        </row>
        <row r="2028">
          <cell r="A2028" t="str">
            <v>ON</v>
          </cell>
          <cell r="B2028">
            <v>4</v>
          </cell>
          <cell r="C2028">
            <v>3</v>
          </cell>
          <cell r="D2028" t="str">
            <v>C</v>
          </cell>
          <cell r="E2028">
            <v>3.25</v>
          </cell>
          <cell r="F2028">
            <v>37706</v>
          </cell>
          <cell r="G2028">
            <v>0.79200000000000004</v>
          </cell>
          <cell r="H2028">
            <v>0.79</v>
          </cell>
          <cell r="I2028" t="str">
            <v>2          0</v>
          </cell>
          <cell r="J2028">
            <v>0</v>
          </cell>
          <cell r="K2028">
            <v>0</v>
          </cell>
          <cell r="L2028">
            <v>2003</v>
          </cell>
          <cell r="M2028" t="str">
            <v>No Trade</v>
          </cell>
          <cell r="N2028" t="str">
            <v>NG43</v>
          </cell>
          <cell r="O2028">
            <v>59.02</v>
          </cell>
          <cell r="P2028">
            <v>1</v>
          </cell>
        </row>
        <row r="2029">
          <cell r="A2029" t="str">
            <v>ON</v>
          </cell>
          <cell r="B2029">
            <v>4</v>
          </cell>
          <cell r="C2029">
            <v>3</v>
          </cell>
          <cell r="D2029" t="str">
            <v>P</v>
          </cell>
          <cell r="E2029">
            <v>3.25</v>
          </cell>
          <cell r="F2029">
            <v>37706</v>
          </cell>
          <cell r="G2029">
            <v>5.8999999999999997E-2</v>
          </cell>
          <cell r="H2029">
            <v>7.0000000000000007E-2</v>
          </cell>
          <cell r="I2029" t="str">
            <v>3          0</v>
          </cell>
          <cell r="J2029">
            <v>0</v>
          </cell>
          <cell r="K2029">
            <v>0</v>
          </cell>
          <cell r="L2029">
            <v>2003</v>
          </cell>
          <cell r="M2029">
            <v>2.3095361798934535</v>
          </cell>
          <cell r="N2029" t="str">
            <v>NG43</v>
          </cell>
          <cell r="O2029">
            <v>59.02</v>
          </cell>
          <cell r="P2029">
            <v>2</v>
          </cell>
        </row>
        <row r="2030">
          <cell r="A2030" t="str">
            <v>ON</v>
          </cell>
          <cell r="B2030">
            <v>4</v>
          </cell>
          <cell r="C2030">
            <v>3</v>
          </cell>
          <cell r="D2030" t="str">
            <v>C</v>
          </cell>
          <cell r="E2030">
            <v>3.3</v>
          </cell>
          <cell r="F2030">
            <v>37706</v>
          </cell>
          <cell r="G2030">
            <v>0.878</v>
          </cell>
          <cell r="H2030">
            <v>0.77</v>
          </cell>
          <cell r="I2030" t="str">
            <v>9          0</v>
          </cell>
          <cell r="J2030">
            <v>0</v>
          </cell>
          <cell r="K2030">
            <v>0</v>
          </cell>
          <cell r="L2030">
            <v>2003</v>
          </cell>
          <cell r="M2030" t="str">
            <v>No Trade</v>
          </cell>
          <cell r="N2030" t="str">
            <v>NG43</v>
          </cell>
          <cell r="O2030">
            <v>59.02</v>
          </cell>
          <cell r="P2030">
            <v>1</v>
          </cell>
        </row>
        <row r="2031">
          <cell r="A2031" t="str">
            <v>ON</v>
          </cell>
          <cell r="B2031">
            <v>4</v>
          </cell>
          <cell r="C2031">
            <v>3</v>
          </cell>
          <cell r="D2031" t="str">
            <v>P</v>
          </cell>
          <cell r="E2031">
            <v>3.3</v>
          </cell>
          <cell r="F2031">
            <v>37706</v>
          </cell>
          <cell r="G2031">
            <v>6.8000000000000005E-2</v>
          </cell>
          <cell r="H2031">
            <v>0.08</v>
          </cell>
          <cell r="I2031" t="str">
            <v>4          0</v>
          </cell>
          <cell r="J2031">
            <v>0</v>
          </cell>
          <cell r="K2031">
            <v>0</v>
          </cell>
          <cell r="L2031">
            <v>2003</v>
          </cell>
          <cell r="M2031">
            <v>2.3416823308899768</v>
          </cell>
          <cell r="N2031" t="str">
            <v>NG43</v>
          </cell>
          <cell r="O2031">
            <v>59.02</v>
          </cell>
          <cell r="P2031">
            <v>2</v>
          </cell>
        </row>
        <row r="2032">
          <cell r="A2032" t="str">
            <v>ON</v>
          </cell>
          <cell r="B2032">
            <v>4</v>
          </cell>
          <cell r="C2032">
            <v>3</v>
          </cell>
          <cell r="D2032" t="str">
            <v>P</v>
          </cell>
          <cell r="E2032">
            <v>3.35</v>
          </cell>
          <cell r="F2032">
            <v>37706</v>
          </cell>
          <cell r="G2032">
            <v>7.8E-2</v>
          </cell>
          <cell r="H2032">
            <v>0.09</v>
          </cell>
          <cell r="I2032" t="str">
            <v>5          0</v>
          </cell>
          <cell r="J2032">
            <v>0</v>
          </cell>
          <cell r="K2032">
            <v>0</v>
          </cell>
          <cell r="L2032">
            <v>2003</v>
          </cell>
          <cell r="M2032">
            <v>2.3741395647076486</v>
          </cell>
          <cell r="N2032" t="str">
            <v>NG43</v>
          </cell>
          <cell r="O2032">
            <v>59.02</v>
          </cell>
          <cell r="P2032">
            <v>2</v>
          </cell>
        </row>
        <row r="2033">
          <cell r="A2033" t="str">
            <v>ON</v>
          </cell>
          <cell r="B2033">
            <v>4</v>
          </cell>
          <cell r="C2033">
            <v>3</v>
          </cell>
          <cell r="D2033" t="str">
            <v>C</v>
          </cell>
          <cell r="E2033">
            <v>3.4</v>
          </cell>
          <cell r="F2033">
            <v>37706</v>
          </cell>
          <cell r="G2033">
            <v>0.79900000000000004</v>
          </cell>
          <cell r="H2033">
            <v>0.7</v>
          </cell>
          <cell r="I2033" t="str">
            <v>4          0</v>
          </cell>
          <cell r="J2033">
            <v>0</v>
          </cell>
          <cell r="K2033">
            <v>0</v>
          </cell>
          <cell r="L2033">
            <v>2003</v>
          </cell>
          <cell r="M2033" t="str">
            <v>No Trade</v>
          </cell>
          <cell r="N2033" t="str">
            <v>NG43</v>
          </cell>
          <cell r="O2033">
            <v>59.02</v>
          </cell>
          <cell r="P2033">
            <v>1</v>
          </cell>
        </row>
        <row r="2034">
          <cell r="A2034" t="str">
            <v>ON</v>
          </cell>
          <cell r="B2034">
            <v>4</v>
          </cell>
          <cell r="C2034">
            <v>3</v>
          </cell>
          <cell r="D2034" t="str">
            <v>P</v>
          </cell>
          <cell r="E2034">
            <v>3.4</v>
          </cell>
          <cell r="F2034">
            <v>37706</v>
          </cell>
          <cell r="G2034">
            <v>8.7999999999999995E-2</v>
          </cell>
          <cell r="H2034">
            <v>0.1</v>
          </cell>
          <cell r="I2034" t="str">
            <v>8          0</v>
          </cell>
          <cell r="J2034">
            <v>0</v>
          </cell>
          <cell r="K2034">
            <v>0</v>
          </cell>
          <cell r="L2034">
            <v>2003</v>
          </cell>
          <cell r="M2034">
            <v>2.4026124747289752</v>
          </cell>
          <cell r="N2034" t="str">
            <v>NG43</v>
          </cell>
          <cell r="O2034">
            <v>59.02</v>
          </cell>
          <cell r="P2034">
            <v>2</v>
          </cell>
        </row>
        <row r="2035">
          <cell r="A2035" t="str">
            <v>ON</v>
          </cell>
          <cell r="B2035">
            <v>4</v>
          </cell>
          <cell r="C2035">
            <v>3</v>
          </cell>
          <cell r="D2035" t="str">
            <v>C</v>
          </cell>
          <cell r="E2035">
            <v>3.45</v>
          </cell>
          <cell r="F2035">
            <v>37706</v>
          </cell>
          <cell r="G2035">
            <v>0.76100000000000001</v>
          </cell>
          <cell r="H2035">
            <v>0.66</v>
          </cell>
          <cell r="I2035" t="str">
            <v>8          0</v>
          </cell>
          <cell r="J2035">
            <v>0</v>
          </cell>
          <cell r="K2035">
            <v>0</v>
          </cell>
          <cell r="L2035">
            <v>2003</v>
          </cell>
          <cell r="M2035" t="str">
            <v>No Trade</v>
          </cell>
          <cell r="N2035" t="str">
            <v>NG43</v>
          </cell>
          <cell r="O2035">
            <v>59.02</v>
          </cell>
          <cell r="P2035">
            <v>1</v>
          </cell>
        </row>
        <row r="2036">
          <cell r="A2036" t="str">
            <v>ON</v>
          </cell>
          <cell r="B2036">
            <v>4</v>
          </cell>
          <cell r="C2036">
            <v>3</v>
          </cell>
          <cell r="D2036" t="str">
            <v>P</v>
          </cell>
          <cell r="E2036">
            <v>3.45</v>
          </cell>
          <cell r="F2036">
            <v>37706</v>
          </cell>
          <cell r="G2036">
            <v>0.1</v>
          </cell>
          <cell r="H2036">
            <v>0.12</v>
          </cell>
          <cell r="I2036" t="str">
            <v>2          0</v>
          </cell>
          <cell r="J2036">
            <v>0</v>
          </cell>
          <cell r="K2036">
            <v>0</v>
          </cell>
          <cell r="L2036">
            <v>2003</v>
          </cell>
          <cell r="M2036">
            <v>2.4353438657260047</v>
          </cell>
          <cell r="N2036" t="str">
            <v>NG43</v>
          </cell>
          <cell r="O2036">
            <v>59.02</v>
          </cell>
          <cell r="P2036">
            <v>2</v>
          </cell>
        </row>
        <row r="2037">
          <cell r="A2037" t="str">
            <v>ON</v>
          </cell>
          <cell r="B2037">
            <v>4</v>
          </cell>
          <cell r="C2037">
            <v>3</v>
          </cell>
          <cell r="D2037" t="str">
            <v>C</v>
          </cell>
          <cell r="E2037">
            <v>3.5</v>
          </cell>
          <cell r="F2037">
            <v>37706</v>
          </cell>
          <cell r="G2037">
            <v>0.72399999999999998</v>
          </cell>
          <cell r="H2037">
            <v>0.63</v>
          </cell>
          <cell r="I2037" t="str">
            <v>3          0</v>
          </cell>
          <cell r="J2037">
            <v>0</v>
          </cell>
          <cell r="K2037">
            <v>0</v>
          </cell>
          <cell r="L2037">
            <v>2003</v>
          </cell>
          <cell r="M2037" t="str">
            <v>No Trade</v>
          </cell>
          <cell r="N2037" t="str">
            <v>NG43</v>
          </cell>
          <cell r="O2037">
            <v>59.02</v>
          </cell>
          <cell r="P2037">
            <v>1</v>
          </cell>
        </row>
        <row r="2038">
          <cell r="A2038" t="str">
            <v>ON</v>
          </cell>
          <cell r="B2038">
            <v>4</v>
          </cell>
          <cell r="C2038">
            <v>3</v>
          </cell>
          <cell r="D2038" t="str">
            <v>P</v>
          </cell>
          <cell r="E2038">
            <v>3.5</v>
          </cell>
          <cell r="F2038">
            <v>37706</v>
          </cell>
          <cell r="G2038">
            <v>0.113</v>
          </cell>
          <cell r="H2038">
            <v>0.13</v>
          </cell>
          <cell r="I2038" t="str">
            <v>7          0</v>
          </cell>
          <cell r="J2038">
            <v>0</v>
          </cell>
          <cell r="K2038">
            <v>0</v>
          </cell>
          <cell r="L2038">
            <v>2003</v>
          </cell>
          <cell r="M2038">
            <v>2.4678094565962594</v>
          </cell>
          <cell r="N2038" t="str">
            <v>NG43</v>
          </cell>
          <cell r="O2038">
            <v>59.02</v>
          </cell>
          <cell r="P2038">
            <v>2</v>
          </cell>
        </row>
        <row r="2039">
          <cell r="A2039" t="str">
            <v>ON</v>
          </cell>
          <cell r="B2039">
            <v>4</v>
          </cell>
          <cell r="C2039">
            <v>3</v>
          </cell>
          <cell r="D2039" t="str">
            <v>C</v>
          </cell>
          <cell r="E2039">
            <v>3.55</v>
          </cell>
          <cell r="F2039">
            <v>37706</v>
          </cell>
          <cell r="G2039">
            <v>0.68799999999999994</v>
          </cell>
          <cell r="H2039">
            <v>0.6</v>
          </cell>
          <cell r="I2039" t="str">
            <v>0          0</v>
          </cell>
          <cell r="J2039">
            <v>0</v>
          </cell>
          <cell r="K2039">
            <v>0</v>
          </cell>
          <cell r="L2039">
            <v>2003</v>
          </cell>
          <cell r="M2039" t="str">
            <v>No Trade</v>
          </cell>
          <cell r="N2039" t="str">
            <v>NG43</v>
          </cell>
          <cell r="O2039">
            <v>59.02</v>
          </cell>
          <cell r="P2039">
            <v>1</v>
          </cell>
        </row>
        <row r="2040">
          <cell r="A2040" t="str">
            <v>ON</v>
          </cell>
          <cell r="B2040">
            <v>4</v>
          </cell>
          <cell r="C2040">
            <v>3</v>
          </cell>
          <cell r="D2040" t="str">
            <v>P</v>
          </cell>
          <cell r="E2040">
            <v>3.55</v>
          </cell>
          <cell r="F2040">
            <v>37706</v>
          </cell>
          <cell r="G2040">
            <v>0.127</v>
          </cell>
          <cell r="H2040">
            <v>0.15</v>
          </cell>
          <cell r="I2040" t="str">
            <v>3          0</v>
          </cell>
          <cell r="J2040">
            <v>0</v>
          </cell>
          <cell r="K2040">
            <v>0</v>
          </cell>
          <cell r="L2040">
            <v>2003</v>
          </cell>
          <cell r="M2040">
            <v>2.499947832820903</v>
          </cell>
          <cell r="N2040" t="str">
            <v>NG43</v>
          </cell>
          <cell r="O2040">
            <v>59.02</v>
          </cell>
          <cell r="P2040">
            <v>2</v>
          </cell>
        </row>
        <row r="2041">
          <cell r="A2041" t="str">
            <v>ON</v>
          </cell>
          <cell r="B2041">
            <v>4</v>
          </cell>
          <cell r="C2041">
            <v>3</v>
          </cell>
          <cell r="D2041" t="str">
            <v>C</v>
          </cell>
          <cell r="E2041">
            <v>3.6</v>
          </cell>
          <cell r="F2041">
            <v>37706</v>
          </cell>
          <cell r="G2041">
            <v>0.65400000000000003</v>
          </cell>
          <cell r="H2041">
            <v>0.56000000000000005</v>
          </cell>
          <cell r="I2041" t="str">
            <v>8          0</v>
          </cell>
          <cell r="J2041">
            <v>0</v>
          </cell>
          <cell r="K2041">
            <v>0</v>
          </cell>
          <cell r="L2041">
            <v>2003</v>
          </cell>
          <cell r="M2041" t="str">
            <v>No Trade</v>
          </cell>
          <cell r="N2041" t="str">
            <v>NG43</v>
          </cell>
          <cell r="O2041">
            <v>59.02</v>
          </cell>
          <cell r="P2041">
            <v>1</v>
          </cell>
        </row>
        <row r="2042">
          <cell r="A2042" t="str">
            <v>ON</v>
          </cell>
          <cell r="B2042">
            <v>4</v>
          </cell>
          <cell r="C2042">
            <v>3</v>
          </cell>
          <cell r="D2042" t="str">
            <v>P</v>
          </cell>
          <cell r="E2042">
            <v>3.6</v>
          </cell>
          <cell r="F2042">
            <v>37706</v>
          </cell>
          <cell r="G2042">
            <v>0.14199999999999999</v>
          </cell>
          <cell r="H2042">
            <v>0.17</v>
          </cell>
          <cell r="I2042" t="str">
            <v>1          0</v>
          </cell>
          <cell r="J2042">
            <v>0</v>
          </cell>
          <cell r="K2042">
            <v>0</v>
          </cell>
          <cell r="L2042">
            <v>2003</v>
          </cell>
          <cell r="M2042">
            <v>2.5317252868375237</v>
          </cell>
          <cell r="N2042" t="str">
            <v>NG43</v>
          </cell>
          <cell r="O2042">
            <v>59.02</v>
          </cell>
          <cell r="P2042">
            <v>2</v>
          </cell>
        </row>
        <row r="2043">
          <cell r="A2043" t="str">
            <v>ON</v>
          </cell>
          <cell r="B2043">
            <v>4</v>
          </cell>
          <cell r="C2043">
            <v>3</v>
          </cell>
          <cell r="D2043" t="str">
            <v>C</v>
          </cell>
          <cell r="E2043">
            <v>3.65</v>
          </cell>
          <cell r="F2043">
            <v>37706</v>
          </cell>
          <cell r="G2043">
            <v>0.621</v>
          </cell>
          <cell r="H2043">
            <v>0.53</v>
          </cell>
          <cell r="I2043" t="str">
            <v>5          0</v>
          </cell>
          <cell r="J2043">
            <v>0</v>
          </cell>
          <cell r="K2043">
            <v>0</v>
          </cell>
          <cell r="L2043">
            <v>2003</v>
          </cell>
          <cell r="M2043" t="str">
            <v>No Trade</v>
          </cell>
          <cell r="N2043" t="str">
            <v>NG43</v>
          </cell>
          <cell r="O2043">
            <v>59.02</v>
          </cell>
          <cell r="P2043">
            <v>1</v>
          </cell>
        </row>
        <row r="2044">
          <cell r="A2044" t="str">
            <v>ON</v>
          </cell>
          <cell r="B2044">
            <v>4</v>
          </cell>
          <cell r="C2044">
            <v>3</v>
          </cell>
          <cell r="D2044" t="str">
            <v>P</v>
          </cell>
          <cell r="E2044">
            <v>3.65</v>
          </cell>
          <cell r="F2044">
            <v>37706</v>
          </cell>
          <cell r="G2044">
            <v>0.158</v>
          </cell>
          <cell r="H2044">
            <v>0.19</v>
          </cell>
          <cell r="I2044" t="str">
            <v>0          0</v>
          </cell>
          <cell r="J2044">
            <v>0</v>
          </cell>
          <cell r="K2044">
            <v>0</v>
          </cell>
          <cell r="L2044">
            <v>2003</v>
          </cell>
          <cell r="M2044">
            <v>2.5631269965928798</v>
          </cell>
          <cell r="N2044" t="str">
            <v>NG43</v>
          </cell>
          <cell r="O2044">
            <v>59.02</v>
          </cell>
          <cell r="P2044">
            <v>2</v>
          </cell>
        </row>
        <row r="2045">
          <cell r="A2045" t="str">
            <v>ON</v>
          </cell>
          <cell r="B2045">
            <v>4</v>
          </cell>
          <cell r="C2045">
            <v>3</v>
          </cell>
          <cell r="D2045" t="str">
            <v>C</v>
          </cell>
          <cell r="E2045">
            <v>3.7</v>
          </cell>
          <cell r="F2045">
            <v>37706</v>
          </cell>
          <cell r="G2045">
            <v>0.58899999999999997</v>
          </cell>
          <cell r="H2045">
            <v>0.5</v>
          </cell>
          <cell r="I2045" t="str">
            <v>7          0</v>
          </cell>
          <cell r="J2045">
            <v>0</v>
          </cell>
          <cell r="K2045">
            <v>0</v>
          </cell>
          <cell r="L2045">
            <v>2003</v>
          </cell>
          <cell r="M2045" t="str">
            <v>No Trade</v>
          </cell>
          <cell r="N2045" t="str">
            <v>NG43</v>
          </cell>
          <cell r="O2045">
            <v>59.02</v>
          </cell>
          <cell r="P2045">
            <v>1</v>
          </cell>
        </row>
        <row r="2046">
          <cell r="A2046" t="str">
            <v>ON</v>
          </cell>
          <cell r="B2046">
            <v>4</v>
          </cell>
          <cell r="C2046">
            <v>3</v>
          </cell>
          <cell r="D2046" t="str">
            <v>P</v>
          </cell>
          <cell r="E2046">
            <v>3.7</v>
          </cell>
          <cell r="F2046">
            <v>37706</v>
          </cell>
          <cell r="G2046">
            <v>0.17599999999999999</v>
          </cell>
          <cell r="H2046">
            <v>0.21</v>
          </cell>
          <cell r="I2046" t="str">
            <v>1          0</v>
          </cell>
          <cell r="J2046">
            <v>0</v>
          </cell>
          <cell r="K2046">
            <v>0</v>
          </cell>
          <cell r="L2046">
            <v>2003</v>
          </cell>
          <cell r="M2046">
            <v>2.5967300401582549</v>
          </cell>
          <cell r="N2046" t="str">
            <v>NG43</v>
          </cell>
          <cell r="O2046">
            <v>59.02</v>
          </cell>
          <cell r="P2046">
            <v>2</v>
          </cell>
        </row>
        <row r="2047">
          <cell r="A2047" t="str">
            <v>ON</v>
          </cell>
          <cell r="B2047">
            <v>4</v>
          </cell>
          <cell r="C2047">
            <v>3</v>
          </cell>
          <cell r="D2047" t="str">
            <v>C</v>
          </cell>
          <cell r="E2047">
            <v>3.75</v>
          </cell>
          <cell r="F2047">
            <v>37706</v>
          </cell>
          <cell r="G2047">
            <v>0.55600000000000005</v>
          </cell>
          <cell r="H2047">
            <v>0.47</v>
          </cell>
          <cell r="I2047" t="str">
            <v>9          0</v>
          </cell>
          <cell r="J2047">
            <v>0</v>
          </cell>
          <cell r="K2047">
            <v>0</v>
          </cell>
          <cell r="L2047">
            <v>2003</v>
          </cell>
          <cell r="M2047" t="str">
            <v>No Trade</v>
          </cell>
          <cell r="N2047" t="str">
            <v>NG43</v>
          </cell>
          <cell r="O2047">
            <v>59.02</v>
          </cell>
          <cell r="P2047">
            <v>1</v>
          </cell>
        </row>
        <row r="2048">
          <cell r="A2048" t="str">
            <v>ON</v>
          </cell>
          <cell r="B2048">
            <v>4</v>
          </cell>
          <cell r="C2048">
            <v>3</v>
          </cell>
          <cell r="D2048" t="str">
            <v>P</v>
          </cell>
          <cell r="E2048">
            <v>3.75</v>
          </cell>
          <cell r="F2048">
            <v>37706</v>
          </cell>
          <cell r="G2048">
            <v>0.19500000000000001</v>
          </cell>
          <cell r="H2048">
            <v>0.23</v>
          </cell>
          <cell r="I2048" t="str">
            <v>2         50</v>
          </cell>
          <cell r="J2048">
            <v>0</v>
          </cell>
          <cell r="K2048">
            <v>0</v>
          </cell>
          <cell r="L2048">
            <v>2003</v>
          </cell>
          <cell r="M2048">
            <v>2.6296467175029834</v>
          </cell>
          <cell r="N2048" t="str">
            <v>NG43</v>
          </cell>
          <cell r="O2048">
            <v>59.02</v>
          </cell>
          <cell r="P2048">
            <v>2</v>
          </cell>
        </row>
        <row r="2049">
          <cell r="A2049" t="str">
            <v>ON</v>
          </cell>
          <cell r="B2049">
            <v>4</v>
          </cell>
          <cell r="C2049">
            <v>3</v>
          </cell>
          <cell r="D2049" t="str">
            <v>C</v>
          </cell>
          <cell r="E2049">
            <v>3.8</v>
          </cell>
          <cell r="F2049">
            <v>37706</v>
          </cell>
          <cell r="G2049">
            <v>0.52800000000000002</v>
          </cell>
          <cell r="H2049">
            <v>0.45</v>
          </cell>
          <cell r="I2049" t="str">
            <v>2          0</v>
          </cell>
          <cell r="J2049">
            <v>0</v>
          </cell>
          <cell r="K2049">
            <v>0</v>
          </cell>
          <cell r="L2049">
            <v>2003</v>
          </cell>
          <cell r="M2049" t="str">
            <v>No Trade</v>
          </cell>
          <cell r="N2049" t="str">
            <v>NG43</v>
          </cell>
          <cell r="O2049">
            <v>59.02</v>
          </cell>
          <cell r="P2049">
            <v>1</v>
          </cell>
        </row>
        <row r="2050">
          <cell r="A2050" t="str">
            <v>ON</v>
          </cell>
          <cell r="B2050">
            <v>4</v>
          </cell>
          <cell r="C2050">
            <v>3</v>
          </cell>
          <cell r="D2050" t="str">
            <v>P</v>
          </cell>
          <cell r="E2050">
            <v>3.8</v>
          </cell>
          <cell r="F2050">
            <v>37706</v>
          </cell>
          <cell r="G2050">
            <v>0.216</v>
          </cell>
          <cell r="H2050">
            <v>0.25</v>
          </cell>
          <cell r="I2050" t="str">
            <v>5          0</v>
          </cell>
          <cell r="J2050">
            <v>0</v>
          </cell>
          <cell r="K2050">
            <v>0</v>
          </cell>
          <cell r="L2050">
            <v>2003</v>
          </cell>
          <cell r="M2050">
            <v>2.6642124658694089</v>
          </cell>
          <cell r="N2050" t="str">
            <v>NG43</v>
          </cell>
          <cell r="O2050">
            <v>59.02</v>
          </cell>
          <cell r="P2050">
            <v>2</v>
          </cell>
        </row>
        <row r="2051">
          <cell r="A2051" t="str">
            <v>ON</v>
          </cell>
          <cell r="B2051">
            <v>4</v>
          </cell>
          <cell r="C2051">
            <v>3</v>
          </cell>
          <cell r="D2051" t="str">
            <v>C</v>
          </cell>
          <cell r="E2051">
            <v>3.85</v>
          </cell>
          <cell r="F2051">
            <v>37706</v>
          </cell>
          <cell r="G2051">
            <v>0.499</v>
          </cell>
          <cell r="H2051">
            <v>0.42</v>
          </cell>
          <cell r="I2051" t="str">
            <v>7          0</v>
          </cell>
          <cell r="J2051">
            <v>0</v>
          </cell>
          <cell r="K2051">
            <v>0</v>
          </cell>
          <cell r="L2051">
            <v>2003</v>
          </cell>
          <cell r="M2051" t="str">
            <v>No Trade</v>
          </cell>
          <cell r="N2051" t="str">
            <v>NG43</v>
          </cell>
          <cell r="O2051">
            <v>59.02</v>
          </cell>
          <cell r="P2051">
            <v>1</v>
          </cell>
        </row>
        <row r="2052">
          <cell r="A2052" t="str">
            <v>ON</v>
          </cell>
          <cell r="B2052">
            <v>4</v>
          </cell>
          <cell r="C2052">
            <v>3</v>
          </cell>
          <cell r="D2052" t="str">
            <v>P</v>
          </cell>
          <cell r="E2052">
            <v>3.85</v>
          </cell>
          <cell r="F2052">
            <v>37706</v>
          </cell>
          <cell r="G2052">
            <v>0.23699999999999999</v>
          </cell>
          <cell r="H2052">
            <v>0.27</v>
          </cell>
          <cell r="I2052" t="str">
            <v>9          0</v>
          </cell>
          <cell r="J2052">
            <v>0</v>
          </cell>
          <cell r="K2052">
            <v>0</v>
          </cell>
          <cell r="L2052">
            <v>2003</v>
          </cell>
          <cell r="M2052">
            <v>2.6958193836089137</v>
          </cell>
          <cell r="N2052" t="str">
            <v>NG43</v>
          </cell>
          <cell r="O2052">
            <v>59.02</v>
          </cell>
          <cell r="P2052">
            <v>2</v>
          </cell>
        </row>
        <row r="2053">
          <cell r="A2053" t="str">
            <v>ON</v>
          </cell>
          <cell r="B2053">
            <v>4</v>
          </cell>
          <cell r="C2053">
            <v>3</v>
          </cell>
          <cell r="D2053" t="str">
            <v>C</v>
          </cell>
          <cell r="E2053">
            <v>3.9</v>
          </cell>
          <cell r="F2053">
            <v>37706</v>
          </cell>
          <cell r="G2053">
            <v>0.47299999999999998</v>
          </cell>
          <cell r="H2053">
            <v>0.4</v>
          </cell>
          <cell r="I2053" t="str">
            <v>3          0</v>
          </cell>
          <cell r="J2053">
            <v>0</v>
          </cell>
          <cell r="K2053">
            <v>0</v>
          </cell>
          <cell r="L2053">
            <v>2003</v>
          </cell>
          <cell r="M2053" t="str">
            <v>No Trade</v>
          </cell>
          <cell r="N2053" t="str">
            <v>NG43</v>
          </cell>
          <cell r="O2053">
            <v>59.02</v>
          </cell>
          <cell r="P2053">
            <v>1</v>
          </cell>
        </row>
        <row r="2054">
          <cell r="A2054" t="str">
            <v>ON</v>
          </cell>
          <cell r="B2054">
            <v>4</v>
          </cell>
          <cell r="C2054">
            <v>3</v>
          </cell>
          <cell r="D2054" t="str">
            <v>P</v>
          </cell>
          <cell r="E2054">
            <v>3.9</v>
          </cell>
          <cell r="F2054">
            <v>37706</v>
          </cell>
          <cell r="G2054">
            <v>0.26</v>
          </cell>
          <cell r="H2054">
            <v>0.3</v>
          </cell>
          <cell r="I2054" t="str">
            <v>4          0</v>
          </cell>
          <cell r="J2054">
            <v>0</v>
          </cell>
          <cell r="K2054">
            <v>0</v>
          </cell>
          <cell r="L2054">
            <v>2003</v>
          </cell>
          <cell r="M2054">
            <v>2.7289568778848525</v>
          </cell>
          <cell r="N2054" t="str">
            <v>NG43</v>
          </cell>
          <cell r="O2054">
            <v>59.02</v>
          </cell>
          <cell r="P2054">
            <v>2</v>
          </cell>
        </row>
        <row r="2055">
          <cell r="A2055" t="str">
            <v>ON</v>
          </cell>
          <cell r="B2055">
            <v>4</v>
          </cell>
          <cell r="C2055">
            <v>3</v>
          </cell>
          <cell r="D2055" t="str">
            <v>C</v>
          </cell>
          <cell r="E2055">
            <v>3.95</v>
          </cell>
          <cell r="F2055">
            <v>37706</v>
          </cell>
          <cell r="G2055">
            <v>0.44800000000000001</v>
          </cell>
          <cell r="H2055">
            <v>0.37</v>
          </cell>
          <cell r="I2055" t="str">
            <v>9          0</v>
          </cell>
          <cell r="J2055">
            <v>0</v>
          </cell>
          <cell r="K2055">
            <v>0</v>
          </cell>
          <cell r="L2055">
            <v>2003</v>
          </cell>
          <cell r="M2055" t="str">
            <v>No Trade</v>
          </cell>
          <cell r="N2055" t="str">
            <v>NG43</v>
          </cell>
          <cell r="O2055">
            <v>59.02</v>
          </cell>
          <cell r="P2055">
            <v>1</v>
          </cell>
        </row>
        <row r="2056">
          <cell r="A2056" t="str">
            <v>ON</v>
          </cell>
          <cell r="B2056">
            <v>4</v>
          </cell>
          <cell r="C2056">
            <v>3</v>
          </cell>
          <cell r="D2056" t="str">
            <v>P</v>
          </cell>
          <cell r="E2056">
            <v>3.95</v>
          </cell>
          <cell r="F2056">
            <v>37706</v>
          </cell>
          <cell r="G2056">
            <v>0.28399999999999997</v>
          </cell>
          <cell r="H2056">
            <v>0.33</v>
          </cell>
          <cell r="I2056" t="str">
            <v>0          0</v>
          </cell>
          <cell r="J2056">
            <v>0</v>
          </cell>
          <cell r="K2056">
            <v>0</v>
          </cell>
          <cell r="L2056">
            <v>2003</v>
          </cell>
          <cell r="M2056">
            <v>2.7614379397507678</v>
          </cell>
          <cell r="N2056" t="str">
            <v>NG43</v>
          </cell>
          <cell r="O2056">
            <v>59.02</v>
          </cell>
          <cell r="P2056">
            <v>2</v>
          </cell>
        </row>
        <row r="2057">
          <cell r="A2057" t="str">
            <v>ON</v>
          </cell>
          <cell r="B2057">
            <v>4</v>
          </cell>
          <cell r="C2057">
            <v>3</v>
          </cell>
          <cell r="D2057" t="str">
            <v>C</v>
          </cell>
          <cell r="E2057">
            <v>4</v>
          </cell>
          <cell r="F2057">
            <v>37706</v>
          </cell>
          <cell r="G2057">
            <v>0.42299999999999999</v>
          </cell>
          <cell r="H2057">
            <v>0.35</v>
          </cell>
          <cell r="I2057" t="str">
            <v>7        120</v>
          </cell>
          <cell r="J2057">
            <v>0</v>
          </cell>
          <cell r="K2057">
            <v>0</v>
          </cell>
          <cell r="L2057">
            <v>2003</v>
          </cell>
          <cell r="M2057" t="str">
            <v>No Trade</v>
          </cell>
          <cell r="N2057" t="str">
            <v>NG43</v>
          </cell>
          <cell r="O2057">
            <v>59.02</v>
          </cell>
          <cell r="P2057">
            <v>1</v>
          </cell>
        </row>
        <row r="2058">
          <cell r="A2058" t="str">
            <v>ON</v>
          </cell>
          <cell r="B2058">
            <v>4</v>
          </cell>
          <cell r="C2058">
            <v>3</v>
          </cell>
          <cell r="D2058" t="str">
            <v>P</v>
          </cell>
          <cell r="E2058">
            <v>4</v>
          </cell>
          <cell r="F2058">
            <v>37706</v>
          </cell>
          <cell r="G2058">
            <v>0.308</v>
          </cell>
          <cell r="H2058">
            <v>0.35</v>
          </cell>
          <cell r="I2058" t="str">
            <v>8        120</v>
          </cell>
          <cell r="J2058">
            <v>0</v>
          </cell>
          <cell r="K2058">
            <v>0</v>
          </cell>
          <cell r="L2058">
            <v>2003</v>
          </cell>
          <cell r="M2058">
            <v>2.7915033733461265</v>
          </cell>
          <cell r="N2058" t="str">
            <v>NG43</v>
          </cell>
          <cell r="O2058">
            <v>59.02</v>
          </cell>
          <cell r="P2058">
            <v>2</v>
          </cell>
        </row>
        <row r="2059">
          <cell r="A2059" t="str">
            <v>ON</v>
          </cell>
          <cell r="B2059">
            <v>4</v>
          </cell>
          <cell r="C2059">
            <v>3</v>
          </cell>
          <cell r="D2059" t="str">
            <v>C</v>
          </cell>
          <cell r="E2059">
            <v>4.05</v>
          </cell>
          <cell r="F2059">
            <v>37706</v>
          </cell>
          <cell r="G2059">
            <v>0.39900000000000002</v>
          </cell>
          <cell r="H2059">
            <v>0.33</v>
          </cell>
          <cell r="I2059" t="str">
            <v>6          0</v>
          </cell>
          <cell r="J2059">
            <v>0</v>
          </cell>
          <cell r="K2059">
            <v>0</v>
          </cell>
          <cell r="L2059">
            <v>2003</v>
          </cell>
          <cell r="M2059" t="str">
            <v>No Trade</v>
          </cell>
          <cell r="N2059" t="str">
            <v>NG43</v>
          </cell>
          <cell r="O2059">
            <v>59.02</v>
          </cell>
          <cell r="P2059">
            <v>1</v>
          </cell>
        </row>
        <row r="2060">
          <cell r="A2060" t="str">
            <v>ON</v>
          </cell>
          <cell r="B2060">
            <v>4</v>
          </cell>
          <cell r="C2060">
            <v>3</v>
          </cell>
          <cell r="D2060" t="str">
            <v>P</v>
          </cell>
          <cell r="E2060">
            <v>4.05</v>
          </cell>
          <cell r="F2060">
            <v>37706</v>
          </cell>
          <cell r="G2060">
            <v>0.33400000000000002</v>
          </cell>
          <cell r="H2060">
            <v>0.38</v>
          </cell>
          <cell r="I2060" t="str">
            <v>7          0</v>
          </cell>
          <cell r="J2060">
            <v>0</v>
          </cell>
          <cell r="K2060">
            <v>0</v>
          </cell>
          <cell r="L2060">
            <v>2003</v>
          </cell>
          <cell r="M2060">
            <v>2.8229624825976263</v>
          </cell>
          <cell r="N2060" t="str">
            <v>NG43</v>
          </cell>
          <cell r="O2060">
            <v>59.02</v>
          </cell>
          <cell r="P2060">
            <v>2</v>
          </cell>
        </row>
        <row r="2061">
          <cell r="A2061" t="str">
            <v>ON</v>
          </cell>
          <cell r="B2061">
            <v>4</v>
          </cell>
          <cell r="C2061">
            <v>3</v>
          </cell>
          <cell r="D2061" t="str">
            <v>C</v>
          </cell>
          <cell r="E2061">
            <v>4.0999999999999996</v>
          </cell>
          <cell r="F2061">
            <v>37706</v>
          </cell>
          <cell r="G2061">
            <v>0.37</v>
          </cell>
          <cell r="H2061">
            <v>0.31</v>
          </cell>
          <cell r="I2061" t="str">
            <v>7          0</v>
          </cell>
          <cell r="J2061">
            <v>0</v>
          </cell>
          <cell r="K2061">
            <v>0</v>
          </cell>
          <cell r="L2061">
            <v>2003</v>
          </cell>
          <cell r="M2061" t="str">
            <v>No Trade</v>
          </cell>
          <cell r="N2061" t="str">
            <v>NG43</v>
          </cell>
          <cell r="O2061">
            <v>59.02</v>
          </cell>
          <cell r="P2061">
            <v>1</v>
          </cell>
        </row>
        <row r="2062">
          <cell r="A2062" t="str">
            <v>ON</v>
          </cell>
          <cell r="B2062">
            <v>4</v>
          </cell>
          <cell r="C2062">
            <v>3</v>
          </cell>
          <cell r="D2062" t="str">
            <v>P</v>
          </cell>
          <cell r="E2062">
            <v>4.0999999999999996</v>
          </cell>
          <cell r="F2062">
            <v>37706</v>
          </cell>
          <cell r="G2062">
            <v>0.35499999999999998</v>
          </cell>
          <cell r="H2062">
            <v>0.41</v>
          </cell>
          <cell r="I2062" t="str">
            <v>8          0</v>
          </cell>
          <cell r="J2062">
            <v>0</v>
          </cell>
          <cell r="K2062">
            <v>0</v>
          </cell>
          <cell r="L2062">
            <v>2003</v>
          </cell>
          <cell r="M2062">
            <v>2.843873625924783</v>
          </cell>
          <cell r="N2062" t="str">
            <v>NG43</v>
          </cell>
          <cell r="O2062">
            <v>59.02</v>
          </cell>
          <cell r="P2062">
            <v>2</v>
          </cell>
        </row>
        <row r="2063">
          <cell r="A2063" t="str">
            <v>ON</v>
          </cell>
          <cell r="B2063">
            <v>4</v>
          </cell>
          <cell r="C2063">
            <v>3</v>
          </cell>
          <cell r="D2063" t="str">
            <v>C</v>
          </cell>
          <cell r="E2063">
            <v>4.1500000000000004</v>
          </cell>
          <cell r="F2063">
            <v>37706</v>
          </cell>
          <cell r="G2063">
            <v>0.35499999999999998</v>
          </cell>
          <cell r="H2063">
            <v>0.28999999999999998</v>
          </cell>
          <cell r="I2063" t="str">
            <v>8          0</v>
          </cell>
          <cell r="J2063">
            <v>0</v>
          </cell>
          <cell r="K2063">
            <v>0</v>
          </cell>
          <cell r="L2063">
            <v>2003</v>
          </cell>
          <cell r="M2063" t="str">
            <v>No Trade</v>
          </cell>
          <cell r="N2063" t="str">
            <v>NG43</v>
          </cell>
          <cell r="O2063">
            <v>59.02</v>
          </cell>
          <cell r="P2063">
            <v>1</v>
          </cell>
        </row>
        <row r="2064">
          <cell r="A2064" t="str">
            <v>ON</v>
          </cell>
          <cell r="B2064">
            <v>4</v>
          </cell>
          <cell r="C2064">
            <v>3</v>
          </cell>
          <cell r="D2064" t="str">
            <v>C</v>
          </cell>
          <cell r="E2064">
            <v>4.2</v>
          </cell>
          <cell r="F2064">
            <v>37706</v>
          </cell>
          <cell r="G2064">
            <v>0.33600000000000002</v>
          </cell>
          <cell r="H2064">
            <v>0.28000000000000003</v>
          </cell>
          <cell r="I2064" t="str">
            <v>0          0</v>
          </cell>
          <cell r="J2064">
            <v>0</v>
          </cell>
          <cell r="K2064">
            <v>0</v>
          </cell>
          <cell r="L2064">
            <v>2003</v>
          </cell>
          <cell r="M2064" t="str">
            <v>No Trade</v>
          </cell>
          <cell r="N2064" t="str">
            <v>NG43</v>
          </cell>
          <cell r="O2064">
            <v>59.02</v>
          </cell>
          <cell r="P2064">
            <v>1</v>
          </cell>
        </row>
        <row r="2065">
          <cell r="A2065" t="str">
            <v>ON</v>
          </cell>
          <cell r="B2065">
            <v>4</v>
          </cell>
          <cell r="C2065">
            <v>3</v>
          </cell>
          <cell r="D2065" t="str">
            <v>C</v>
          </cell>
          <cell r="E2065">
            <v>4.25</v>
          </cell>
          <cell r="F2065">
            <v>37706</v>
          </cell>
          <cell r="G2065">
            <v>0.317</v>
          </cell>
          <cell r="H2065">
            <v>0.26</v>
          </cell>
          <cell r="I2065" t="str">
            <v>4          0</v>
          </cell>
          <cell r="J2065">
            <v>0</v>
          </cell>
          <cell r="K2065">
            <v>0</v>
          </cell>
          <cell r="L2065">
            <v>2003</v>
          </cell>
          <cell r="M2065" t="str">
            <v>No Trade</v>
          </cell>
          <cell r="N2065" t="str">
            <v>NG43</v>
          </cell>
          <cell r="O2065">
            <v>59.02</v>
          </cell>
          <cell r="P2065">
            <v>1</v>
          </cell>
        </row>
        <row r="2066">
          <cell r="A2066" t="str">
            <v>ON</v>
          </cell>
          <cell r="B2066">
            <v>4</v>
          </cell>
          <cell r="C2066">
            <v>3</v>
          </cell>
          <cell r="D2066" t="str">
            <v>C</v>
          </cell>
          <cell r="E2066">
            <v>4.3</v>
          </cell>
          <cell r="F2066">
            <v>37706</v>
          </cell>
          <cell r="G2066">
            <v>0.29899999999999999</v>
          </cell>
          <cell r="H2066">
            <v>0.24</v>
          </cell>
          <cell r="I2066" t="str">
            <v>8          0</v>
          </cell>
          <cell r="J2066">
            <v>0</v>
          </cell>
          <cell r="K2066">
            <v>0</v>
          </cell>
          <cell r="L2066">
            <v>2003</v>
          </cell>
          <cell r="M2066" t="str">
            <v>No Trade</v>
          </cell>
          <cell r="N2066" t="str">
            <v>NG43</v>
          </cell>
          <cell r="O2066">
            <v>59.02</v>
          </cell>
          <cell r="P2066">
            <v>1</v>
          </cell>
        </row>
        <row r="2067">
          <cell r="A2067" t="str">
            <v>ON</v>
          </cell>
          <cell r="B2067">
            <v>4</v>
          </cell>
          <cell r="C2067">
            <v>3</v>
          </cell>
          <cell r="D2067" t="str">
            <v>C</v>
          </cell>
          <cell r="E2067">
            <v>4.3499999999999996</v>
          </cell>
          <cell r="F2067">
            <v>37706</v>
          </cell>
          <cell r="G2067">
            <v>0.28100000000000003</v>
          </cell>
          <cell r="H2067">
            <v>0.23</v>
          </cell>
          <cell r="I2067" t="str">
            <v>3          0</v>
          </cell>
          <cell r="J2067">
            <v>0</v>
          </cell>
          <cell r="K2067">
            <v>0</v>
          </cell>
          <cell r="L2067">
            <v>2003</v>
          </cell>
          <cell r="M2067" t="str">
            <v>No Trade</v>
          </cell>
          <cell r="N2067" t="str">
            <v>NG43</v>
          </cell>
          <cell r="O2067">
            <v>59.02</v>
          </cell>
          <cell r="P2067">
            <v>1</v>
          </cell>
        </row>
        <row r="2068">
          <cell r="A2068" t="str">
            <v>ON</v>
          </cell>
          <cell r="B2068">
            <v>4</v>
          </cell>
          <cell r="C2068">
            <v>3</v>
          </cell>
          <cell r="D2068" t="str">
            <v>C</v>
          </cell>
          <cell r="E2068">
            <v>4.4000000000000004</v>
          </cell>
          <cell r="F2068">
            <v>37706</v>
          </cell>
          <cell r="G2068">
            <v>0</v>
          </cell>
          <cell r="H2068">
            <v>0</v>
          </cell>
          <cell r="I2068" t="str">
            <v>0          0</v>
          </cell>
          <cell r="J2068">
            <v>0</v>
          </cell>
          <cell r="K2068">
            <v>0</v>
          </cell>
          <cell r="L2068">
            <v>2003</v>
          </cell>
          <cell r="M2068" t="str">
            <v>No Trade</v>
          </cell>
          <cell r="N2068" t="str">
            <v/>
          </cell>
          <cell r="O2068" t="str">
            <v/>
          </cell>
          <cell r="P2068" t="str">
            <v/>
          </cell>
        </row>
        <row r="2069">
          <cell r="A2069" t="str">
            <v>ON</v>
          </cell>
          <cell r="B2069">
            <v>4</v>
          </cell>
          <cell r="C2069">
            <v>3</v>
          </cell>
          <cell r="D2069" t="str">
            <v>C</v>
          </cell>
          <cell r="E2069">
            <v>4.5</v>
          </cell>
          <cell r="F2069">
            <v>37706</v>
          </cell>
          <cell r="G2069">
            <v>0.23599999999999999</v>
          </cell>
          <cell r="H2069">
            <v>0.19</v>
          </cell>
          <cell r="I2069" t="str">
            <v>3          0</v>
          </cell>
          <cell r="J2069">
            <v>0</v>
          </cell>
          <cell r="K2069">
            <v>0</v>
          </cell>
          <cell r="L2069">
            <v>2003</v>
          </cell>
          <cell r="M2069" t="str">
            <v>No Trade</v>
          </cell>
          <cell r="N2069" t="str">
            <v>NG43</v>
          </cell>
          <cell r="O2069">
            <v>59.02</v>
          </cell>
          <cell r="P2069">
            <v>1</v>
          </cell>
        </row>
        <row r="2070">
          <cell r="A2070" t="str">
            <v>ON</v>
          </cell>
          <cell r="B2070">
            <v>4</v>
          </cell>
          <cell r="C2070">
            <v>3</v>
          </cell>
          <cell r="D2070" t="str">
            <v>P</v>
          </cell>
          <cell r="E2070">
            <v>4.5</v>
          </cell>
          <cell r="F2070">
            <v>37706</v>
          </cell>
          <cell r="G2070">
            <v>0</v>
          </cell>
          <cell r="H2070">
            <v>0</v>
          </cell>
          <cell r="I2070" t="str">
            <v>0          0</v>
          </cell>
          <cell r="J2070">
            <v>0</v>
          </cell>
          <cell r="K2070">
            <v>0</v>
          </cell>
          <cell r="L2070">
            <v>2003</v>
          </cell>
          <cell r="M2070" t="str">
            <v>No Trade</v>
          </cell>
          <cell r="N2070" t="str">
            <v/>
          </cell>
          <cell r="O2070" t="str">
            <v/>
          </cell>
          <cell r="P2070" t="str">
            <v/>
          </cell>
        </row>
        <row r="2071">
          <cell r="A2071" t="str">
            <v>ON</v>
          </cell>
          <cell r="B2071">
            <v>4</v>
          </cell>
          <cell r="C2071">
            <v>3</v>
          </cell>
          <cell r="D2071" t="str">
            <v>C</v>
          </cell>
          <cell r="E2071">
            <v>4.6500000000000004</v>
          </cell>
          <cell r="F2071">
            <v>37706</v>
          </cell>
          <cell r="G2071">
            <v>0.19700000000000001</v>
          </cell>
          <cell r="H2071">
            <v>0.16</v>
          </cell>
          <cell r="I2071" t="str">
            <v>1          0</v>
          </cell>
          <cell r="J2071">
            <v>0</v>
          </cell>
          <cell r="K2071">
            <v>0</v>
          </cell>
          <cell r="L2071">
            <v>2003</v>
          </cell>
          <cell r="M2071" t="str">
            <v>No Trade</v>
          </cell>
          <cell r="N2071" t="str">
            <v>NG43</v>
          </cell>
          <cell r="O2071">
            <v>59.02</v>
          </cell>
          <cell r="P2071">
            <v>1</v>
          </cell>
        </row>
        <row r="2072">
          <cell r="A2072" t="str">
            <v>ON</v>
          </cell>
          <cell r="B2072">
            <v>4</v>
          </cell>
          <cell r="C2072">
            <v>3</v>
          </cell>
          <cell r="D2072" t="str">
            <v>C</v>
          </cell>
          <cell r="E2072">
            <v>4.7</v>
          </cell>
          <cell r="F2072">
            <v>37706</v>
          </cell>
          <cell r="G2072">
            <v>0.186</v>
          </cell>
          <cell r="H2072">
            <v>0.15</v>
          </cell>
          <cell r="I2072" t="str">
            <v>2          0</v>
          </cell>
          <cell r="J2072">
            <v>0</v>
          </cell>
          <cell r="K2072">
            <v>0</v>
          </cell>
          <cell r="L2072">
            <v>2003</v>
          </cell>
          <cell r="M2072" t="str">
            <v>No Trade</v>
          </cell>
          <cell r="N2072" t="str">
            <v>NG43</v>
          </cell>
          <cell r="O2072">
            <v>59.02</v>
          </cell>
          <cell r="P2072">
            <v>1</v>
          </cell>
        </row>
        <row r="2073">
          <cell r="A2073" t="str">
            <v>ON</v>
          </cell>
          <cell r="B2073">
            <v>4</v>
          </cell>
          <cell r="C2073">
            <v>3</v>
          </cell>
          <cell r="D2073" t="str">
            <v>C</v>
          </cell>
          <cell r="E2073">
            <v>4.75</v>
          </cell>
          <cell r="F2073">
            <v>37706</v>
          </cell>
          <cell r="G2073">
            <v>0.17499999999999999</v>
          </cell>
          <cell r="H2073">
            <v>0.14000000000000001</v>
          </cell>
          <cell r="I2073" t="str">
            <v>3          0</v>
          </cell>
          <cell r="J2073">
            <v>0</v>
          </cell>
          <cell r="K2073">
            <v>0</v>
          </cell>
          <cell r="L2073">
            <v>2003</v>
          </cell>
          <cell r="M2073" t="str">
            <v>No Trade</v>
          </cell>
          <cell r="N2073" t="str">
            <v>NG43</v>
          </cell>
          <cell r="O2073">
            <v>59.02</v>
          </cell>
          <cell r="P2073">
            <v>1</v>
          </cell>
        </row>
        <row r="2074">
          <cell r="A2074" t="str">
            <v>ON</v>
          </cell>
          <cell r="B2074">
            <v>4</v>
          </cell>
          <cell r="C2074">
            <v>3</v>
          </cell>
          <cell r="D2074" t="str">
            <v>C</v>
          </cell>
          <cell r="E2074">
            <v>4.8</v>
          </cell>
          <cell r="F2074">
            <v>37706</v>
          </cell>
          <cell r="G2074">
            <v>0.16600000000000001</v>
          </cell>
          <cell r="H2074">
            <v>0.13</v>
          </cell>
          <cell r="I2074" t="str">
            <v>4          0</v>
          </cell>
          <cell r="J2074">
            <v>0</v>
          </cell>
          <cell r="K2074">
            <v>0</v>
          </cell>
          <cell r="L2074">
            <v>2003</v>
          </cell>
          <cell r="M2074" t="str">
            <v>No Trade</v>
          </cell>
          <cell r="N2074" t="str">
            <v>NG43</v>
          </cell>
          <cell r="O2074">
            <v>59.02</v>
          </cell>
          <cell r="P2074">
            <v>1</v>
          </cell>
        </row>
        <row r="2075">
          <cell r="A2075" t="str">
            <v>ON</v>
          </cell>
          <cell r="B2075">
            <v>4</v>
          </cell>
          <cell r="C2075">
            <v>3</v>
          </cell>
          <cell r="D2075" t="str">
            <v>C</v>
          </cell>
          <cell r="E2075">
            <v>4.8499999999999996</v>
          </cell>
          <cell r="F2075">
            <v>37706</v>
          </cell>
          <cell r="G2075">
            <v>0.156</v>
          </cell>
          <cell r="H2075">
            <v>0.12</v>
          </cell>
          <cell r="I2075" t="str">
            <v>6          0</v>
          </cell>
          <cell r="J2075">
            <v>0</v>
          </cell>
          <cell r="K2075">
            <v>0</v>
          </cell>
          <cell r="L2075">
            <v>2003</v>
          </cell>
          <cell r="M2075" t="str">
            <v>No Trade</v>
          </cell>
          <cell r="N2075" t="str">
            <v>NG43</v>
          </cell>
          <cell r="O2075">
            <v>59.02</v>
          </cell>
          <cell r="P2075">
            <v>1</v>
          </cell>
        </row>
        <row r="2076">
          <cell r="A2076" t="str">
            <v>ON</v>
          </cell>
          <cell r="B2076">
            <v>4</v>
          </cell>
          <cell r="C2076">
            <v>3</v>
          </cell>
          <cell r="D2076" t="str">
            <v>C</v>
          </cell>
          <cell r="E2076">
            <v>4.9000000000000004</v>
          </cell>
          <cell r="F2076">
            <v>37706</v>
          </cell>
          <cell r="G2076">
            <v>0.14699999999999999</v>
          </cell>
          <cell r="H2076">
            <v>0.11</v>
          </cell>
          <cell r="I2076" t="str">
            <v>9          0</v>
          </cell>
          <cell r="J2076">
            <v>0</v>
          </cell>
          <cell r="K2076">
            <v>0</v>
          </cell>
          <cell r="L2076">
            <v>2003</v>
          </cell>
          <cell r="M2076" t="str">
            <v>No Trade</v>
          </cell>
          <cell r="N2076" t="str">
            <v>NG43</v>
          </cell>
          <cell r="O2076">
            <v>59.02</v>
          </cell>
          <cell r="P2076">
            <v>1</v>
          </cell>
        </row>
        <row r="2077">
          <cell r="A2077" t="str">
            <v>ON</v>
          </cell>
          <cell r="B2077">
            <v>4</v>
          </cell>
          <cell r="C2077">
            <v>3</v>
          </cell>
          <cell r="D2077" t="str">
            <v>C</v>
          </cell>
          <cell r="E2077">
            <v>4.95</v>
          </cell>
          <cell r="F2077">
            <v>37706</v>
          </cell>
          <cell r="G2077">
            <v>0.13900000000000001</v>
          </cell>
          <cell r="H2077">
            <v>0.11</v>
          </cell>
          <cell r="I2077" t="str">
            <v>2          0</v>
          </cell>
          <cell r="J2077">
            <v>0</v>
          </cell>
          <cell r="K2077">
            <v>0</v>
          </cell>
          <cell r="L2077">
            <v>2003</v>
          </cell>
          <cell r="M2077" t="str">
            <v>No Trade</v>
          </cell>
          <cell r="N2077" t="str">
            <v>NG43</v>
          </cell>
          <cell r="O2077">
            <v>59.02</v>
          </cell>
          <cell r="P2077">
            <v>1</v>
          </cell>
        </row>
        <row r="2078">
          <cell r="A2078" t="str">
            <v>ON</v>
          </cell>
          <cell r="B2078">
            <v>4</v>
          </cell>
          <cell r="C2078">
            <v>3</v>
          </cell>
          <cell r="D2078" t="str">
            <v>C</v>
          </cell>
          <cell r="E2078">
            <v>5</v>
          </cell>
          <cell r="F2078">
            <v>37706</v>
          </cell>
          <cell r="G2078">
            <v>0.13100000000000001</v>
          </cell>
          <cell r="H2078">
            <v>0.1</v>
          </cell>
          <cell r="I2078" t="str">
            <v>6        100</v>
          </cell>
          <cell r="J2078">
            <v>0.115</v>
          </cell>
          <cell r="K2078">
            <v>0.11</v>
          </cell>
          <cell r="L2078">
            <v>2003</v>
          </cell>
          <cell r="M2078" t="str">
            <v>No Trade</v>
          </cell>
          <cell r="N2078" t="str">
            <v>NG43</v>
          </cell>
          <cell r="O2078">
            <v>59.02</v>
          </cell>
          <cell r="P2078">
            <v>1</v>
          </cell>
        </row>
        <row r="2079">
          <cell r="A2079" t="str">
            <v>ON</v>
          </cell>
          <cell r="B2079">
            <v>4</v>
          </cell>
          <cell r="C2079">
            <v>3</v>
          </cell>
          <cell r="D2079" t="str">
            <v>C</v>
          </cell>
          <cell r="E2079">
            <v>5.05</v>
          </cell>
          <cell r="F2079">
            <v>37706</v>
          </cell>
          <cell r="G2079">
            <v>0.124</v>
          </cell>
          <cell r="H2079">
            <v>0.1</v>
          </cell>
          <cell r="I2079" t="str">
            <v>0          0</v>
          </cell>
          <cell r="J2079">
            <v>0</v>
          </cell>
          <cell r="K2079">
            <v>0</v>
          </cell>
          <cell r="L2079">
            <v>2003</v>
          </cell>
          <cell r="M2079" t="str">
            <v>No Trade</v>
          </cell>
          <cell r="N2079" t="str">
            <v>NG43</v>
          </cell>
          <cell r="O2079">
            <v>59.02</v>
          </cell>
          <cell r="P2079">
            <v>1</v>
          </cell>
        </row>
        <row r="2080">
          <cell r="A2080" t="str">
            <v>ON</v>
          </cell>
          <cell r="B2080">
            <v>4</v>
          </cell>
          <cell r="C2080">
            <v>3</v>
          </cell>
          <cell r="D2080" t="str">
            <v>C</v>
          </cell>
          <cell r="E2080">
            <v>5.0999999999999996</v>
          </cell>
          <cell r="F2080">
            <v>37706</v>
          </cell>
          <cell r="G2080">
            <v>0.11700000000000001</v>
          </cell>
          <cell r="H2080">
            <v>0.09</v>
          </cell>
          <cell r="I2080" t="str">
            <v>4          0</v>
          </cell>
          <cell r="J2080">
            <v>0</v>
          </cell>
          <cell r="K2080">
            <v>0</v>
          </cell>
          <cell r="L2080">
            <v>2003</v>
          </cell>
          <cell r="M2080" t="str">
            <v>No Trade</v>
          </cell>
          <cell r="N2080" t="str">
            <v>NG43</v>
          </cell>
          <cell r="O2080">
            <v>59.02</v>
          </cell>
          <cell r="P2080">
            <v>1</v>
          </cell>
        </row>
        <row r="2081">
          <cell r="A2081" t="str">
            <v>ON</v>
          </cell>
          <cell r="B2081">
            <v>4</v>
          </cell>
          <cell r="C2081">
            <v>3</v>
          </cell>
          <cell r="D2081" t="str">
            <v>C</v>
          </cell>
          <cell r="E2081">
            <v>5.15</v>
          </cell>
          <cell r="F2081">
            <v>37706</v>
          </cell>
          <cell r="G2081">
            <v>0.111</v>
          </cell>
          <cell r="H2081">
            <v>0.08</v>
          </cell>
          <cell r="I2081" t="str">
            <v>8          0</v>
          </cell>
          <cell r="J2081">
            <v>0</v>
          </cell>
          <cell r="K2081">
            <v>0</v>
          </cell>
          <cell r="L2081">
            <v>2003</v>
          </cell>
          <cell r="M2081" t="str">
            <v>No Trade</v>
          </cell>
          <cell r="N2081" t="str">
            <v>NG43</v>
          </cell>
          <cell r="O2081">
            <v>59.02</v>
          </cell>
          <cell r="P2081">
            <v>1</v>
          </cell>
        </row>
        <row r="2082">
          <cell r="A2082" t="str">
            <v>ON</v>
          </cell>
          <cell r="B2082">
            <v>4</v>
          </cell>
          <cell r="C2082">
            <v>3</v>
          </cell>
          <cell r="D2082" t="str">
            <v>C</v>
          </cell>
          <cell r="E2082">
            <v>5.2</v>
          </cell>
          <cell r="F2082">
            <v>37706</v>
          </cell>
          <cell r="G2082">
            <v>0.104</v>
          </cell>
          <cell r="H2082">
            <v>0.08</v>
          </cell>
          <cell r="I2082" t="str">
            <v>3          0</v>
          </cell>
          <cell r="J2082">
            <v>0</v>
          </cell>
          <cell r="K2082">
            <v>0</v>
          </cell>
          <cell r="L2082">
            <v>2003</v>
          </cell>
          <cell r="M2082" t="str">
            <v>No Trade</v>
          </cell>
          <cell r="N2082" t="str">
            <v>NG43</v>
          </cell>
          <cell r="O2082">
            <v>59.02</v>
          </cell>
          <cell r="P2082">
            <v>1</v>
          </cell>
        </row>
        <row r="2083">
          <cell r="A2083" t="str">
            <v>ON</v>
          </cell>
          <cell r="B2083">
            <v>4</v>
          </cell>
          <cell r="C2083">
            <v>3</v>
          </cell>
          <cell r="D2083" t="str">
            <v>C</v>
          </cell>
          <cell r="E2083">
            <v>5.25</v>
          </cell>
          <cell r="F2083">
            <v>37706</v>
          </cell>
          <cell r="G2083">
            <v>9.9000000000000005E-2</v>
          </cell>
          <cell r="H2083">
            <v>7.0000000000000007E-2</v>
          </cell>
          <cell r="I2083" t="str">
            <v>9          0</v>
          </cell>
          <cell r="J2083">
            <v>0</v>
          </cell>
          <cell r="K2083">
            <v>0</v>
          </cell>
          <cell r="L2083">
            <v>2003</v>
          </cell>
          <cell r="M2083" t="str">
            <v>No Trade</v>
          </cell>
          <cell r="N2083" t="str">
            <v>NG43</v>
          </cell>
          <cell r="O2083">
            <v>59.02</v>
          </cell>
          <cell r="P2083">
            <v>1</v>
          </cell>
        </row>
        <row r="2084">
          <cell r="A2084" t="str">
            <v>ON</v>
          </cell>
          <cell r="B2084">
            <v>4</v>
          </cell>
          <cell r="C2084">
            <v>3</v>
          </cell>
          <cell r="D2084" t="str">
            <v>C</v>
          </cell>
          <cell r="E2084">
            <v>5.3</v>
          </cell>
          <cell r="F2084">
            <v>37706</v>
          </cell>
          <cell r="G2084">
            <v>9.2999999999999999E-2</v>
          </cell>
          <cell r="H2084">
            <v>7.0000000000000007E-2</v>
          </cell>
          <cell r="I2084" t="str">
            <v>4          0</v>
          </cell>
          <cell r="J2084">
            <v>0</v>
          </cell>
          <cell r="K2084">
            <v>0</v>
          </cell>
          <cell r="L2084">
            <v>2003</v>
          </cell>
          <cell r="M2084" t="str">
            <v>No Trade</v>
          </cell>
          <cell r="N2084" t="str">
            <v>NG43</v>
          </cell>
          <cell r="O2084">
            <v>59.02</v>
          </cell>
          <cell r="P2084">
            <v>1</v>
          </cell>
        </row>
        <row r="2085">
          <cell r="A2085" t="str">
            <v>ON</v>
          </cell>
          <cell r="B2085">
            <v>4</v>
          </cell>
          <cell r="C2085">
            <v>3</v>
          </cell>
          <cell r="D2085" t="str">
            <v>C</v>
          </cell>
          <cell r="E2085">
            <v>5.35</v>
          </cell>
          <cell r="F2085">
            <v>37706</v>
          </cell>
          <cell r="G2085">
            <v>8.7999999999999995E-2</v>
          </cell>
          <cell r="H2085">
            <v>7.0000000000000007E-2</v>
          </cell>
          <cell r="I2085" t="str">
            <v>0          0</v>
          </cell>
          <cell r="J2085">
            <v>0</v>
          </cell>
          <cell r="K2085">
            <v>0</v>
          </cell>
          <cell r="L2085">
            <v>2003</v>
          </cell>
          <cell r="M2085" t="str">
            <v>No Trade</v>
          </cell>
          <cell r="N2085" t="str">
            <v>NG43</v>
          </cell>
          <cell r="O2085">
            <v>59.02</v>
          </cell>
          <cell r="P2085">
            <v>1</v>
          </cell>
        </row>
        <row r="2086">
          <cell r="A2086" t="str">
            <v>ON</v>
          </cell>
          <cell r="B2086">
            <v>4</v>
          </cell>
          <cell r="C2086">
            <v>3</v>
          </cell>
          <cell r="D2086" t="str">
            <v>C</v>
          </cell>
          <cell r="E2086">
            <v>5.4</v>
          </cell>
          <cell r="F2086">
            <v>37706</v>
          </cell>
          <cell r="G2086">
            <v>8.3000000000000004E-2</v>
          </cell>
          <cell r="H2086">
            <v>0.06</v>
          </cell>
          <cell r="I2086" t="str">
            <v>6          0</v>
          </cell>
          <cell r="J2086">
            <v>0</v>
          </cell>
          <cell r="K2086">
            <v>0</v>
          </cell>
          <cell r="L2086">
            <v>2003</v>
          </cell>
          <cell r="M2086" t="str">
            <v>No Trade</v>
          </cell>
          <cell r="N2086" t="str">
            <v>NG43</v>
          </cell>
          <cell r="O2086">
            <v>59.02</v>
          </cell>
          <cell r="P2086">
            <v>1</v>
          </cell>
        </row>
        <row r="2087">
          <cell r="A2087" t="str">
            <v>ON</v>
          </cell>
          <cell r="B2087">
            <v>4</v>
          </cell>
          <cell r="C2087">
            <v>3</v>
          </cell>
          <cell r="D2087" t="str">
            <v>C</v>
          </cell>
          <cell r="E2087">
            <v>5.45</v>
          </cell>
          <cell r="F2087">
            <v>37706</v>
          </cell>
          <cell r="G2087">
            <v>7.9000000000000001E-2</v>
          </cell>
          <cell r="H2087">
            <v>0.06</v>
          </cell>
          <cell r="I2087" t="str">
            <v>3          0</v>
          </cell>
          <cell r="J2087">
            <v>0</v>
          </cell>
          <cell r="K2087">
            <v>0</v>
          </cell>
          <cell r="L2087">
            <v>2003</v>
          </cell>
          <cell r="M2087" t="str">
            <v>No Trade</v>
          </cell>
          <cell r="N2087" t="str">
            <v>NG43</v>
          </cell>
          <cell r="O2087">
            <v>59.02</v>
          </cell>
          <cell r="P2087">
            <v>1</v>
          </cell>
        </row>
        <row r="2088">
          <cell r="A2088" t="str">
            <v>ON</v>
          </cell>
          <cell r="B2088">
            <v>4</v>
          </cell>
          <cell r="C2088">
            <v>3</v>
          </cell>
          <cell r="D2088" t="str">
            <v>C</v>
          </cell>
          <cell r="E2088">
            <v>5.5</v>
          </cell>
          <cell r="F2088">
            <v>37706</v>
          </cell>
          <cell r="G2088">
            <v>7.4999999999999997E-2</v>
          </cell>
          <cell r="H2088">
            <v>0.05</v>
          </cell>
          <cell r="I2088" t="str">
            <v>9      1,450</v>
          </cell>
          <cell r="J2088">
            <v>0</v>
          </cell>
          <cell r="K2088">
            <v>0</v>
          </cell>
          <cell r="L2088">
            <v>2003</v>
          </cell>
          <cell r="M2088" t="str">
            <v>No Trade</v>
          </cell>
          <cell r="N2088" t="str">
            <v>NG43</v>
          </cell>
          <cell r="O2088">
            <v>59.02</v>
          </cell>
          <cell r="P2088">
            <v>1</v>
          </cell>
        </row>
        <row r="2089">
          <cell r="A2089" t="str">
            <v>ON</v>
          </cell>
          <cell r="B2089">
            <v>4</v>
          </cell>
          <cell r="C2089">
            <v>3</v>
          </cell>
          <cell r="D2089" t="str">
            <v>P</v>
          </cell>
          <cell r="E2089">
            <v>5.5</v>
          </cell>
          <cell r="F2089">
            <v>37706</v>
          </cell>
          <cell r="G2089">
            <v>0</v>
          </cell>
          <cell r="H2089">
            <v>0</v>
          </cell>
          <cell r="I2089" t="str">
            <v>0          0</v>
          </cell>
          <cell r="J2089">
            <v>0</v>
          </cell>
          <cell r="K2089">
            <v>0</v>
          </cell>
          <cell r="L2089">
            <v>2003</v>
          </cell>
          <cell r="M2089" t="str">
            <v>No Trade</v>
          </cell>
          <cell r="N2089" t="str">
            <v/>
          </cell>
          <cell r="O2089" t="str">
            <v/>
          </cell>
          <cell r="P2089" t="str">
            <v/>
          </cell>
        </row>
        <row r="2090">
          <cell r="A2090" t="str">
            <v>ON</v>
          </cell>
          <cell r="B2090">
            <v>4</v>
          </cell>
          <cell r="C2090">
            <v>3</v>
          </cell>
          <cell r="D2090" t="str">
            <v>C</v>
          </cell>
          <cell r="E2090">
            <v>5.6</v>
          </cell>
          <cell r="F2090">
            <v>37706</v>
          </cell>
          <cell r="G2090">
            <v>6.7000000000000004E-2</v>
          </cell>
          <cell r="H2090">
            <v>0.05</v>
          </cell>
          <cell r="I2090" t="str">
            <v>3          0</v>
          </cell>
          <cell r="J2090">
            <v>0</v>
          </cell>
          <cell r="K2090">
            <v>0</v>
          </cell>
          <cell r="L2090">
            <v>2003</v>
          </cell>
          <cell r="M2090" t="str">
            <v>No Trade</v>
          </cell>
          <cell r="N2090" t="str">
            <v>NG43</v>
          </cell>
          <cell r="O2090">
            <v>59.02</v>
          </cell>
          <cell r="P2090">
            <v>1</v>
          </cell>
        </row>
        <row r="2091">
          <cell r="A2091" t="str">
            <v>ON</v>
          </cell>
          <cell r="B2091">
            <v>4</v>
          </cell>
          <cell r="C2091">
            <v>3</v>
          </cell>
          <cell r="D2091" t="str">
            <v>P</v>
          </cell>
          <cell r="E2091">
            <v>5.6</v>
          </cell>
          <cell r="F2091">
            <v>37706</v>
          </cell>
          <cell r="G2091">
            <v>0</v>
          </cell>
          <cell r="H2091">
            <v>0</v>
          </cell>
          <cell r="I2091" t="str">
            <v>0          0</v>
          </cell>
          <cell r="J2091">
            <v>0</v>
          </cell>
          <cell r="K2091">
            <v>0</v>
          </cell>
          <cell r="L2091">
            <v>2003</v>
          </cell>
          <cell r="M2091" t="str">
            <v>No Trade</v>
          </cell>
          <cell r="N2091" t="str">
            <v/>
          </cell>
          <cell r="O2091" t="str">
            <v/>
          </cell>
          <cell r="P2091" t="str">
            <v/>
          </cell>
        </row>
        <row r="2092">
          <cell r="A2092" t="str">
            <v>ON</v>
          </cell>
          <cell r="B2092">
            <v>4</v>
          </cell>
          <cell r="C2092">
            <v>3</v>
          </cell>
          <cell r="D2092" t="str">
            <v>C</v>
          </cell>
          <cell r="E2092">
            <v>5.7</v>
          </cell>
          <cell r="F2092">
            <v>37706</v>
          </cell>
          <cell r="G2092">
            <v>0.06</v>
          </cell>
          <cell r="H2092">
            <v>0.04</v>
          </cell>
          <cell r="I2092" t="str">
            <v>8          0</v>
          </cell>
          <cell r="J2092">
            <v>0</v>
          </cell>
          <cell r="K2092">
            <v>0</v>
          </cell>
          <cell r="L2092">
            <v>2003</v>
          </cell>
          <cell r="M2092" t="str">
            <v>No Trade</v>
          </cell>
          <cell r="N2092" t="str">
            <v>NG43</v>
          </cell>
          <cell r="O2092">
            <v>59.02</v>
          </cell>
          <cell r="P2092">
            <v>1</v>
          </cell>
        </row>
        <row r="2093">
          <cell r="A2093" t="str">
            <v>ON</v>
          </cell>
          <cell r="B2093">
            <v>4</v>
          </cell>
          <cell r="C2093">
            <v>3</v>
          </cell>
          <cell r="D2093" t="str">
            <v>C</v>
          </cell>
          <cell r="E2093">
            <v>5.8</v>
          </cell>
          <cell r="F2093">
            <v>37706</v>
          </cell>
          <cell r="G2093">
            <v>5.3999999999999999E-2</v>
          </cell>
          <cell r="H2093">
            <v>0.04</v>
          </cell>
          <cell r="I2093" t="str">
            <v>3          0</v>
          </cell>
          <cell r="J2093">
            <v>0</v>
          </cell>
          <cell r="K2093">
            <v>0</v>
          </cell>
          <cell r="L2093">
            <v>2003</v>
          </cell>
          <cell r="M2093" t="str">
            <v>No Trade</v>
          </cell>
          <cell r="N2093" t="str">
            <v>NG43</v>
          </cell>
          <cell r="O2093">
            <v>59.02</v>
          </cell>
          <cell r="P2093">
            <v>1</v>
          </cell>
        </row>
        <row r="2094">
          <cell r="A2094" t="str">
            <v>ON</v>
          </cell>
          <cell r="B2094">
            <v>4</v>
          </cell>
          <cell r="C2094">
            <v>3</v>
          </cell>
          <cell r="D2094" t="str">
            <v>P</v>
          </cell>
          <cell r="E2094">
            <v>5.8</v>
          </cell>
          <cell r="F2094">
            <v>37706</v>
          </cell>
          <cell r="G2094">
            <v>5.2999999999999999E-2</v>
          </cell>
          <cell r="H2094">
            <v>0.05</v>
          </cell>
          <cell r="I2094" t="str">
            <v>3          0</v>
          </cell>
          <cell r="J2094">
            <v>0</v>
          </cell>
          <cell r="K2094">
            <v>0</v>
          </cell>
          <cell r="L2094">
            <v>2003</v>
          </cell>
          <cell r="M2094">
            <v>1.7929035675998215</v>
          </cell>
          <cell r="N2094" t="str">
            <v>NG43</v>
          </cell>
          <cell r="O2094">
            <v>59.02</v>
          </cell>
          <cell r="P2094">
            <v>2</v>
          </cell>
        </row>
        <row r="2095">
          <cell r="A2095" t="str">
            <v>ON</v>
          </cell>
          <cell r="B2095">
            <v>4</v>
          </cell>
          <cell r="C2095">
            <v>3</v>
          </cell>
          <cell r="D2095" t="str">
            <v>C</v>
          </cell>
          <cell r="E2095">
            <v>5.9</v>
          </cell>
          <cell r="F2095">
            <v>37706</v>
          </cell>
          <cell r="G2095">
            <v>4.9000000000000002E-2</v>
          </cell>
          <cell r="H2095">
            <v>0.03</v>
          </cell>
          <cell r="I2095" t="str">
            <v>8          0</v>
          </cell>
          <cell r="J2095">
            <v>0</v>
          </cell>
          <cell r="K2095">
            <v>0</v>
          </cell>
          <cell r="L2095">
            <v>2003</v>
          </cell>
          <cell r="M2095" t="str">
            <v>No Trade</v>
          </cell>
          <cell r="N2095" t="str">
            <v>NG43</v>
          </cell>
          <cell r="O2095">
            <v>59.02</v>
          </cell>
          <cell r="P2095">
            <v>1</v>
          </cell>
        </row>
        <row r="2096">
          <cell r="A2096" t="str">
            <v>ON</v>
          </cell>
          <cell r="B2096">
            <v>4</v>
          </cell>
          <cell r="C2096">
            <v>3</v>
          </cell>
          <cell r="D2096" t="str">
            <v>P</v>
          </cell>
          <cell r="E2096">
            <v>5.9</v>
          </cell>
          <cell r="F2096">
            <v>37706</v>
          </cell>
          <cell r="G2096">
            <v>0</v>
          </cell>
          <cell r="H2096">
            <v>0</v>
          </cell>
          <cell r="I2096" t="str">
            <v>0          0</v>
          </cell>
          <cell r="J2096">
            <v>0</v>
          </cell>
          <cell r="K2096">
            <v>0</v>
          </cell>
          <cell r="L2096">
            <v>2003</v>
          </cell>
          <cell r="M2096" t="str">
            <v>No Trade</v>
          </cell>
          <cell r="N2096" t="str">
            <v/>
          </cell>
          <cell r="O2096" t="str">
            <v/>
          </cell>
          <cell r="P2096" t="str">
            <v/>
          </cell>
        </row>
        <row r="2097">
          <cell r="A2097" t="str">
            <v>ON</v>
          </cell>
          <cell r="B2097">
            <v>4</v>
          </cell>
          <cell r="C2097">
            <v>3</v>
          </cell>
          <cell r="D2097" t="str">
            <v>C</v>
          </cell>
          <cell r="E2097">
            <v>5.95</v>
          </cell>
          <cell r="F2097">
            <v>37706</v>
          </cell>
          <cell r="G2097">
            <v>4.5999999999999999E-2</v>
          </cell>
          <cell r="H2097">
            <v>0.03</v>
          </cell>
          <cell r="I2097" t="str">
            <v>6          0</v>
          </cell>
          <cell r="J2097">
            <v>0</v>
          </cell>
          <cell r="K2097">
            <v>0</v>
          </cell>
          <cell r="L2097">
            <v>2003</v>
          </cell>
          <cell r="M2097" t="str">
            <v>No Trade</v>
          </cell>
          <cell r="N2097" t="str">
            <v>NG43</v>
          </cell>
          <cell r="O2097">
            <v>59.02</v>
          </cell>
          <cell r="P2097">
            <v>1</v>
          </cell>
        </row>
        <row r="2098">
          <cell r="A2098" t="str">
            <v>ON</v>
          </cell>
          <cell r="B2098">
            <v>4</v>
          </cell>
          <cell r="C2098">
            <v>3</v>
          </cell>
          <cell r="D2098" t="str">
            <v>P</v>
          </cell>
          <cell r="E2098">
            <v>5.95</v>
          </cell>
          <cell r="F2098">
            <v>37706</v>
          </cell>
          <cell r="G2098">
            <v>0</v>
          </cell>
          <cell r="H2098">
            <v>0</v>
          </cell>
          <cell r="I2098" t="str">
            <v>0          0</v>
          </cell>
          <cell r="J2098">
            <v>0</v>
          </cell>
          <cell r="K2098">
            <v>0</v>
          </cell>
          <cell r="L2098">
            <v>2003</v>
          </cell>
          <cell r="M2098" t="str">
            <v>No Trade</v>
          </cell>
          <cell r="N2098" t="str">
            <v/>
          </cell>
          <cell r="O2098" t="str">
            <v/>
          </cell>
          <cell r="P2098" t="str">
            <v/>
          </cell>
        </row>
        <row r="2099">
          <cell r="A2099" t="str">
            <v>ON</v>
          </cell>
          <cell r="B2099">
            <v>4</v>
          </cell>
          <cell r="C2099">
            <v>3</v>
          </cell>
          <cell r="D2099" t="str">
            <v>C</v>
          </cell>
          <cell r="E2099">
            <v>6</v>
          </cell>
          <cell r="F2099">
            <v>37706</v>
          </cell>
          <cell r="G2099">
            <v>4.4999999999999998E-2</v>
          </cell>
          <cell r="H2099">
            <v>0.03</v>
          </cell>
          <cell r="I2099" t="str">
            <v>5      2,108</v>
          </cell>
          <cell r="J2099">
            <v>3.5999999999999997E-2</v>
          </cell>
          <cell r="K2099">
            <v>3.5000000000000003E-2</v>
          </cell>
          <cell r="L2099">
            <v>2003</v>
          </cell>
          <cell r="M2099" t="str">
            <v>No Trade</v>
          </cell>
          <cell r="N2099" t="str">
            <v>NG43</v>
          </cell>
          <cell r="O2099">
            <v>59.02</v>
          </cell>
          <cell r="P2099">
            <v>1</v>
          </cell>
        </row>
        <row r="2100">
          <cell r="A2100" t="str">
            <v>ON</v>
          </cell>
          <cell r="B2100">
            <v>4</v>
          </cell>
          <cell r="C2100">
            <v>3</v>
          </cell>
          <cell r="D2100" t="str">
            <v>P</v>
          </cell>
          <cell r="E2100">
            <v>6</v>
          </cell>
          <cell r="F2100">
            <v>37706</v>
          </cell>
          <cell r="G2100">
            <v>0</v>
          </cell>
          <cell r="H2100">
            <v>0</v>
          </cell>
          <cell r="I2100" t="str">
            <v>0          0</v>
          </cell>
          <cell r="J2100">
            <v>0</v>
          </cell>
          <cell r="K2100">
            <v>0</v>
          </cell>
          <cell r="L2100">
            <v>2003</v>
          </cell>
          <cell r="M2100" t="str">
            <v>No Trade</v>
          </cell>
          <cell r="N2100" t="str">
            <v/>
          </cell>
          <cell r="O2100" t="str">
            <v/>
          </cell>
          <cell r="P2100" t="str">
            <v/>
          </cell>
        </row>
        <row r="2101">
          <cell r="A2101" t="str">
            <v>ON</v>
          </cell>
          <cell r="B2101">
            <v>4</v>
          </cell>
          <cell r="C2101">
            <v>3</v>
          </cell>
          <cell r="D2101" t="str">
            <v>C</v>
          </cell>
          <cell r="E2101">
            <v>6.1</v>
          </cell>
          <cell r="F2101">
            <v>37706</v>
          </cell>
          <cell r="G2101">
            <v>0.04</v>
          </cell>
          <cell r="H2101">
            <v>0.03</v>
          </cell>
          <cell r="I2101" t="str">
            <v>1          0</v>
          </cell>
          <cell r="J2101">
            <v>0</v>
          </cell>
          <cell r="K2101">
            <v>0</v>
          </cell>
          <cell r="L2101">
            <v>2003</v>
          </cell>
          <cell r="M2101" t="str">
            <v>No Trade</v>
          </cell>
          <cell r="N2101" t="str">
            <v>NG43</v>
          </cell>
          <cell r="O2101">
            <v>59.02</v>
          </cell>
          <cell r="P2101">
            <v>1</v>
          </cell>
        </row>
        <row r="2102">
          <cell r="A2102" t="str">
            <v>ON</v>
          </cell>
          <cell r="B2102">
            <v>4</v>
          </cell>
          <cell r="C2102">
            <v>3</v>
          </cell>
          <cell r="D2102" t="str">
            <v>P</v>
          </cell>
          <cell r="E2102">
            <v>6.1</v>
          </cell>
          <cell r="F2102">
            <v>37706</v>
          </cell>
          <cell r="G2102">
            <v>0</v>
          </cell>
          <cell r="H2102">
            <v>0</v>
          </cell>
          <cell r="I2102" t="str">
            <v>0          0</v>
          </cell>
          <cell r="J2102">
            <v>0</v>
          </cell>
          <cell r="K2102">
            <v>0</v>
          </cell>
          <cell r="L2102">
            <v>2003</v>
          </cell>
          <cell r="M2102" t="str">
            <v>No Trade</v>
          </cell>
          <cell r="N2102" t="str">
            <v/>
          </cell>
          <cell r="O2102" t="str">
            <v/>
          </cell>
          <cell r="P2102" t="str">
            <v/>
          </cell>
        </row>
        <row r="2103">
          <cell r="A2103" t="str">
            <v>ON</v>
          </cell>
          <cell r="B2103">
            <v>4</v>
          </cell>
          <cell r="C2103">
            <v>3</v>
          </cell>
          <cell r="D2103" t="str">
            <v>C</v>
          </cell>
          <cell r="E2103">
            <v>6.15</v>
          </cell>
          <cell r="F2103">
            <v>37706</v>
          </cell>
          <cell r="G2103">
            <v>3.7999999999999999E-2</v>
          </cell>
          <cell r="H2103">
            <v>0.03</v>
          </cell>
          <cell r="I2103" t="str">
            <v>0          0</v>
          </cell>
          <cell r="J2103">
            <v>0</v>
          </cell>
          <cell r="K2103">
            <v>0</v>
          </cell>
          <cell r="L2103">
            <v>2003</v>
          </cell>
          <cell r="M2103" t="str">
            <v>No Trade</v>
          </cell>
          <cell r="N2103" t="str">
            <v>NG43</v>
          </cell>
          <cell r="O2103">
            <v>59.02</v>
          </cell>
          <cell r="P2103">
            <v>1</v>
          </cell>
        </row>
        <row r="2104">
          <cell r="A2104" t="str">
            <v>ON</v>
          </cell>
          <cell r="B2104">
            <v>4</v>
          </cell>
          <cell r="C2104">
            <v>3</v>
          </cell>
          <cell r="D2104" t="str">
            <v>C</v>
          </cell>
          <cell r="E2104">
            <v>6.2</v>
          </cell>
          <cell r="F2104">
            <v>37706</v>
          </cell>
          <cell r="G2104">
            <v>3.5999999999999997E-2</v>
          </cell>
          <cell r="H2104">
            <v>0.02</v>
          </cell>
          <cell r="I2104" t="str">
            <v>8          0</v>
          </cell>
          <cell r="J2104">
            <v>0</v>
          </cell>
          <cell r="K2104">
            <v>0</v>
          </cell>
          <cell r="L2104">
            <v>2003</v>
          </cell>
          <cell r="M2104" t="str">
            <v>No Trade</v>
          </cell>
          <cell r="N2104" t="str">
            <v>NG43</v>
          </cell>
          <cell r="O2104">
            <v>59.02</v>
          </cell>
          <cell r="P2104">
            <v>1</v>
          </cell>
        </row>
        <row r="2105">
          <cell r="A2105" t="str">
            <v>ON</v>
          </cell>
          <cell r="B2105">
            <v>4</v>
          </cell>
          <cell r="C2105">
            <v>3</v>
          </cell>
          <cell r="D2105" t="str">
            <v>P</v>
          </cell>
          <cell r="E2105">
            <v>6.2</v>
          </cell>
          <cell r="F2105">
            <v>37706</v>
          </cell>
          <cell r="G2105">
            <v>0</v>
          </cell>
          <cell r="H2105">
            <v>0</v>
          </cell>
          <cell r="I2105" t="str">
            <v>0          0</v>
          </cell>
          <cell r="J2105">
            <v>0</v>
          </cell>
          <cell r="K2105">
            <v>0</v>
          </cell>
          <cell r="L2105">
            <v>2003</v>
          </cell>
          <cell r="M2105" t="str">
            <v>No Trade</v>
          </cell>
          <cell r="N2105" t="str">
            <v/>
          </cell>
          <cell r="O2105" t="str">
            <v/>
          </cell>
          <cell r="P2105" t="str">
            <v/>
          </cell>
        </row>
        <row r="2106">
          <cell r="A2106" t="str">
            <v>ON</v>
          </cell>
          <cell r="B2106">
            <v>4</v>
          </cell>
          <cell r="C2106">
            <v>3</v>
          </cell>
          <cell r="D2106" t="str">
            <v>C</v>
          </cell>
          <cell r="E2106">
            <v>6.25</v>
          </cell>
          <cell r="F2106">
            <v>37706</v>
          </cell>
          <cell r="G2106">
            <v>3.5000000000000003E-2</v>
          </cell>
          <cell r="H2106">
            <v>0.02</v>
          </cell>
          <cell r="I2106" t="str">
            <v>7          0</v>
          </cell>
          <cell r="J2106">
            <v>0</v>
          </cell>
          <cell r="K2106">
            <v>0</v>
          </cell>
          <cell r="L2106">
            <v>2003</v>
          </cell>
          <cell r="M2106" t="str">
            <v>No Trade</v>
          </cell>
          <cell r="N2106" t="str">
            <v>NG43</v>
          </cell>
          <cell r="O2106">
            <v>59.02</v>
          </cell>
          <cell r="P2106">
            <v>1</v>
          </cell>
        </row>
        <row r="2107">
          <cell r="A2107" t="str">
            <v>ON</v>
          </cell>
          <cell r="B2107">
            <v>4</v>
          </cell>
          <cell r="C2107">
            <v>3</v>
          </cell>
          <cell r="D2107" t="str">
            <v>P</v>
          </cell>
          <cell r="E2107">
            <v>6.25</v>
          </cell>
          <cell r="F2107">
            <v>37706</v>
          </cell>
          <cell r="G2107">
            <v>0</v>
          </cell>
          <cell r="H2107">
            <v>0</v>
          </cell>
          <cell r="I2107" t="str">
            <v>0          0</v>
          </cell>
          <cell r="J2107">
            <v>0</v>
          </cell>
          <cell r="K2107">
            <v>0</v>
          </cell>
          <cell r="L2107">
            <v>2003</v>
          </cell>
          <cell r="M2107" t="str">
            <v>No Trade</v>
          </cell>
          <cell r="N2107" t="str">
            <v/>
          </cell>
          <cell r="O2107" t="str">
            <v/>
          </cell>
          <cell r="P2107" t="str">
            <v/>
          </cell>
        </row>
        <row r="2108">
          <cell r="A2108" t="str">
            <v>ON</v>
          </cell>
          <cell r="B2108">
            <v>4</v>
          </cell>
          <cell r="C2108">
            <v>3</v>
          </cell>
          <cell r="D2108" t="str">
            <v>C</v>
          </cell>
          <cell r="E2108">
            <v>6.3</v>
          </cell>
          <cell r="F2108">
            <v>37706</v>
          </cell>
          <cell r="G2108">
            <v>3.3000000000000002E-2</v>
          </cell>
          <cell r="H2108">
            <v>0.02</v>
          </cell>
          <cell r="I2108" t="str">
            <v>6          0</v>
          </cell>
          <cell r="J2108">
            <v>0</v>
          </cell>
          <cell r="K2108">
            <v>0</v>
          </cell>
          <cell r="L2108">
            <v>2003</v>
          </cell>
          <cell r="M2108" t="str">
            <v>No Trade</v>
          </cell>
          <cell r="N2108" t="str">
            <v>NG43</v>
          </cell>
          <cell r="O2108">
            <v>59.02</v>
          </cell>
          <cell r="P2108">
            <v>1</v>
          </cell>
        </row>
        <row r="2109">
          <cell r="A2109" t="str">
            <v>ON</v>
          </cell>
          <cell r="B2109">
            <v>4</v>
          </cell>
          <cell r="C2109">
            <v>3</v>
          </cell>
          <cell r="D2109" t="str">
            <v>P</v>
          </cell>
          <cell r="E2109">
            <v>6.3</v>
          </cell>
          <cell r="F2109">
            <v>37706</v>
          </cell>
          <cell r="G2109">
            <v>0</v>
          </cell>
          <cell r="H2109">
            <v>0</v>
          </cell>
          <cell r="I2109" t="str">
            <v>0          0</v>
          </cell>
          <cell r="J2109">
            <v>0</v>
          </cell>
          <cell r="K2109">
            <v>0</v>
          </cell>
          <cell r="L2109">
            <v>2003</v>
          </cell>
          <cell r="M2109" t="str">
            <v>No Trade</v>
          </cell>
          <cell r="N2109" t="str">
            <v/>
          </cell>
          <cell r="O2109" t="str">
            <v/>
          </cell>
          <cell r="P2109" t="str">
            <v/>
          </cell>
        </row>
        <row r="2110">
          <cell r="A2110" t="str">
            <v>ON</v>
          </cell>
          <cell r="B2110">
            <v>4</v>
          </cell>
          <cell r="C2110">
            <v>3</v>
          </cell>
          <cell r="D2110" t="str">
            <v>C</v>
          </cell>
          <cell r="E2110">
            <v>6.35</v>
          </cell>
          <cell r="F2110">
            <v>37706</v>
          </cell>
          <cell r="G2110">
            <v>3.1E-2</v>
          </cell>
          <cell r="H2110">
            <v>0.02</v>
          </cell>
          <cell r="I2110" t="str">
            <v>4          0</v>
          </cell>
          <cell r="J2110">
            <v>0</v>
          </cell>
          <cell r="K2110">
            <v>0</v>
          </cell>
          <cell r="L2110">
            <v>2003</v>
          </cell>
          <cell r="M2110" t="str">
            <v>No Trade</v>
          </cell>
          <cell r="N2110" t="str">
            <v>NG43</v>
          </cell>
          <cell r="O2110">
            <v>59.02</v>
          </cell>
          <cell r="P2110">
            <v>1</v>
          </cell>
        </row>
        <row r="2111">
          <cell r="A2111" t="str">
            <v>ON</v>
          </cell>
          <cell r="B2111">
            <v>4</v>
          </cell>
          <cell r="C2111">
            <v>3</v>
          </cell>
          <cell r="D2111" t="str">
            <v>P</v>
          </cell>
          <cell r="E2111">
            <v>6.35</v>
          </cell>
          <cell r="F2111">
            <v>37706</v>
          </cell>
          <cell r="G2111">
            <v>0</v>
          </cell>
          <cell r="H2111">
            <v>0</v>
          </cell>
          <cell r="I2111" t="str">
            <v>0          0</v>
          </cell>
          <cell r="J2111">
            <v>0</v>
          </cell>
          <cell r="K2111">
            <v>0</v>
          </cell>
          <cell r="L2111">
            <v>2003</v>
          </cell>
          <cell r="M2111" t="str">
            <v>No Trade</v>
          </cell>
          <cell r="N2111" t="str">
            <v/>
          </cell>
          <cell r="O2111" t="str">
            <v/>
          </cell>
          <cell r="P2111" t="str">
            <v/>
          </cell>
        </row>
        <row r="2112">
          <cell r="A2112" t="str">
            <v>ON</v>
          </cell>
          <cell r="B2112">
            <v>4</v>
          </cell>
          <cell r="C2112">
            <v>3</v>
          </cell>
          <cell r="D2112" t="str">
            <v>C</v>
          </cell>
          <cell r="E2112">
            <v>6.4</v>
          </cell>
          <cell r="F2112">
            <v>37706</v>
          </cell>
          <cell r="G2112">
            <v>0.03</v>
          </cell>
          <cell r="H2112">
            <v>0.02</v>
          </cell>
          <cell r="I2112" t="str">
            <v>3          0</v>
          </cell>
          <cell r="J2112">
            <v>0</v>
          </cell>
          <cell r="K2112">
            <v>0</v>
          </cell>
          <cell r="L2112">
            <v>2003</v>
          </cell>
          <cell r="M2112" t="str">
            <v>No Trade</v>
          </cell>
          <cell r="N2112" t="str">
            <v>NG43</v>
          </cell>
          <cell r="O2112">
            <v>59.02</v>
          </cell>
          <cell r="P2112">
            <v>1</v>
          </cell>
        </row>
        <row r="2113">
          <cell r="A2113" t="str">
            <v>ON</v>
          </cell>
          <cell r="B2113">
            <v>4</v>
          </cell>
          <cell r="C2113">
            <v>3</v>
          </cell>
          <cell r="D2113" t="str">
            <v>P</v>
          </cell>
          <cell r="E2113">
            <v>6.4</v>
          </cell>
          <cell r="F2113">
            <v>37706</v>
          </cell>
          <cell r="G2113">
            <v>0</v>
          </cell>
          <cell r="H2113">
            <v>0</v>
          </cell>
          <cell r="I2113" t="str">
            <v>0          0</v>
          </cell>
          <cell r="J2113">
            <v>0</v>
          </cell>
          <cell r="K2113">
            <v>0</v>
          </cell>
          <cell r="L2113">
            <v>2003</v>
          </cell>
          <cell r="M2113" t="str">
            <v>No Trade</v>
          </cell>
          <cell r="N2113" t="str">
            <v/>
          </cell>
          <cell r="O2113" t="str">
            <v/>
          </cell>
          <cell r="P2113" t="str">
            <v/>
          </cell>
        </row>
        <row r="2114">
          <cell r="A2114" t="str">
            <v>ON</v>
          </cell>
          <cell r="B2114">
            <v>4</v>
          </cell>
          <cell r="C2114">
            <v>3</v>
          </cell>
          <cell r="D2114" t="str">
            <v>C</v>
          </cell>
          <cell r="E2114">
            <v>6.45</v>
          </cell>
          <cell r="F2114">
            <v>37706</v>
          </cell>
          <cell r="G2114">
            <v>2.9000000000000001E-2</v>
          </cell>
          <cell r="H2114">
            <v>0.02</v>
          </cell>
          <cell r="I2114" t="str">
            <v>2          0</v>
          </cell>
          <cell r="J2114">
            <v>0</v>
          </cell>
          <cell r="K2114">
            <v>0</v>
          </cell>
          <cell r="L2114">
            <v>2003</v>
          </cell>
          <cell r="M2114" t="str">
            <v>No Trade</v>
          </cell>
          <cell r="N2114" t="str">
            <v>NG43</v>
          </cell>
          <cell r="O2114">
            <v>59.02</v>
          </cell>
          <cell r="P2114">
            <v>1</v>
          </cell>
        </row>
        <row r="2115">
          <cell r="A2115" t="str">
            <v>ON</v>
          </cell>
          <cell r="B2115">
            <v>4</v>
          </cell>
          <cell r="C2115">
            <v>3</v>
          </cell>
          <cell r="D2115" t="str">
            <v>P</v>
          </cell>
          <cell r="E2115">
            <v>6.45</v>
          </cell>
          <cell r="F2115">
            <v>37706</v>
          </cell>
          <cell r="G2115">
            <v>0</v>
          </cell>
          <cell r="H2115">
            <v>0</v>
          </cell>
          <cell r="I2115" t="str">
            <v>0          0</v>
          </cell>
          <cell r="J2115">
            <v>0</v>
          </cell>
          <cell r="K2115">
            <v>0</v>
          </cell>
          <cell r="L2115">
            <v>2003</v>
          </cell>
          <cell r="M2115" t="str">
            <v>No Trade</v>
          </cell>
          <cell r="N2115" t="str">
            <v/>
          </cell>
          <cell r="O2115" t="str">
            <v/>
          </cell>
          <cell r="P2115" t="str">
            <v/>
          </cell>
        </row>
        <row r="2116">
          <cell r="A2116" t="str">
            <v>ON</v>
          </cell>
          <cell r="B2116">
            <v>4</v>
          </cell>
          <cell r="C2116">
            <v>3</v>
          </cell>
          <cell r="D2116" t="str">
            <v>C</v>
          </cell>
          <cell r="E2116">
            <v>6.5</v>
          </cell>
          <cell r="F2116">
            <v>37706</v>
          </cell>
          <cell r="G2116">
            <v>2.7E-2</v>
          </cell>
          <cell r="H2116">
            <v>0.02</v>
          </cell>
          <cell r="I2116" t="str">
            <v>1         16</v>
          </cell>
          <cell r="J2116">
            <v>2.1999999999999999E-2</v>
          </cell>
          <cell r="K2116">
            <v>2.1999999999999999E-2</v>
          </cell>
          <cell r="L2116">
            <v>2003</v>
          </cell>
          <cell r="M2116" t="str">
            <v>No Trade</v>
          </cell>
          <cell r="N2116" t="str">
            <v>NG43</v>
          </cell>
          <cell r="O2116">
            <v>59.02</v>
          </cell>
          <cell r="P2116">
            <v>1</v>
          </cell>
        </row>
        <row r="2117">
          <cell r="A2117" t="str">
            <v>ON</v>
          </cell>
          <cell r="B2117">
            <v>4</v>
          </cell>
          <cell r="C2117">
            <v>3</v>
          </cell>
          <cell r="D2117" t="str">
            <v>P</v>
          </cell>
          <cell r="E2117">
            <v>6.5</v>
          </cell>
          <cell r="F2117">
            <v>37706</v>
          </cell>
          <cell r="G2117">
            <v>0</v>
          </cell>
          <cell r="H2117">
            <v>0</v>
          </cell>
          <cell r="I2117" t="str">
            <v>0          0</v>
          </cell>
          <cell r="J2117">
            <v>0</v>
          </cell>
          <cell r="K2117">
            <v>0</v>
          </cell>
          <cell r="L2117">
            <v>2003</v>
          </cell>
          <cell r="M2117" t="str">
            <v>No Trade</v>
          </cell>
          <cell r="N2117" t="str">
            <v/>
          </cell>
          <cell r="O2117" t="str">
            <v/>
          </cell>
          <cell r="P2117" t="str">
            <v/>
          </cell>
        </row>
        <row r="2118">
          <cell r="A2118" t="str">
            <v>ON</v>
          </cell>
          <cell r="B2118">
            <v>4</v>
          </cell>
          <cell r="C2118">
            <v>3</v>
          </cell>
          <cell r="D2118" t="str">
            <v>C</v>
          </cell>
          <cell r="E2118">
            <v>6.6</v>
          </cell>
          <cell r="F2118">
            <v>37706</v>
          </cell>
          <cell r="G2118">
            <v>2.5000000000000001E-2</v>
          </cell>
          <cell r="H2118">
            <v>0.01</v>
          </cell>
          <cell r="I2118" t="str">
            <v>9          0</v>
          </cell>
          <cell r="J2118">
            <v>0</v>
          </cell>
          <cell r="K2118">
            <v>0</v>
          </cell>
          <cell r="L2118">
            <v>2003</v>
          </cell>
          <cell r="M2118" t="str">
            <v>No Trade</v>
          </cell>
          <cell r="N2118" t="str">
            <v>NG43</v>
          </cell>
          <cell r="O2118">
            <v>59.02</v>
          </cell>
          <cell r="P2118">
            <v>1</v>
          </cell>
        </row>
        <row r="2119">
          <cell r="A2119" t="str">
            <v>ON</v>
          </cell>
          <cell r="B2119">
            <v>4</v>
          </cell>
          <cell r="C2119">
            <v>3</v>
          </cell>
          <cell r="D2119" t="str">
            <v>C</v>
          </cell>
          <cell r="E2119">
            <v>6.7</v>
          </cell>
          <cell r="F2119">
            <v>37706</v>
          </cell>
          <cell r="G2119">
            <v>2.3E-2</v>
          </cell>
          <cell r="H2119">
            <v>0.01</v>
          </cell>
          <cell r="I2119" t="str">
            <v>8          0</v>
          </cell>
          <cell r="J2119">
            <v>0</v>
          </cell>
          <cell r="K2119">
            <v>0</v>
          </cell>
          <cell r="L2119">
            <v>2003</v>
          </cell>
          <cell r="M2119" t="str">
            <v>No Trade</v>
          </cell>
          <cell r="N2119" t="str">
            <v>NG43</v>
          </cell>
          <cell r="O2119">
            <v>59.02</v>
          </cell>
          <cell r="P2119">
            <v>1</v>
          </cell>
        </row>
        <row r="2120">
          <cell r="A2120" t="str">
            <v>ON</v>
          </cell>
          <cell r="B2120">
            <v>4</v>
          </cell>
          <cell r="C2120">
            <v>3</v>
          </cell>
          <cell r="D2120" t="str">
            <v>C</v>
          </cell>
          <cell r="E2120">
            <v>7</v>
          </cell>
          <cell r="F2120">
            <v>37706</v>
          </cell>
          <cell r="G2120">
            <v>1.7999999999999999E-2</v>
          </cell>
          <cell r="H2120">
            <v>0.01</v>
          </cell>
          <cell r="I2120" t="str">
            <v>4      1,293</v>
          </cell>
          <cell r="J2120">
            <v>1.6E-2</v>
          </cell>
          <cell r="K2120">
            <v>1.6E-2</v>
          </cell>
          <cell r="L2120">
            <v>2003</v>
          </cell>
          <cell r="M2120" t="str">
            <v>No Trade</v>
          </cell>
          <cell r="N2120" t="str">
            <v>NG43</v>
          </cell>
          <cell r="O2120">
            <v>59.02</v>
          </cell>
          <cell r="P2120">
            <v>1</v>
          </cell>
        </row>
        <row r="2121">
          <cell r="A2121" t="str">
            <v>ON</v>
          </cell>
          <cell r="B2121">
            <v>4</v>
          </cell>
          <cell r="C2121">
            <v>3</v>
          </cell>
          <cell r="D2121" t="str">
            <v>C</v>
          </cell>
          <cell r="E2121">
            <v>7.5</v>
          </cell>
          <cell r="F2121">
            <v>37706</v>
          </cell>
          <cell r="G2121">
            <v>1.2E-2</v>
          </cell>
          <cell r="H2121">
            <v>0</v>
          </cell>
          <cell r="I2121" t="str">
            <v>9          0</v>
          </cell>
          <cell r="J2121">
            <v>0</v>
          </cell>
          <cell r="K2121">
            <v>0</v>
          </cell>
          <cell r="L2121">
            <v>2003</v>
          </cell>
          <cell r="M2121" t="str">
            <v>No Trade</v>
          </cell>
          <cell r="N2121" t="str">
            <v>NG43</v>
          </cell>
          <cell r="O2121">
            <v>59.02</v>
          </cell>
          <cell r="P2121">
            <v>1</v>
          </cell>
        </row>
        <row r="2122">
          <cell r="A2122" t="str">
            <v>ON</v>
          </cell>
          <cell r="B2122">
            <v>4</v>
          </cell>
          <cell r="C2122">
            <v>3</v>
          </cell>
          <cell r="D2122" t="str">
            <v>C</v>
          </cell>
          <cell r="E2122">
            <v>8</v>
          </cell>
          <cell r="F2122">
            <v>37706</v>
          </cell>
          <cell r="G2122">
            <v>8.9999999999999993E-3</v>
          </cell>
          <cell r="H2122">
            <v>0</v>
          </cell>
          <cell r="I2122" t="str">
            <v>7          0</v>
          </cell>
          <cell r="J2122">
            <v>0</v>
          </cell>
          <cell r="K2122">
            <v>0</v>
          </cell>
          <cell r="L2122">
            <v>2003</v>
          </cell>
          <cell r="M2122" t="str">
            <v>No Trade</v>
          </cell>
          <cell r="N2122" t="str">
            <v>NG43</v>
          </cell>
          <cell r="O2122">
            <v>59.02</v>
          </cell>
          <cell r="P2122">
            <v>1</v>
          </cell>
        </row>
        <row r="2123">
          <cell r="A2123" t="str">
            <v>ON</v>
          </cell>
          <cell r="B2123">
            <v>4</v>
          </cell>
          <cell r="C2123">
            <v>3</v>
          </cell>
          <cell r="D2123" t="str">
            <v>C</v>
          </cell>
          <cell r="E2123">
            <v>10</v>
          </cell>
          <cell r="F2123">
            <v>37706</v>
          </cell>
          <cell r="G2123">
            <v>3.0000000000000001E-3</v>
          </cell>
          <cell r="H2123">
            <v>0</v>
          </cell>
          <cell r="I2123" t="str">
            <v>3          0</v>
          </cell>
          <cell r="J2123">
            <v>0</v>
          </cell>
          <cell r="K2123">
            <v>0</v>
          </cell>
          <cell r="L2123">
            <v>2003</v>
          </cell>
          <cell r="M2123" t="str">
            <v>No Trade</v>
          </cell>
          <cell r="N2123" t="str">
            <v>NG43</v>
          </cell>
          <cell r="O2123">
            <v>59.02</v>
          </cell>
          <cell r="P2123">
            <v>1</v>
          </cell>
        </row>
        <row r="2124">
          <cell r="A2124" t="str">
            <v>ON</v>
          </cell>
          <cell r="B2124">
            <v>5</v>
          </cell>
          <cell r="C2124">
            <v>3</v>
          </cell>
          <cell r="D2124" t="str">
            <v>C</v>
          </cell>
          <cell r="E2124">
            <v>1</v>
          </cell>
          <cell r="F2124">
            <v>37736</v>
          </cell>
          <cell r="G2124">
            <v>0</v>
          </cell>
          <cell r="H2124">
            <v>0</v>
          </cell>
          <cell r="I2124" t="str">
            <v>0          0</v>
          </cell>
          <cell r="J2124">
            <v>0</v>
          </cell>
          <cell r="K2124">
            <v>0</v>
          </cell>
          <cell r="L2124">
            <v>2003</v>
          </cell>
          <cell r="M2124" t="str">
            <v>No Trade</v>
          </cell>
          <cell r="N2124" t="str">
            <v/>
          </cell>
          <cell r="O2124" t="str">
            <v/>
          </cell>
          <cell r="P2124" t="str">
            <v/>
          </cell>
        </row>
        <row r="2125">
          <cell r="A2125" t="str">
            <v>ON</v>
          </cell>
          <cell r="B2125">
            <v>5</v>
          </cell>
          <cell r="C2125">
            <v>3</v>
          </cell>
          <cell r="D2125" t="str">
            <v>P</v>
          </cell>
          <cell r="E2125">
            <v>2</v>
          </cell>
          <cell r="F2125">
            <v>37736</v>
          </cell>
          <cell r="G2125">
            <v>1E-3</v>
          </cell>
          <cell r="H2125">
            <v>0</v>
          </cell>
          <cell r="I2125" t="str">
            <v>1          0</v>
          </cell>
          <cell r="J2125">
            <v>0</v>
          </cell>
          <cell r="K2125">
            <v>0</v>
          </cell>
          <cell r="L2125">
            <v>2003</v>
          </cell>
          <cell r="M2125">
            <v>1.6253561031787063</v>
          </cell>
          <cell r="N2125" t="str">
            <v>NG53</v>
          </cell>
          <cell r="O2125">
            <v>59.02</v>
          </cell>
          <cell r="P2125">
            <v>2</v>
          </cell>
        </row>
        <row r="2126">
          <cell r="A2126" t="str">
            <v>ON</v>
          </cell>
          <cell r="B2126">
            <v>5</v>
          </cell>
          <cell r="C2126">
            <v>3</v>
          </cell>
          <cell r="D2126" t="str">
            <v>P</v>
          </cell>
          <cell r="E2126">
            <v>2.1</v>
          </cell>
          <cell r="F2126">
            <v>37736</v>
          </cell>
          <cell r="G2126">
            <v>1E-3</v>
          </cell>
          <cell r="H2126">
            <v>0</v>
          </cell>
          <cell r="I2126" t="str">
            <v>1          0</v>
          </cell>
          <cell r="J2126">
            <v>0</v>
          </cell>
          <cell r="K2126">
            <v>0</v>
          </cell>
          <cell r="L2126">
            <v>2003</v>
          </cell>
          <cell r="M2126">
            <v>1.6004370442589988</v>
          </cell>
          <cell r="N2126" t="str">
            <v>NG53</v>
          </cell>
          <cell r="O2126">
            <v>59.02</v>
          </cell>
          <cell r="P2126">
            <v>2</v>
          </cell>
        </row>
        <row r="2127">
          <cell r="A2127" t="str">
            <v>ON</v>
          </cell>
          <cell r="B2127">
            <v>5</v>
          </cell>
          <cell r="C2127">
            <v>3</v>
          </cell>
          <cell r="D2127" t="str">
            <v>P</v>
          </cell>
          <cell r="E2127">
            <v>2.25</v>
          </cell>
          <cell r="F2127">
            <v>37736</v>
          </cell>
          <cell r="G2127">
            <v>1E-3</v>
          </cell>
          <cell r="H2127">
            <v>0</v>
          </cell>
          <cell r="I2127" t="str">
            <v>2          0</v>
          </cell>
          <cell r="J2127">
            <v>0</v>
          </cell>
          <cell r="K2127">
            <v>0</v>
          </cell>
          <cell r="L2127">
            <v>2003</v>
          </cell>
          <cell r="M2127">
            <v>1.5653352027097129</v>
          </cell>
          <cell r="N2127" t="str">
            <v>NG53</v>
          </cell>
          <cell r="O2127">
            <v>59.02</v>
          </cell>
          <cell r="P2127">
            <v>2</v>
          </cell>
        </row>
        <row r="2128">
          <cell r="A2128" t="str">
            <v>ON</v>
          </cell>
          <cell r="B2128">
            <v>5</v>
          </cell>
          <cell r="C2128">
            <v>3</v>
          </cell>
          <cell r="D2128" t="str">
            <v>P</v>
          </cell>
          <cell r="E2128">
            <v>2.5</v>
          </cell>
          <cell r="F2128">
            <v>37736</v>
          </cell>
          <cell r="G2128">
            <v>5.0000000000000001E-3</v>
          </cell>
          <cell r="H2128">
            <v>0</v>
          </cell>
          <cell r="I2128" t="str">
            <v>6          0</v>
          </cell>
          <cell r="J2128">
            <v>0</v>
          </cell>
          <cell r="K2128">
            <v>0</v>
          </cell>
          <cell r="L2128">
            <v>2003</v>
          </cell>
          <cell r="M2128">
            <v>1.7208332549251797</v>
          </cell>
          <cell r="N2128" t="str">
            <v>NG53</v>
          </cell>
          <cell r="O2128">
            <v>59.02</v>
          </cell>
          <cell r="P2128">
            <v>2</v>
          </cell>
        </row>
        <row r="2129">
          <cell r="A2129" t="str">
            <v>ON</v>
          </cell>
          <cell r="B2129">
            <v>5</v>
          </cell>
          <cell r="C2129">
            <v>3</v>
          </cell>
          <cell r="D2129" t="str">
            <v>P</v>
          </cell>
          <cell r="E2129">
            <v>2.5499999999999998</v>
          </cell>
          <cell r="F2129">
            <v>37736</v>
          </cell>
          <cell r="G2129">
            <v>0</v>
          </cell>
          <cell r="H2129">
            <v>0</v>
          </cell>
          <cell r="I2129" t="str">
            <v>0          0</v>
          </cell>
          <cell r="J2129">
            <v>0</v>
          </cell>
          <cell r="K2129">
            <v>0</v>
          </cell>
          <cell r="L2129">
            <v>2003</v>
          </cell>
          <cell r="M2129" t="str">
            <v>No Trade</v>
          </cell>
          <cell r="N2129" t="str">
            <v/>
          </cell>
          <cell r="O2129" t="str">
            <v/>
          </cell>
          <cell r="P2129" t="str">
            <v/>
          </cell>
        </row>
        <row r="2130">
          <cell r="A2130" t="str">
            <v>ON</v>
          </cell>
          <cell r="B2130">
            <v>5</v>
          </cell>
          <cell r="C2130">
            <v>3</v>
          </cell>
          <cell r="D2130" t="str">
            <v>P</v>
          </cell>
          <cell r="E2130">
            <v>2.7</v>
          </cell>
          <cell r="F2130">
            <v>37736</v>
          </cell>
          <cell r="G2130">
            <v>0</v>
          </cell>
          <cell r="H2130">
            <v>0</v>
          </cell>
          <cell r="I2130" t="str">
            <v>0          0</v>
          </cell>
          <cell r="J2130">
            <v>0</v>
          </cell>
          <cell r="K2130">
            <v>0</v>
          </cell>
          <cell r="L2130">
            <v>2003</v>
          </cell>
          <cell r="M2130" t="str">
            <v>No Trade</v>
          </cell>
          <cell r="N2130" t="str">
            <v/>
          </cell>
          <cell r="O2130" t="str">
            <v/>
          </cell>
          <cell r="P2130" t="str">
            <v/>
          </cell>
        </row>
        <row r="2131">
          <cell r="A2131" t="str">
            <v>ON</v>
          </cell>
          <cell r="B2131">
            <v>5</v>
          </cell>
          <cell r="C2131">
            <v>3</v>
          </cell>
          <cell r="D2131" t="str">
            <v>P</v>
          </cell>
          <cell r="E2131">
            <v>2.75</v>
          </cell>
          <cell r="F2131">
            <v>37736</v>
          </cell>
          <cell r="G2131">
            <v>1.4999999999999999E-2</v>
          </cell>
          <cell r="H2131">
            <v>0.01</v>
          </cell>
          <cell r="I2131" t="str">
            <v>8          0</v>
          </cell>
          <cell r="J2131">
            <v>0</v>
          </cell>
          <cell r="K2131">
            <v>0</v>
          </cell>
          <cell r="L2131">
            <v>2003</v>
          </cell>
          <cell r="M2131">
            <v>1.8534191633277242</v>
          </cell>
          <cell r="N2131" t="str">
            <v>NG53</v>
          </cell>
          <cell r="O2131">
            <v>59.02</v>
          </cell>
          <cell r="P2131">
            <v>2</v>
          </cell>
        </row>
        <row r="2132">
          <cell r="A2132" t="str">
            <v>ON</v>
          </cell>
          <cell r="B2132">
            <v>5</v>
          </cell>
          <cell r="C2132">
            <v>3</v>
          </cell>
          <cell r="D2132" t="str">
            <v>P</v>
          </cell>
          <cell r="E2132">
            <v>2.8</v>
          </cell>
          <cell r="F2132">
            <v>37736</v>
          </cell>
          <cell r="G2132">
            <v>1.7999999999999999E-2</v>
          </cell>
          <cell r="H2132">
            <v>0.02</v>
          </cell>
          <cell r="I2132" t="str">
            <v>2          0</v>
          </cell>
          <cell r="J2132">
            <v>0</v>
          </cell>
          <cell r="K2132">
            <v>0</v>
          </cell>
          <cell r="L2132">
            <v>2003</v>
          </cell>
          <cell r="M2132">
            <v>1.8782171552410283</v>
          </cell>
          <cell r="N2132" t="str">
            <v>NG53</v>
          </cell>
          <cell r="O2132">
            <v>59.02</v>
          </cell>
          <cell r="P2132">
            <v>2</v>
          </cell>
        </row>
        <row r="2133">
          <cell r="A2133" t="str">
            <v>ON</v>
          </cell>
          <cell r="B2133">
            <v>5</v>
          </cell>
          <cell r="C2133">
            <v>3</v>
          </cell>
          <cell r="D2133" t="str">
            <v>P</v>
          </cell>
          <cell r="E2133">
            <v>2.85</v>
          </cell>
          <cell r="F2133">
            <v>37736</v>
          </cell>
          <cell r="G2133">
            <v>2.1000000000000001E-2</v>
          </cell>
          <cell r="H2133">
            <v>0.02</v>
          </cell>
          <cell r="I2133" t="str">
            <v>6          0</v>
          </cell>
          <cell r="J2133">
            <v>0</v>
          </cell>
          <cell r="K2133">
            <v>0</v>
          </cell>
          <cell r="L2133">
            <v>2003</v>
          </cell>
          <cell r="M2133">
            <v>1.8986000378255627</v>
          </cell>
          <cell r="N2133" t="str">
            <v>NG53</v>
          </cell>
          <cell r="O2133">
            <v>59.02</v>
          </cell>
          <cell r="P2133">
            <v>2</v>
          </cell>
        </row>
        <row r="2134">
          <cell r="A2134" t="str">
            <v>ON</v>
          </cell>
          <cell r="B2134">
            <v>5</v>
          </cell>
          <cell r="C2134">
            <v>3</v>
          </cell>
          <cell r="D2134" t="str">
            <v>P</v>
          </cell>
          <cell r="E2134">
            <v>2.9</v>
          </cell>
          <cell r="F2134">
            <v>37736</v>
          </cell>
          <cell r="G2134">
            <v>0</v>
          </cell>
          <cell r="H2134">
            <v>0</v>
          </cell>
          <cell r="I2134" t="str">
            <v>0          0</v>
          </cell>
          <cell r="J2134">
            <v>0</v>
          </cell>
          <cell r="K2134">
            <v>0</v>
          </cell>
          <cell r="L2134">
            <v>2003</v>
          </cell>
          <cell r="M2134" t="str">
            <v>No Trade</v>
          </cell>
          <cell r="N2134" t="str">
            <v/>
          </cell>
          <cell r="O2134" t="str">
            <v/>
          </cell>
          <cell r="P2134" t="str">
            <v/>
          </cell>
        </row>
        <row r="2135">
          <cell r="A2135" t="str">
            <v>ON</v>
          </cell>
          <cell r="B2135">
            <v>5</v>
          </cell>
          <cell r="C2135">
            <v>3</v>
          </cell>
          <cell r="D2135" t="str">
            <v>P</v>
          </cell>
          <cell r="E2135">
            <v>2.95</v>
          </cell>
          <cell r="F2135">
            <v>37736</v>
          </cell>
          <cell r="G2135">
            <v>0.03</v>
          </cell>
          <cell r="H2135">
            <v>0.03</v>
          </cell>
          <cell r="I2135" t="str">
            <v>7          0</v>
          </cell>
          <cell r="J2135">
            <v>0</v>
          </cell>
          <cell r="K2135">
            <v>0</v>
          </cell>
          <cell r="L2135">
            <v>2003</v>
          </cell>
          <cell r="M2135">
            <v>1.9543976278748929</v>
          </cell>
          <cell r="N2135" t="str">
            <v>NG53</v>
          </cell>
          <cell r="O2135">
            <v>59.02</v>
          </cell>
          <cell r="P2135">
            <v>2</v>
          </cell>
        </row>
        <row r="2136">
          <cell r="A2136" t="str">
            <v>ON</v>
          </cell>
          <cell r="B2136">
            <v>5</v>
          </cell>
          <cell r="C2136">
            <v>3</v>
          </cell>
          <cell r="D2136" t="str">
            <v>C</v>
          </cell>
          <cell r="E2136">
            <v>3</v>
          </cell>
          <cell r="F2136">
            <v>37736</v>
          </cell>
          <cell r="G2136">
            <v>0.91</v>
          </cell>
          <cell r="H2136">
            <v>0.91</v>
          </cell>
          <cell r="I2136" t="str">
            <v>0          0</v>
          </cell>
          <cell r="J2136">
            <v>0</v>
          </cell>
          <cell r="K2136">
            <v>0</v>
          </cell>
          <cell r="L2136">
            <v>2003</v>
          </cell>
          <cell r="M2136" t="str">
            <v>No Trade</v>
          </cell>
          <cell r="N2136" t="str">
            <v>NG53</v>
          </cell>
          <cell r="O2136">
            <v>59.02</v>
          </cell>
          <cell r="P2136">
            <v>1</v>
          </cell>
        </row>
        <row r="2137">
          <cell r="A2137" t="str">
            <v>ON</v>
          </cell>
          <cell r="B2137">
            <v>5</v>
          </cell>
          <cell r="C2137">
            <v>3</v>
          </cell>
          <cell r="D2137" t="str">
            <v>P</v>
          </cell>
          <cell r="E2137">
            <v>3</v>
          </cell>
          <cell r="F2137">
            <v>37736</v>
          </cell>
          <cell r="G2137">
            <v>3.5999999999999997E-2</v>
          </cell>
          <cell r="H2137">
            <v>0.04</v>
          </cell>
          <cell r="I2137" t="str">
            <v>3          0</v>
          </cell>
          <cell r="J2137">
            <v>0</v>
          </cell>
          <cell r="K2137">
            <v>0</v>
          </cell>
          <cell r="L2137">
            <v>2003</v>
          </cell>
          <cell r="M2137">
            <v>1.9861010615366499</v>
          </cell>
          <cell r="N2137" t="str">
            <v>NG53</v>
          </cell>
          <cell r="O2137">
            <v>59.02</v>
          </cell>
          <cell r="P2137">
            <v>2</v>
          </cell>
        </row>
        <row r="2138">
          <cell r="A2138" t="str">
            <v>ON</v>
          </cell>
          <cell r="B2138">
            <v>5</v>
          </cell>
          <cell r="C2138">
            <v>3</v>
          </cell>
          <cell r="D2138" t="str">
            <v>P</v>
          </cell>
          <cell r="E2138">
            <v>3.1</v>
          </cell>
          <cell r="F2138">
            <v>37736</v>
          </cell>
          <cell r="G2138">
            <v>4.9000000000000002E-2</v>
          </cell>
          <cell r="H2138">
            <v>0.05</v>
          </cell>
          <cell r="I2138" t="str">
            <v>9          0</v>
          </cell>
          <cell r="J2138">
            <v>0</v>
          </cell>
          <cell r="K2138">
            <v>0</v>
          </cell>
          <cell r="L2138">
            <v>2003</v>
          </cell>
          <cell r="M2138">
            <v>2.0409838542429402</v>
          </cell>
          <cell r="N2138" t="str">
            <v>NG53</v>
          </cell>
          <cell r="O2138">
            <v>59.02</v>
          </cell>
          <cell r="P2138">
            <v>2</v>
          </cell>
        </row>
        <row r="2139">
          <cell r="A2139" t="str">
            <v>ON</v>
          </cell>
          <cell r="B2139">
            <v>5</v>
          </cell>
          <cell r="C2139">
            <v>3</v>
          </cell>
          <cell r="D2139" t="str">
            <v>P</v>
          </cell>
          <cell r="E2139">
            <v>3.15</v>
          </cell>
          <cell r="F2139">
            <v>37736</v>
          </cell>
          <cell r="G2139">
            <v>5.7000000000000002E-2</v>
          </cell>
          <cell r="H2139">
            <v>0.06</v>
          </cell>
          <cell r="I2139" t="str">
            <v>8          0</v>
          </cell>
          <cell r="J2139">
            <v>0</v>
          </cell>
          <cell r="K2139">
            <v>0</v>
          </cell>
          <cell r="L2139">
            <v>2003</v>
          </cell>
          <cell r="M2139">
            <v>2.0702138422753711</v>
          </cell>
          <cell r="N2139" t="str">
            <v>NG53</v>
          </cell>
          <cell r="O2139">
            <v>59.02</v>
          </cell>
          <cell r="P2139">
            <v>2</v>
          </cell>
        </row>
        <row r="2140">
          <cell r="A2140" t="str">
            <v>ON</v>
          </cell>
          <cell r="B2140">
            <v>5</v>
          </cell>
          <cell r="C2140">
            <v>3</v>
          </cell>
          <cell r="D2140" t="str">
            <v>P</v>
          </cell>
          <cell r="E2140">
            <v>3.2</v>
          </cell>
          <cell r="F2140">
            <v>37736</v>
          </cell>
          <cell r="G2140">
            <v>6.5000000000000002E-2</v>
          </cell>
          <cell r="H2140">
            <v>7.0000000000000007E-2</v>
          </cell>
          <cell r="I2140" t="str">
            <v>8          0</v>
          </cell>
          <cell r="J2140">
            <v>0</v>
          </cell>
          <cell r="K2140">
            <v>0</v>
          </cell>
          <cell r="L2140">
            <v>2003</v>
          </cell>
          <cell r="M2140">
            <v>2.0954459043089941</v>
          </cell>
          <cell r="N2140" t="str">
            <v>NG53</v>
          </cell>
          <cell r="O2140">
            <v>59.02</v>
          </cell>
          <cell r="P2140">
            <v>2</v>
          </cell>
        </row>
        <row r="2141">
          <cell r="A2141" t="str">
            <v>ON</v>
          </cell>
          <cell r="B2141">
            <v>5</v>
          </cell>
          <cell r="C2141">
            <v>3</v>
          </cell>
          <cell r="D2141" t="str">
            <v>C</v>
          </cell>
          <cell r="E2141">
            <v>3.25</v>
          </cell>
          <cell r="F2141">
            <v>37736</v>
          </cell>
          <cell r="G2141">
            <v>0.88300000000000001</v>
          </cell>
          <cell r="H2141">
            <v>0.88</v>
          </cell>
          <cell r="I2141" t="str">
            <v>3          0</v>
          </cell>
          <cell r="J2141">
            <v>0</v>
          </cell>
          <cell r="K2141">
            <v>0</v>
          </cell>
          <cell r="L2141">
            <v>2003</v>
          </cell>
          <cell r="M2141" t="str">
            <v>No Trade</v>
          </cell>
          <cell r="N2141" t="str">
            <v>NG53</v>
          </cell>
          <cell r="O2141">
            <v>59.02</v>
          </cell>
          <cell r="P2141">
            <v>1</v>
          </cell>
        </row>
        <row r="2142">
          <cell r="A2142" t="str">
            <v>ON</v>
          </cell>
          <cell r="B2142">
            <v>5</v>
          </cell>
          <cell r="C2142">
            <v>3</v>
          </cell>
          <cell r="D2142" t="str">
            <v>P</v>
          </cell>
          <cell r="E2142">
            <v>3.25</v>
          </cell>
          <cell r="F2142">
            <v>37736</v>
          </cell>
          <cell r="G2142">
            <v>7.4999999999999997E-2</v>
          </cell>
          <cell r="H2142">
            <v>0.08</v>
          </cell>
          <cell r="I2142" t="str">
            <v>9          0</v>
          </cell>
          <cell r="J2142">
            <v>0</v>
          </cell>
          <cell r="K2142">
            <v>0</v>
          </cell>
          <cell r="L2142">
            <v>2003</v>
          </cell>
          <cell r="M2142">
            <v>2.1257297592783684</v>
          </cell>
          <cell r="N2142" t="str">
            <v>NG53</v>
          </cell>
          <cell r="O2142">
            <v>59.02</v>
          </cell>
          <cell r="P2142">
            <v>2</v>
          </cell>
        </row>
        <row r="2143">
          <cell r="A2143" t="str">
            <v>ON</v>
          </cell>
          <cell r="B2143">
            <v>5</v>
          </cell>
          <cell r="C2143">
            <v>3</v>
          </cell>
          <cell r="D2143" t="str">
            <v>P</v>
          </cell>
          <cell r="E2143">
            <v>3.3</v>
          </cell>
          <cell r="F2143">
            <v>37736</v>
          </cell>
          <cell r="G2143">
            <v>8.5000000000000006E-2</v>
          </cell>
          <cell r="H2143">
            <v>0.1</v>
          </cell>
          <cell r="I2143" t="str">
            <v>0          0</v>
          </cell>
          <cell r="J2143">
            <v>0</v>
          </cell>
          <cell r="K2143">
            <v>0</v>
          </cell>
          <cell r="L2143">
            <v>2003</v>
          </cell>
          <cell r="M2143">
            <v>2.1521711956003973</v>
          </cell>
          <cell r="N2143" t="str">
            <v>NG53</v>
          </cell>
          <cell r="O2143">
            <v>59.02</v>
          </cell>
          <cell r="P2143">
            <v>2</v>
          </cell>
        </row>
        <row r="2144">
          <cell r="A2144" t="str">
            <v>ON</v>
          </cell>
          <cell r="B2144">
            <v>5</v>
          </cell>
          <cell r="C2144">
            <v>3</v>
          </cell>
          <cell r="D2144" t="str">
            <v>P</v>
          </cell>
          <cell r="E2144">
            <v>3.35</v>
          </cell>
          <cell r="F2144">
            <v>37736</v>
          </cell>
          <cell r="G2144">
            <v>9.6000000000000002E-2</v>
          </cell>
          <cell r="H2144">
            <v>0.11</v>
          </cell>
          <cell r="I2144" t="str">
            <v>3          0</v>
          </cell>
          <cell r="J2144">
            <v>0</v>
          </cell>
          <cell r="K2144">
            <v>0</v>
          </cell>
          <cell r="L2144">
            <v>2003</v>
          </cell>
          <cell r="M2144">
            <v>2.1789801662762942</v>
          </cell>
          <cell r="N2144" t="str">
            <v>NG53</v>
          </cell>
          <cell r="O2144">
            <v>59.02</v>
          </cell>
          <cell r="P2144">
            <v>2</v>
          </cell>
        </row>
        <row r="2145">
          <cell r="A2145" t="str">
            <v>ON</v>
          </cell>
          <cell r="B2145">
            <v>5</v>
          </cell>
          <cell r="C2145">
            <v>3</v>
          </cell>
          <cell r="D2145" t="str">
            <v>P</v>
          </cell>
          <cell r="E2145">
            <v>3.4</v>
          </cell>
          <cell r="F2145">
            <v>37736</v>
          </cell>
          <cell r="G2145">
            <v>0.109</v>
          </cell>
          <cell r="H2145">
            <v>0.12</v>
          </cell>
          <cell r="I2145" t="str">
            <v>7          0</v>
          </cell>
          <cell r="J2145">
            <v>0</v>
          </cell>
          <cell r="K2145">
            <v>0</v>
          </cell>
          <cell r="L2145">
            <v>2003</v>
          </cell>
          <cell r="M2145">
            <v>2.2091384874267983</v>
          </cell>
          <cell r="N2145" t="str">
            <v>NG53</v>
          </cell>
          <cell r="O2145">
            <v>59.02</v>
          </cell>
          <cell r="P2145">
            <v>2</v>
          </cell>
        </row>
        <row r="2146">
          <cell r="A2146" t="str">
            <v>ON</v>
          </cell>
          <cell r="B2146">
            <v>5</v>
          </cell>
          <cell r="C2146">
            <v>3</v>
          </cell>
          <cell r="D2146" t="str">
            <v>P</v>
          </cell>
          <cell r="E2146">
            <v>3.45</v>
          </cell>
          <cell r="F2146">
            <v>37736</v>
          </cell>
          <cell r="G2146">
            <v>0.122</v>
          </cell>
          <cell r="H2146">
            <v>0.14000000000000001</v>
          </cell>
          <cell r="I2146" t="str">
            <v>3          0</v>
          </cell>
          <cell r="J2146">
            <v>0</v>
          </cell>
          <cell r="K2146">
            <v>0</v>
          </cell>
          <cell r="L2146">
            <v>2003</v>
          </cell>
          <cell r="M2146">
            <v>2.2359330796959238</v>
          </cell>
          <cell r="N2146" t="str">
            <v>NG53</v>
          </cell>
          <cell r="O2146">
            <v>59.02</v>
          </cell>
          <cell r="P2146">
            <v>2</v>
          </cell>
        </row>
        <row r="2147">
          <cell r="A2147" t="str">
            <v>ON</v>
          </cell>
          <cell r="B2147">
            <v>5</v>
          </cell>
          <cell r="C2147">
            <v>3</v>
          </cell>
          <cell r="D2147" t="str">
            <v>C</v>
          </cell>
          <cell r="E2147">
            <v>3.5</v>
          </cell>
          <cell r="F2147">
            <v>37736</v>
          </cell>
          <cell r="G2147">
            <v>0.68300000000000005</v>
          </cell>
          <cell r="H2147">
            <v>0.6</v>
          </cell>
          <cell r="I2147" t="str">
            <v>3          0</v>
          </cell>
          <cell r="J2147">
            <v>0</v>
          </cell>
          <cell r="K2147">
            <v>0</v>
          </cell>
          <cell r="L2147">
            <v>2003</v>
          </cell>
          <cell r="M2147" t="str">
            <v>No Trade</v>
          </cell>
          <cell r="N2147" t="str">
            <v>NG53</v>
          </cell>
          <cell r="O2147">
            <v>59.02</v>
          </cell>
          <cell r="P2147">
            <v>1</v>
          </cell>
        </row>
        <row r="2148">
          <cell r="A2148" t="str">
            <v>ON</v>
          </cell>
          <cell r="B2148">
            <v>5</v>
          </cell>
          <cell r="C2148">
            <v>3</v>
          </cell>
          <cell r="D2148" t="str">
            <v>P</v>
          </cell>
          <cell r="E2148">
            <v>3.5</v>
          </cell>
          <cell r="F2148">
            <v>37736</v>
          </cell>
          <cell r="G2148">
            <v>0.13600000000000001</v>
          </cell>
          <cell r="H2148">
            <v>0.16</v>
          </cell>
          <cell r="I2148" t="str">
            <v>0          0</v>
          </cell>
          <cell r="J2148">
            <v>0</v>
          </cell>
          <cell r="K2148">
            <v>0</v>
          </cell>
          <cell r="L2148">
            <v>2003</v>
          </cell>
          <cell r="M2148">
            <v>2.2626993137921789</v>
          </cell>
          <cell r="N2148" t="str">
            <v>NG53</v>
          </cell>
          <cell r="O2148">
            <v>59.02</v>
          </cell>
          <cell r="P2148">
            <v>2</v>
          </cell>
        </row>
        <row r="2149">
          <cell r="A2149" t="str">
            <v>ON</v>
          </cell>
          <cell r="B2149">
            <v>5</v>
          </cell>
          <cell r="C2149">
            <v>3</v>
          </cell>
          <cell r="D2149" t="str">
            <v>C</v>
          </cell>
          <cell r="E2149">
            <v>3.55</v>
          </cell>
          <cell r="F2149">
            <v>37736</v>
          </cell>
          <cell r="G2149">
            <v>0.65</v>
          </cell>
          <cell r="H2149">
            <v>0.56999999999999995</v>
          </cell>
          <cell r="I2149" t="str">
            <v>2          0</v>
          </cell>
          <cell r="J2149">
            <v>0</v>
          </cell>
          <cell r="K2149">
            <v>0</v>
          </cell>
          <cell r="L2149">
            <v>2003</v>
          </cell>
          <cell r="M2149" t="str">
            <v>No Trade</v>
          </cell>
          <cell r="N2149" t="str">
            <v>NG53</v>
          </cell>
          <cell r="O2149">
            <v>59.02</v>
          </cell>
          <cell r="P2149">
            <v>1</v>
          </cell>
        </row>
        <row r="2150">
          <cell r="A2150" t="str">
            <v>ON</v>
          </cell>
          <cell r="B2150">
            <v>5</v>
          </cell>
          <cell r="C2150">
            <v>3</v>
          </cell>
          <cell r="D2150" t="str">
            <v>P</v>
          </cell>
          <cell r="E2150">
            <v>3.55</v>
          </cell>
          <cell r="F2150">
            <v>37736</v>
          </cell>
          <cell r="G2150">
            <v>0.152</v>
          </cell>
          <cell r="H2150">
            <v>0.17</v>
          </cell>
          <cell r="I2150" t="str">
            <v>8          0</v>
          </cell>
          <cell r="J2150">
            <v>0</v>
          </cell>
          <cell r="K2150">
            <v>0</v>
          </cell>
          <cell r="L2150">
            <v>2003</v>
          </cell>
          <cell r="M2150">
            <v>2.2919194855646263</v>
          </cell>
          <cell r="N2150" t="str">
            <v>NG53</v>
          </cell>
          <cell r="O2150">
            <v>59.02</v>
          </cell>
          <cell r="P2150">
            <v>2</v>
          </cell>
        </row>
        <row r="2151">
          <cell r="A2151" t="str">
            <v>ON</v>
          </cell>
          <cell r="B2151">
            <v>5</v>
          </cell>
          <cell r="C2151">
            <v>3</v>
          </cell>
          <cell r="D2151" t="str">
            <v>C</v>
          </cell>
          <cell r="E2151">
            <v>3.6</v>
          </cell>
          <cell r="F2151">
            <v>37736</v>
          </cell>
          <cell r="G2151">
            <v>0.61799999999999999</v>
          </cell>
          <cell r="H2151">
            <v>0.54</v>
          </cell>
          <cell r="I2151" t="str">
            <v>4          0</v>
          </cell>
          <cell r="J2151">
            <v>0</v>
          </cell>
          <cell r="K2151">
            <v>0</v>
          </cell>
          <cell r="L2151">
            <v>2003</v>
          </cell>
          <cell r="M2151" t="str">
            <v>No Trade</v>
          </cell>
          <cell r="N2151" t="str">
            <v>NG53</v>
          </cell>
          <cell r="O2151">
            <v>59.02</v>
          </cell>
          <cell r="P2151">
            <v>1</v>
          </cell>
        </row>
        <row r="2152">
          <cell r="A2152" t="str">
            <v>ON</v>
          </cell>
          <cell r="B2152">
            <v>5</v>
          </cell>
          <cell r="C2152">
            <v>3</v>
          </cell>
          <cell r="D2152" t="str">
            <v>P</v>
          </cell>
          <cell r="E2152">
            <v>3.6</v>
          </cell>
          <cell r="F2152">
            <v>37736</v>
          </cell>
          <cell r="G2152">
            <v>0.16900000000000001</v>
          </cell>
          <cell r="H2152">
            <v>0.19</v>
          </cell>
          <cell r="I2152" t="str">
            <v>7          0</v>
          </cell>
          <cell r="J2152">
            <v>0</v>
          </cell>
          <cell r="K2152">
            <v>0</v>
          </cell>
          <cell r="L2152">
            <v>2003</v>
          </cell>
          <cell r="M2152">
            <v>2.3206719066159427</v>
          </cell>
          <cell r="N2152" t="str">
            <v>NG53</v>
          </cell>
          <cell r="O2152">
            <v>59.02</v>
          </cell>
          <cell r="P2152">
            <v>2</v>
          </cell>
        </row>
        <row r="2153">
          <cell r="A2153" t="str">
            <v>ON</v>
          </cell>
          <cell r="B2153">
            <v>5</v>
          </cell>
          <cell r="C2153">
            <v>3</v>
          </cell>
          <cell r="D2153" t="str">
            <v>C</v>
          </cell>
          <cell r="E2153">
            <v>3.65</v>
          </cell>
          <cell r="F2153">
            <v>37736</v>
          </cell>
          <cell r="G2153">
            <v>0.58699999999999997</v>
          </cell>
          <cell r="H2153">
            <v>0.51</v>
          </cell>
          <cell r="I2153" t="str">
            <v>5          0</v>
          </cell>
          <cell r="J2153">
            <v>0</v>
          </cell>
          <cell r="K2153">
            <v>0</v>
          </cell>
          <cell r="L2153">
            <v>2003</v>
          </cell>
          <cell r="M2153" t="str">
            <v>No Trade</v>
          </cell>
          <cell r="N2153" t="str">
            <v>NG53</v>
          </cell>
          <cell r="O2153">
            <v>59.02</v>
          </cell>
          <cell r="P2153">
            <v>1</v>
          </cell>
        </row>
        <row r="2154">
          <cell r="A2154" t="str">
            <v>ON</v>
          </cell>
          <cell r="B2154">
            <v>5</v>
          </cell>
          <cell r="C2154">
            <v>3</v>
          </cell>
          <cell r="D2154" t="str">
            <v>P</v>
          </cell>
          <cell r="E2154">
            <v>3.65</v>
          </cell>
          <cell r="F2154">
            <v>37736</v>
          </cell>
          <cell r="G2154">
            <v>0.188</v>
          </cell>
          <cell r="H2154">
            <v>0.21</v>
          </cell>
          <cell r="I2154" t="str">
            <v>8          0</v>
          </cell>
          <cell r="J2154">
            <v>0</v>
          </cell>
          <cell r="K2154">
            <v>0</v>
          </cell>
          <cell r="L2154">
            <v>2003</v>
          </cell>
          <cell r="M2154">
            <v>2.3512093711621356</v>
          </cell>
          <cell r="N2154" t="str">
            <v>NG53</v>
          </cell>
          <cell r="O2154">
            <v>59.02</v>
          </cell>
          <cell r="P2154">
            <v>2</v>
          </cell>
        </row>
        <row r="2155">
          <cell r="A2155" t="str">
            <v>ON</v>
          </cell>
          <cell r="B2155">
            <v>5</v>
          </cell>
          <cell r="C2155">
            <v>3</v>
          </cell>
          <cell r="D2155" t="str">
            <v>C</v>
          </cell>
          <cell r="E2155">
            <v>3.7</v>
          </cell>
          <cell r="F2155">
            <v>37736</v>
          </cell>
          <cell r="G2155">
            <v>0.55000000000000004</v>
          </cell>
          <cell r="H2155">
            <v>0.47</v>
          </cell>
          <cell r="I2155" t="str">
            <v>7          4</v>
          </cell>
          <cell r="J2155">
            <v>0.48099999999999998</v>
          </cell>
          <cell r="K2155">
            <v>0.48</v>
          </cell>
          <cell r="L2155">
            <v>2003</v>
          </cell>
          <cell r="M2155" t="str">
            <v>No Trade</v>
          </cell>
          <cell r="N2155" t="str">
            <v>NG53</v>
          </cell>
          <cell r="O2155">
            <v>59.02</v>
          </cell>
          <cell r="P2155">
            <v>1</v>
          </cell>
        </row>
        <row r="2156">
          <cell r="A2156" t="str">
            <v>ON</v>
          </cell>
          <cell r="B2156">
            <v>5</v>
          </cell>
          <cell r="C2156">
            <v>3</v>
          </cell>
          <cell r="D2156" t="str">
            <v>P</v>
          </cell>
          <cell r="E2156">
            <v>3.7</v>
          </cell>
          <cell r="F2156">
            <v>37736</v>
          </cell>
          <cell r="G2156">
            <v>0.19700000000000001</v>
          </cell>
          <cell r="H2156">
            <v>0.23</v>
          </cell>
          <cell r="I2156" t="str">
            <v>0          2</v>
          </cell>
          <cell r="J2156">
            <v>0.23100000000000001</v>
          </cell>
          <cell r="K2156">
            <v>0.23</v>
          </cell>
          <cell r="L2156">
            <v>2003</v>
          </cell>
          <cell r="M2156">
            <v>2.3577370471336425</v>
          </cell>
          <cell r="N2156" t="str">
            <v>NG53</v>
          </cell>
          <cell r="O2156">
            <v>59.02</v>
          </cell>
          <cell r="P2156">
            <v>2</v>
          </cell>
        </row>
        <row r="2157">
          <cell r="A2157" t="str">
            <v>ON</v>
          </cell>
          <cell r="B2157">
            <v>5</v>
          </cell>
          <cell r="C2157">
            <v>3</v>
          </cell>
          <cell r="D2157" t="str">
            <v>C</v>
          </cell>
          <cell r="E2157">
            <v>3.75</v>
          </cell>
          <cell r="F2157">
            <v>37736</v>
          </cell>
          <cell r="G2157">
            <v>0.52100000000000002</v>
          </cell>
          <cell r="H2157">
            <v>0.45</v>
          </cell>
          <cell r="I2157" t="str">
            <v>0          0</v>
          </cell>
          <cell r="J2157">
            <v>0</v>
          </cell>
          <cell r="K2157">
            <v>0</v>
          </cell>
          <cell r="L2157">
            <v>2003</v>
          </cell>
          <cell r="M2157" t="str">
            <v>No Trade</v>
          </cell>
          <cell r="N2157" t="str">
            <v>NG53</v>
          </cell>
          <cell r="O2157">
            <v>59.02</v>
          </cell>
          <cell r="P2157">
            <v>1</v>
          </cell>
        </row>
        <row r="2158">
          <cell r="A2158" t="str">
            <v>ON</v>
          </cell>
          <cell r="B2158">
            <v>5</v>
          </cell>
          <cell r="C2158">
            <v>3</v>
          </cell>
          <cell r="D2158" t="str">
            <v>P</v>
          </cell>
          <cell r="E2158">
            <v>3.75</v>
          </cell>
          <cell r="F2158">
            <v>37736</v>
          </cell>
          <cell r="G2158">
            <v>0.218</v>
          </cell>
          <cell r="H2158">
            <v>0.25</v>
          </cell>
          <cell r="I2158" t="str">
            <v>3         50</v>
          </cell>
          <cell r="J2158">
            <v>0</v>
          </cell>
          <cell r="K2158">
            <v>0</v>
          </cell>
          <cell r="L2158">
            <v>2003</v>
          </cell>
          <cell r="M2158">
            <v>2.388354943184368</v>
          </cell>
          <cell r="N2158" t="str">
            <v>NG53</v>
          </cell>
          <cell r="O2158">
            <v>59.02</v>
          </cell>
          <cell r="P2158">
            <v>2</v>
          </cell>
        </row>
        <row r="2159">
          <cell r="A2159" t="str">
            <v>ON</v>
          </cell>
          <cell r="B2159">
            <v>5</v>
          </cell>
          <cell r="C2159">
            <v>3</v>
          </cell>
          <cell r="D2159" t="str">
            <v>C</v>
          </cell>
          <cell r="E2159">
            <v>3.8</v>
          </cell>
          <cell r="F2159">
            <v>37736</v>
          </cell>
          <cell r="G2159">
            <v>0.502</v>
          </cell>
          <cell r="H2159">
            <v>0.43</v>
          </cell>
          <cell r="I2159" t="str">
            <v>5          0</v>
          </cell>
          <cell r="J2159">
            <v>0</v>
          </cell>
          <cell r="K2159">
            <v>0</v>
          </cell>
          <cell r="L2159">
            <v>2003</v>
          </cell>
          <cell r="M2159" t="str">
            <v>No Trade</v>
          </cell>
          <cell r="N2159" t="str">
            <v>NG53</v>
          </cell>
          <cell r="O2159">
            <v>59.02</v>
          </cell>
          <cell r="P2159">
            <v>1</v>
          </cell>
        </row>
        <row r="2160">
          <cell r="A2160" t="str">
            <v>ON</v>
          </cell>
          <cell r="B2160">
            <v>5</v>
          </cell>
          <cell r="C2160">
            <v>3</v>
          </cell>
          <cell r="D2160" t="str">
            <v>P</v>
          </cell>
          <cell r="E2160">
            <v>3.8</v>
          </cell>
          <cell r="F2160">
            <v>37736</v>
          </cell>
          <cell r="G2160">
            <v>0.25</v>
          </cell>
          <cell r="H2160">
            <v>0.28000000000000003</v>
          </cell>
          <cell r="I2160" t="str">
            <v>7          0</v>
          </cell>
          <cell r="J2160">
            <v>0</v>
          </cell>
          <cell r="K2160">
            <v>0</v>
          </cell>
          <cell r="L2160">
            <v>2003</v>
          </cell>
          <cell r="M2160">
            <v>2.4371462445632526</v>
          </cell>
          <cell r="N2160" t="str">
            <v>NG53</v>
          </cell>
          <cell r="O2160">
            <v>59.02</v>
          </cell>
          <cell r="P2160">
            <v>2</v>
          </cell>
        </row>
        <row r="2161">
          <cell r="A2161" t="str">
            <v>ON</v>
          </cell>
          <cell r="B2161">
            <v>5</v>
          </cell>
          <cell r="C2161">
            <v>3</v>
          </cell>
          <cell r="D2161" t="str">
            <v>C</v>
          </cell>
          <cell r="E2161">
            <v>3.85</v>
          </cell>
          <cell r="F2161">
            <v>37736</v>
          </cell>
          <cell r="G2161">
            <v>0.47599999999999998</v>
          </cell>
          <cell r="H2161">
            <v>0.41</v>
          </cell>
          <cell r="I2161" t="str">
            <v>2          0</v>
          </cell>
          <cell r="J2161">
            <v>0</v>
          </cell>
          <cell r="K2161">
            <v>0</v>
          </cell>
          <cell r="L2161">
            <v>2003</v>
          </cell>
          <cell r="M2161" t="str">
            <v>No Trade</v>
          </cell>
          <cell r="N2161" t="str">
            <v>NG53</v>
          </cell>
          <cell r="O2161">
            <v>59.02</v>
          </cell>
          <cell r="P2161">
            <v>1</v>
          </cell>
        </row>
        <row r="2162">
          <cell r="A2162" t="str">
            <v>ON</v>
          </cell>
          <cell r="B2162">
            <v>5</v>
          </cell>
          <cell r="C2162">
            <v>3</v>
          </cell>
          <cell r="D2162" t="str">
            <v>P</v>
          </cell>
          <cell r="E2162">
            <v>3.85</v>
          </cell>
          <cell r="F2162">
            <v>37736</v>
          </cell>
          <cell r="G2162">
            <v>0.27300000000000002</v>
          </cell>
          <cell r="H2162">
            <v>0.31</v>
          </cell>
          <cell r="I2162" t="str">
            <v>3          0</v>
          </cell>
          <cell r="J2162">
            <v>0</v>
          </cell>
          <cell r="K2162">
            <v>0</v>
          </cell>
          <cell r="L2162">
            <v>2003</v>
          </cell>
          <cell r="M2162">
            <v>2.4654505713133439</v>
          </cell>
          <cell r="N2162" t="str">
            <v>NG53</v>
          </cell>
          <cell r="O2162">
            <v>59.02</v>
          </cell>
          <cell r="P2162">
            <v>2</v>
          </cell>
        </row>
        <row r="2163">
          <cell r="A2163" t="str">
            <v>ON</v>
          </cell>
          <cell r="B2163">
            <v>5</v>
          </cell>
          <cell r="C2163">
            <v>3</v>
          </cell>
          <cell r="D2163" t="str">
            <v>C</v>
          </cell>
          <cell r="E2163">
            <v>3.9</v>
          </cell>
          <cell r="F2163">
            <v>37736</v>
          </cell>
          <cell r="G2163">
            <v>0.45100000000000001</v>
          </cell>
          <cell r="H2163">
            <v>0.38</v>
          </cell>
          <cell r="I2163" t="str">
            <v>8          0</v>
          </cell>
          <cell r="J2163">
            <v>0</v>
          </cell>
          <cell r="K2163">
            <v>0</v>
          </cell>
          <cell r="L2163">
            <v>2003</v>
          </cell>
          <cell r="M2163" t="str">
            <v>No Trade</v>
          </cell>
          <cell r="N2163" t="str">
            <v>NG53</v>
          </cell>
          <cell r="O2163">
            <v>59.02</v>
          </cell>
          <cell r="P2163">
            <v>1</v>
          </cell>
        </row>
        <row r="2164">
          <cell r="A2164" t="str">
            <v>ON</v>
          </cell>
          <cell r="B2164">
            <v>5</v>
          </cell>
          <cell r="C2164">
            <v>3</v>
          </cell>
          <cell r="D2164" t="str">
            <v>P</v>
          </cell>
          <cell r="E2164">
            <v>3.9</v>
          </cell>
          <cell r="F2164">
            <v>37736</v>
          </cell>
          <cell r="G2164">
            <v>0.29699999999999999</v>
          </cell>
          <cell r="H2164">
            <v>0.33</v>
          </cell>
          <cell r="I2164" t="str">
            <v>9          0</v>
          </cell>
          <cell r="J2164">
            <v>0</v>
          </cell>
          <cell r="K2164">
            <v>0</v>
          </cell>
          <cell r="L2164">
            <v>2003</v>
          </cell>
          <cell r="M2164">
            <v>2.493303302090387</v>
          </cell>
          <cell r="N2164" t="str">
            <v>NG53</v>
          </cell>
          <cell r="O2164">
            <v>59.02</v>
          </cell>
          <cell r="P2164">
            <v>2</v>
          </cell>
        </row>
        <row r="2165">
          <cell r="A2165" t="str">
            <v>ON</v>
          </cell>
          <cell r="B2165">
            <v>5</v>
          </cell>
          <cell r="C2165">
            <v>3</v>
          </cell>
          <cell r="D2165" t="str">
            <v>C</v>
          </cell>
          <cell r="E2165">
            <v>3.95</v>
          </cell>
          <cell r="F2165">
            <v>37736</v>
          </cell>
          <cell r="G2165">
            <v>0.42799999999999999</v>
          </cell>
          <cell r="H2165">
            <v>0.36</v>
          </cell>
          <cell r="I2165" t="str">
            <v>6          0</v>
          </cell>
          <cell r="J2165">
            <v>0</v>
          </cell>
          <cell r="K2165">
            <v>0</v>
          </cell>
          <cell r="L2165">
            <v>2003</v>
          </cell>
          <cell r="M2165" t="str">
            <v>No Trade</v>
          </cell>
          <cell r="N2165" t="str">
            <v>NG53</v>
          </cell>
          <cell r="O2165">
            <v>59.02</v>
          </cell>
          <cell r="P2165">
            <v>1</v>
          </cell>
        </row>
        <row r="2166">
          <cell r="A2166" t="str">
            <v>ON</v>
          </cell>
          <cell r="B2166">
            <v>5</v>
          </cell>
          <cell r="C2166">
            <v>3</v>
          </cell>
          <cell r="D2166" t="str">
            <v>P</v>
          </cell>
          <cell r="E2166">
            <v>3.95</v>
          </cell>
          <cell r="F2166">
            <v>37736</v>
          </cell>
          <cell r="G2166">
            <v>0.32300000000000001</v>
          </cell>
          <cell r="H2166">
            <v>0.36</v>
          </cell>
          <cell r="I2166" t="str">
            <v>7          0</v>
          </cell>
          <cell r="J2166">
            <v>0</v>
          </cell>
          <cell r="K2166">
            <v>0</v>
          </cell>
          <cell r="L2166">
            <v>2003</v>
          </cell>
          <cell r="M2166">
            <v>2.5223562140823748</v>
          </cell>
          <cell r="N2166" t="str">
            <v>NG53</v>
          </cell>
          <cell r="O2166">
            <v>59.02</v>
          </cell>
          <cell r="P2166">
            <v>2</v>
          </cell>
        </row>
        <row r="2167">
          <cell r="A2167" t="str">
            <v>ON</v>
          </cell>
          <cell r="B2167">
            <v>5</v>
          </cell>
          <cell r="C2167">
            <v>3</v>
          </cell>
          <cell r="D2167" t="str">
            <v>C</v>
          </cell>
          <cell r="E2167">
            <v>4</v>
          </cell>
          <cell r="F2167">
            <v>37736</v>
          </cell>
          <cell r="G2167">
            <v>0.40400000000000003</v>
          </cell>
          <cell r="H2167">
            <v>0.34</v>
          </cell>
          <cell r="I2167" t="str">
            <v>5          8</v>
          </cell>
          <cell r="J2167">
            <v>0</v>
          </cell>
          <cell r="K2167">
            <v>0</v>
          </cell>
          <cell r="L2167">
            <v>2003</v>
          </cell>
          <cell r="M2167" t="str">
            <v>No Trade</v>
          </cell>
          <cell r="N2167" t="str">
            <v>NG53</v>
          </cell>
          <cell r="O2167">
            <v>59.02</v>
          </cell>
          <cell r="P2167">
            <v>1</v>
          </cell>
        </row>
        <row r="2168">
          <cell r="A2168" t="str">
            <v>ON</v>
          </cell>
          <cell r="B2168">
            <v>5</v>
          </cell>
          <cell r="C2168">
            <v>3</v>
          </cell>
          <cell r="D2168" t="str">
            <v>P</v>
          </cell>
          <cell r="E2168">
            <v>4</v>
          </cell>
          <cell r="F2168">
            <v>37736</v>
          </cell>
          <cell r="G2168">
            <v>0.34899999999999998</v>
          </cell>
          <cell r="H2168">
            <v>0.39</v>
          </cell>
          <cell r="I2168" t="str">
            <v>6         50</v>
          </cell>
          <cell r="J2168">
            <v>0.35699999999999998</v>
          </cell>
          <cell r="K2168">
            <v>0.35699999999999998</v>
          </cell>
          <cell r="L2168">
            <v>2003</v>
          </cell>
          <cell r="M2168">
            <v>2.5493665391720772</v>
          </cell>
          <cell r="N2168" t="str">
            <v>NG53</v>
          </cell>
          <cell r="O2168">
            <v>59.02</v>
          </cell>
          <cell r="P2168">
            <v>2</v>
          </cell>
        </row>
        <row r="2169">
          <cell r="A2169" t="str">
            <v>ON</v>
          </cell>
          <cell r="B2169">
            <v>5</v>
          </cell>
          <cell r="C2169">
            <v>3</v>
          </cell>
          <cell r="D2169" t="str">
            <v>C</v>
          </cell>
          <cell r="E2169">
            <v>4.0999999999999996</v>
          </cell>
          <cell r="F2169">
            <v>37736</v>
          </cell>
          <cell r="G2169">
            <v>0.36099999999999999</v>
          </cell>
          <cell r="H2169">
            <v>0.3</v>
          </cell>
          <cell r="I2169" t="str">
            <v>7          0</v>
          </cell>
          <cell r="J2169">
            <v>0</v>
          </cell>
          <cell r="K2169">
            <v>0</v>
          </cell>
          <cell r="L2169">
            <v>2003</v>
          </cell>
          <cell r="M2169" t="str">
            <v>No Trade</v>
          </cell>
          <cell r="N2169" t="str">
            <v>NG53</v>
          </cell>
          <cell r="O2169">
            <v>59.02</v>
          </cell>
          <cell r="P2169">
            <v>1</v>
          </cell>
        </row>
        <row r="2170">
          <cell r="A2170" t="str">
            <v>ON</v>
          </cell>
          <cell r="B2170">
            <v>5</v>
          </cell>
          <cell r="C2170">
            <v>3</v>
          </cell>
          <cell r="D2170" t="str">
            <v>P</v>
          </cell>
          <cell r="E2170">
            <v>4.0999999999999996</v>
          </cell>
          <cell r="F2170">
            <v>37736</v>
          </cell>
          <cell r="G2170">
            <v>0.40600000000000003</v>
          </cell>
          <cell r="H2170">
            <v>0.45</v>
          </cell>
          <cell r="I2170" t="str">
            <v>7          0</v>
          </cell>
          <cell r="J2170">
            <v>0</v>
          </cell>
          <cell r="K2170">
            <v>0</v>
          </cell>
          <cell r="L2170">
            <v>2003</v>
          </cell>
          <cell r="M2170">
            <v>2.6052735236055669</v>
          </cell>
          <cell r="N2170" t="str">
            <v>NG53</v>
          </cell>
          <cell r="O2170">
            <v>59.02</v>
          </cell>
          <cell r="P2170">
            <v>2</v>
          </cell>
        </row>
        <row r="2171">
          <cell r="A2171" t="str">
            <v>ON</v>
          </cell>
          <cell r="B2171">
            <v>5</v>
          </cell>
          <cell r="C2171">
            <v>3</v>
          </cell>
          <cell r="D2171" t="str">
            <v>C</v>
          </cell>
          <cell r="E2171">
            <v>4.25</v>
          </cell>
          <cell r="F2171">
            <v>37736</v>
          </cell>
          <cell r="G2171">
            <v>0.30499999999999999</v>
          </cell>
          <cell r="H2171">
            <v>0.25</v>
          </cell>
          <cell r="I2171" t="str">
            <v>7          0</v>
          </cell>
          <cell r="J2171">
            <v>0</v>
          </cell>
          <cell r="K2171">
            <v>0</v>
          </cell>
          <cell r="L2171">
            <v>2003</v>
          </cell>
          <cell r="M2171" t="str">
            <v>No Trade</v>
          </cell>
          <cell r="N2171" t="str">
            <v>NG53</v>
          </cell>
          <cell r="O2171">
            <v>59.02</v>
          </cell>
          <cell r="P2171">
            <v>1</v>
          </cell>
        </row>
        <row r="2172">
          <cell r="A2172" t="str">
            <v>ON</v>
          </cell>
          <cell r="B2172">
            <v>5</v>
          </cell>
          <cell r="C2172">
            <v>3</v>
          </cell>
          <cell r="D2172" t="str">
            <v>C</v>
          </cell>
          <cell r="E2172">
            <v>4.4000000000000004</v>
          </cell>
          <cell r="F2172">
            <v>37736</v>
          </cell>
          <cell r="G2172">
            <v>0.25700000000000001</v>
          </cell>
          <cell r="H2172">
            <v>0.21</v>
          </cell>
          <cell r="I2172" t="str">
            <v>5          0</v>
          </cell>
          <cell r="J2172">
            <v>0</v>
          </cell>
          <cell r="K2172">
            <v>0</v>
          </cell>
          <cell r="L2172">
            <v>2003</v>
          </cell>
          <cell r="M2172" t="str">
            <v>No Trade</v>
          </cell>
          <cell r="N2172" t="str">
            <v>NG53</v>
          </cell>
          <cell r="O2172">
            <v>59.02</v>
          </cell>
          <cell r="P2172">
            <v>1</v>
          </cell>
        </row>
        <row r="2173">
          <cell r="A2173" t="str">
            <v>ON</v>
          </cell>
          <cell r="B2173">
            <v>5</v>
          </cell>
          <cell r="C2173">
            <v>3</v>
          </cell>
          <cell r="D2173" t="str">
            <v>C</v>
          </cell>
          <cell r="E2173">
            <v>4.5</v>
          </cell>
          <cell r="F2173">
            <v>37736</v>
          </cell>
          <cell r="G2173">
            <v>0.22900000000000001</v>
          </cell>
          <cell r="H2173">
            <v>0.19</v>
          </cell>
          <cell r="I2173" t="str">
            <v>1          0</v>
          </cell>
          <cell r="J2173">
            <v>0</v>
          </cell>
          <cell r="K2173">
            <v>0</v>
          </cell>
          <cell r="L2173">
            <v>2003</v>
          </cell>
          <cell r="M2173" t="str">
            <v>No Trade</v>
          </cell>
          <cell r="N2173" t="str">
            <v>NG53</v>
          </cell>
          <cell r="O2173">
            <v>59.02</v>
          </cell>
          <cell r="P2173">
            <v>1</v>
          </cell>
        </row>
        <row r="2174">
          <cell r="A2174" t="str">
            <v>ON</v>
          </cell>
          <cell r="B2174">
            <v>5</v>
          </cell>
          <cell r="C2174">
            <v>3</v>
          </cell>
          <cell r="D2174" t="str">
            <v>C</v>
          </cell>
          <cell r="E2174">
            <v>4.6500000000000004</v>
          </cell>
          <cell r="F2174">
            <v>37736</v>
          </cell>
          <cell r="G2174">
            <v>0.19400000000000001</v>
          </cell>
          <cell r="H2174">
            <v>0.16</v>
          </cell>
          <cell r="I2174" t="str">
            <v>0          0</v>
          </cell>
          <cell r="J2174">
            <v>0</v>
          </cell>
          <cell r="K2174">
            <v>0</v>
          </cell>
          <cell r="L2174">
            <v>2003</v>
          </cell>
          <cell r="M2174" t="str">
            <v>No Trade</v>
          </cell>
          <cell r="N2174" t="str">
            <v>NG53</v>
          </cell>
          <cell r="O2174">
            <v>59.02</v>
          </cell>
          <cell r="P2174">
            <v>1</v>
          </cell>
        </row>
        <row r="2175">
          <cell r="A2175" t="str">
            <v>ON</v>
          </cell>
          <cell r="B2175">
            <v>5</v>
          </cell>
          <cell r="C2175">
            <v>3</v>
          </cell>
          <cell r="D2175" t="str">
            <v>C</v>
          </cell>
          <cell r="E2175">
            <v>4.7</v>
          </cell>
          <cell r="F2175">
            <v>37736</v>
          </cell>
          <cell r="G2175">
            <v>0.183</v>
          </cell>
          <cell r="H2175">
            <v>0.15</v>
          </cell>
          <cell r="I2175" t="str">
            <v>1          0</v>
          </cell>
          <cell r="J2175">
            <v>0</v>
          </cell>
          <cell r="K2175">
            <v>0</v>
          </cell>
          <cell r="L2175">
            <v>2003</v>
          </cell>
          <cell r="M2175" t="str">
            <v>No Trade</v>
          </cell>
          <cell r="N2175" t="str">
            <v>NG53</v>
          </cell>
          <cell r="O2175">
            <v>59.02</v>
          </cell>
          <cell r="P2175">
            <v>1</v>
          </cell>
        </row>
        <row r="2176">
          <cell r="A2176" t="str">
            <v>ON</v>
          </cell>
          <cell r="B2176">
            <v>5</v>
          </cell>
          <cell r="C2176">
            <v>3</v>
          </cell>
          <cell r="D2176" t="str">
            <v>C</v>
          </cell>
          <cell r="E2176">
            <v>4.75</v>
          </cell>
          <cell r="F2176">
            <v>37736</v>
          </cell>
          <cell r="G2176">
            <v>0.17299999999999999</v>
          </cell>
          <cell r="H2176">
            <v>0.14000000000000001</v>
          </cell>
          <cell r="I2176" t="str">
            <v>3          0</v>
          </cell>
          <cell r="J2176">
            <v>0</v>
          </cell>
          <cell r="K2176">
            <v>0</v>
          </cell>
          <cell r="L2176">
            <v>2003</v>
          </cell>
          <cell r="M2176" t="str">
            <v>No Trade</v>
          </cell>
          <cell r="N2176" t="str">
            <v>NG53</v>
          </cell>
          <cell r="O2176">
            <v>59.02</v>
          </cell>
          <cell r="P2176">
            <v>1</v>
          </cell>
        </row>
        <row r="2177">
          <cell r="A2177" t="str">
            <v>ON</v>
          </cell>
          <cell r="B2177">
            <v>5</v>
          </cell>
          <cell r="C2177">
            <v>3</v>
          </cell>
          <cell r="D2177" t="str">
            <v>C</v>
          </cell>
          <cell r="E2177">
            <v>4.8499999999999996</v>
          </cell>
          <cell r="F2177">
            <v>37736</v>
          </cell>
          <cell r="G2177">
            <v>0.155</v>
          </cell>
          <cell r="H2177">
            <v>0.12</v>
          </cell>
          <cell r="I2177" t="str">
            <v>7          0</v>
          </cell>
          <cell r="J2177">
            <v>0</v>
          </cell>
          <cell r="K2177">
            <v>0</v>
          </cell>
          <cell r="L2177">
            <v>2003</v>
          </cell>
          <cell r="M2177" t="str">
            <v>No Trade</v>
          </cell>
          <cell r="N2177" t="str">
            <v>NG53</v>
          </cell>
          <cell r="O2177">
            <v>59.02</v>
          </cell>
          <cell r="P2177">
            <v>1</v>
          </cell>
        </row>
        <row r="2178">
          <cell r="A2178" t="str">
            <v>ON</v>
          </cell>
          <cell r="B2178">
            <v>5</v>
          </cell>
          <cell r="C2178">
            <v>3</v>
          </cell>
          <cell r="D2178" t="str">
            <v>C</v>
          </cell>
          <cell r="E2178">
            <v>4.9000000000000004</v>
          </cell>
          <cell r="F2178">
            <v>37736</v>
          </cell>
          <cell r="G2178">
            <v>0.14699999999999999</v>
          </cell>
          <cell r="H2178">
            <v>0.12</v>
          </cell>
          <cell r="I2178" t="str">
            <v>0          0</v>
          </cell>
          <cell r="J2178">
            <v>0</v>
          </cell>
          <cell r="K2178">
            <v>0</v>
          </cell>
          <cell r="L2178">
            <v>2003</v>
          </cell>
          <cell r="M2178" t="str">
            <v>No Trade</v>
          </cell>
          <cell r="N2178" t="str">
            <v>NG53</v>
          </cell>
          <cell r="O2178">
            <v>59.02</v>
          </cell>
          <cell r="P2178">
            <v>1</v>
          </cell>
        </row>
        <row r="2179">
          <cell r="A2179" t="str">
            <v>ON</v>
          </cell>
          <cell r="B2179">
            <v>5</v>
          </cell>
          <cell r="C2179">
            <v>3</v>
          </cell>
          <cell r="D2179" t="str">
            <v>C</v>
          </cell>
          <cell r="E2179">
            <v>5</v>
          </cell>
          <cell r="F2179">
            <v>37736</v>
          </cell>
          <cell r="G2179">
            <v>0.13600000000000001</v>
          </cell>
          <cell r="H2179">
            <v>0.11</v>
          </cell>
          <cell r="I2179" t="str">
            <v>1         33</v>
          </cell>
          <cell r="J2179">
            <v>0.12</v>
          </cell>
          <cell r="K2179">
            <v>0.115</v>
          </cell>
          <cell r="L2179">
            <v>2003</v>
          </cell>
          <cell r="M2179" t="str">
            <v>No Trade</v>
          </cell>
          <cell r="N2179" t="str">
            <v>NG53</v>
          </cell>
          <cell r="O2179">
            <v>59.02</v>
          </cell>
          <cell r="P2179">
            <v>1</v>
          </cell>
        </row>
        <row r="2180">
          <cell r="A2180" t="str">
            <v>ON</v>
          </cell>
          <cell r="B2180">
            <v>5</v>
          </cell>
          <cell r="C2180">
            <v>3</v>
          </cell>
          <cell r="D2180" t="str">
            <v>C</v>
          </cell>
          <cell r="E2180">
            <v>5.2</v>
          </cell>
          <cell r="F2180">
            <v>37736</v>
          </cell>
          <cell r="G2180">
            <v>0.106</v>
          </cell>
          <cell r="H2180">
            <v>0.08</v>
          </cell>
          <cell r="I2180" t="str">
            <v>6          0</v>
          </cell>
          <cell r="J2180">
            <v>0</v>
          </cell>
          <cell r="K2180">
            <v>0</v>
          </cell>
          <cell r="L2180">
            <v>2003</v>
          </cell>
          <cell r="M2180" t="str">
            <v>No Trade</v>
          </cell>
          <cell r="N2180" t="str">
            <v>NG53</v>
          </cell>
          <cell r="O2180">
            <v>59.02</v>
          </cell>
          <cell r="P2180">
            <v>1</v>
          </cell>
        </row>
        <row r="2181">
          <cell r="A2181" t="str">
            <v>ON</v>
          </cell>
          <cell r="B2181">
            <v>5</v>
          </cell>
          <cell r="C2181">
            <v>3</v>
          </cell>
          <cell r="D2181" t="str">
            <v>C</v>
          </cell>
          <cell r="E2181">
            <v>5.35</v>
          </cell>
          <cell r="F2181">
            <v>37736</v>
          </cell>
          <cell r="G2181">
            <v>0.09</v>
          </cell>
          <cell r="H2181">
            <v>7.0000000000000007E-2</v>
          </cell>
          <cell r="I2181" t="str">
            <v>3          0</v>
          </cell>
          <cell r="J2181">
            <v>0</v>
          </cell>
          <cell r="K2181">
            <v>0</v>
          </cell>
          <cell r="L2181">
            <v>2003</v>
          </cell>
          <cell r="M2181" t="str">
            <v>No Trade</v>
          </cell>
          <cell r="N2181" t="str">
            <v>NG53</v>
          </cell>
          <cell r="O2181">
            <v>59.02</v>
          </cell>
          <cell r="P2181">
            <v>1</v>
          </cell>
        </row>
        <row r="2182">
          <cell r="A2182" t="str">
            <v>ON</v>
          </cell>
          <cell r="B2182">
            <v>5</v>
          </cell>
          <cell r="C2182">
            <v>3</v>
          </cell>
          <cell r="D2182" t="str">
            <v>C</v>
          </cell>
          <cell r="E2182">
            <v>5.4</v>
          </cell>
          <cell r="F2182">
            <v>37736</v>
          </cell>
          <cell r="G2182">
            <v>8.5999999999999993E-2</v>
          </cell>
          <cell r="H2182">
            <v>0.06</v>
          </cell>
          <cell r="I2182" t="str">
            <v>9          0</v>
          </cell>
          <cell r="J2182">
            <v>0</v>
          </cell>
          <cell r="K2182">
            <v>0</v>
          </cell>
          <cell r="L2182">
            <v>2003</v>
          </cell>
          <cell r="M2182" t="str">
            <v>No Trade</v>
          </cell>
          <cell r="N2182" t="str">
            <v>NG53</v>
          </cell>
          <cell r="O2182">
            <v>59.02</v>
          </cell>
          <cell r="P2182">
            <v>1</v>
          </cell>
        </row>
        <row r="2183">
          <cell r="A2183" t="str">
            <v>ON</v>
          </cell>
          <cell r="B2183">
            <v>5</v>
          </cell>
          <cell r="C2183">
            <v>3</v>
          </cell>
          <cell r="D2183" t="str">
            <v>C</v>
          </cell>
          <cell r="E2183">
            <v>5.45</v>
          </cell>
          <cell r="F2183">
            <v>37736</v>
          </cell>
          <cell r="G2183">
            <v>8.1000000000000003E-2</v>
          </cell>
          <cell r="H2183">
            <v>0.06</v>
          </cell>
          <cell r="I2183" t="str">
            <v>5          0</v>
          </cell>
          <cell r="J2183">
            <v>0</v>
          </cell>
          <cell r="K2183">
            <v>0</v>
          </cell>
          <cell r="L2183">
            <v>2003</v>
          </cell>
          <cell r="M2183" t="str">
            <v>No Trade</v>
          </cell>
          <cell r="N2183" t="str">
            <v>NG53</v>
          </cell>
          <cell r="O2183">
            <v>59.02</v>
          </cell>
          <cell r="P2183">
            <v>1</v>
          </cell>
        </row>
        <row r="2184">
          <cell r="A2184" t="str">
            <v>ON</v>
          </cell>
          <cell r="B2184">
            <v>5</v>
          </cell>
          <cell r="C2184">
            <v>3</v>
          </cell>
          <cell r="D2184" t="str">
            <v>C</v>
          </cell>
          <cell r="E2184">
            <v>5.5</v>
          </cell>
          <cell r="F2184">
            <v>37736</v>
          </cell>
          <cell r="G2184">
            <v>7.6999999999999999E-2</v>
          </cell>
          <cell r="H2184">
            <v>0.06</v>
          </cell>
          <cell r="I2184" t="str">
            <v>2          0</v>
          </cell>
          <cell r="J2184">
            <v>0</v>
          </cell>
          <cell r="K2184">
            <v>0</v>
          </cell>
          <cell r="L2184">
            <v>2003</v>
          </cell>
          <cell r="M2184" t="str">
            <v>No Trade</v>
          </cell>
          <cell r="N2184" t="str">
            <v>NG53</v>
          </cell>
          <cell r="O2184">
            <v>59.02</v>
          </cell>
          <cell r="P2184">
            <v>1</v>
          </cell>
        </row>
        <row r="2185">
          <cell r="A2185" t="str">
            <v>ON</v>
          </cell>
          <cell r="B2185">
            <v>5</v>
          </cell>
          <cell r="C2185">
            <v>3</v>
          </cell>
          <cell r="D2185" t="str">
            <v>C</v>
          </cell>
          <cell r="E2185">
            <v>5.55</v>
          </cell>
          <cell r="F2185">
            <v>37736</v>
          </cell>
          <cell r="G2185">
            <v>7.2999999999999995E-2</v>
          </cell>
          <cell r="H2185">
            <v>0.05</v>
          </cell>
          <cell r="I2185" t="str">
            <v>9          0</v>
          </cell>
          <cell r="J2185">
            <v>0</v>
          </cell>
          <cell r="K2185">
            <v>0</v>
          </cell>
          <cell r="L2185">
            <v>2003</v>
          </cell>
          <cell r="M2185" t="str">
            <v>No Trade</v>
          </cell>
          <cell r="N2185" t="str">
            <v>NG53</v>
          </cell>
          <cell r="O2185">
            <v>59.02</v>
          </cell>
          <cell r="P2185">
            <v>1</v>
          </cell>
        </row>
        <row r="2186">
          <cell r="A2186" t="str">
            <v>ON</v>
          </cell>
          <cell r="B2186">
            <v>5</v>
          </cell>
          <cell r="C2186">
            <v>3</v>
          </cell>
          <cell r="D2186" t="str">
            <v>C</v>
          </cell>
          <cell r="E2186">
            <v>5.6</v>
          </cell>
          <cell r="F2186">
            <v>37736</v>
          </cell>
          <cell r="G2186">
            <v>7.0000000000000007E-2</v>
          </cell>
          <cell r="H2186">
            <v>0.05</v>
          </cell>
          <cell r="I2186" t="str">
            <v>6          0</v>
          </cell>
          <cell r="J2186">
            <v>0</v>
          </cell>
          <cell r="K2186">
            <v>0</v>
          </cell>
          <cell r="L2186">
            <v>2003</v>
          </cell>
          <cell r="M2186" t="str">
            <v>No Trade</v>
          </cell>
          <cell r="N2186" t="str">
            <v>NG53</v>
          </cell>
          <cell r="O2186">
            <v>59.02</v>
          </cell>
          <cell r="P2186">
            <v>1</v>
          </cell>
        </row>
        <row r="2187">
          <cell r="A2187" t="str">
            <v>ON</v>
          </cell>
          <cell r="B2187">
            <v>5</v>
          </cell>
          <cell r="C2187">
            <v>3</v>
          </cell>
          <cell r="D2187" t="str">
            <v>C</v>
          </cell>
          <cell r="E2187">
            <v>5.65</v>
          </cell>
          <cell r="F2187">
            <v>37736</v>
          </cell>
          <cell r="G2187">
            <v>6.6000000000000003E-2</v>
          </cell>
          <cell r="H2187">
            <v>0.05</v>
          </cell>
          <cell r="I2187" t="str">
            <v>3          0</v>
          </cell>
          <cell r="J2187">
            <v>0</v>
          </cell>
          <cell r="K2187">
            <v>0</v>
          </cell>
          <cell r="L2187">
            <v>2003</v>
          </cell>
          <cell r="M2187" t="str">
            <v>No Trade</v>
          </cell>
          <cell r="N2187" t="str">
            <v>NG53</v>
          </cell>
          <cell r="O2187">
            <v>59.02</v>
          </cell>
          <cell r="P2187">
            <v>1</v>
          </cell>
        </row>
        <row r="2188">
          <cell r="A2188" t="str">
            <v>ON</v>
          </cell>
          <cell r="B2188">
            <v>5</v>
          </cell>
          <cell r="C2188">
            <v>3</v>
          </cell>
          <cell r="D2188" t="str">
            <v>C</v>
          </cell>
          <cell r="E2188">
            <v>5.75</v>
          </cell>
          <cell r="F2188">
            <v>37736</v>
          </cell>
          <cell r="G2188">
            <v>0.06</v>
          </cell>
          <cell r="H2188">
            <v>0.04</v>
          </cell>
          <cell r="I2188" t="str">
            <v>8          0</v>
          </cell>
          <cell r="J2188">
            <v>0</v>
          </cell>
          <cell r="K2188">
            <v>0</v>
          </cell>
          <cell r="L2188">
            <v>2003</v>
          </cell>
          <cell r="M2188" t="str">
            <v>No Trade</v>
          </cell>
          <cell r="N2188" t="str">
            <v>NG53</v>
          </cell>
          <cell r="O2188">
            <v>59.02</v>
          </cell>
          <cell r="P2188">
            <v>1</v>
          </cell>
        </row>
        <row r="2189">
          <cell r="A2189" t="str">
            <v>ON</v>
          </cell>
          <cell r="B2189">
            <v>5</v>
          </cell>
          <cell r="C2189">
            <v>3</v>
          </cell>
          <cell r="D2189" t="str">
            <v>C</v>
          </cell>
          <cell r="E2189">
            <v>6</v>
          </cell>
          <cell r="F2189">
            <v>37736</v>
          </cell>
          <cell r="G2189">
            <v>4.9000000000000002E-2</v>
          </cell>
          <cell r="H2189">
            <v>0.03</v>
          </cell>
          <cell r="I2189" t="str">
            <v>7        755</v>
          </cell>
          <cell r="J2189">
            <v>4.2999999999999997E-2</v>
          </cell>
          <cell r="K2189">
            <v>0.04</v>
          </cell>
          <cell r="L2189">
            <v>2003</v>
          </cell>
          <cell r="M2189" t="str">
            <v>No Trade</v>
          </cell>
          <cell r="N2189" t="str">
            <v>NG53</v>
          </cell>
          <cell r="O2189">
            <v>59.02</v>
          </cell>
          <cell r="P2189">
            <v>1</v>
          </cell>
        </row>
        <row r="2190">
          <cell r="A2190" t="str">
            <v>ON</v>
          </cell>
          <cell r="B2190">
            <v>5</v>
          </cell>
          <cell r="C2190">
            <v>3</v>
          </cell>
          <cell r="D2190" t="str">
            <v>C</v>
          </cell>
          <cell r="E2190">
            <v>6.5</v>
          </cell>
          <cell r="F2190">
            <v>37736</v>
          </cell>
          <cell r="G2190">
            <v>0.03</v>
          </cell>
          <cell r="H2190">
            <v>0.02</v>
          </cell>
          <cell r="I2190" t="str">
            <v>3          0</v>
          </cell>
          <cell r="J2190">
            <v>0</v>
          </cell>
          <cell r="K2190">
            <v>0</v>
          </cell>
          <cell r="L2190">
            <v>2003</v>
          </cell>
          <cell r="M2190" t="str">
            <v>No Trade</v>
          </cell>
          <cell r="N2190" t="str">
            <v>NG53</v>
          </cell>
          <cell r="O2190">
            <v>59.02</v>
          </cell>
          <cell r="P2190">
            <v>1</v>
          </cell>
        </row>
        <row r="2191">
          <cell r="A2191" t="str">
            <v>ON</v>
          </cell>
          <cell r="B2191">
            <v>5</v>
          </cell>
          <cell r="C2191">
            <v>3</v>
          </cell>
          <cell r="D2191" t="str">
            <v>C</v>
          </cell>
          <cell r="E2191">
            <v>7</v>
          </cell>
          <cell r="F2191">
            <v>37736</v>
          </cell>
          <cell r="G2191">
            <v>1.9E-2</v>
          </cell>
          <cell r="H2191">
            <v>0.01</v>
          </cell>
          <cell r="I2191" t="str">
            <v>9      1,450</v>
          </cell>
          <cell r="J2191">
            <v>1.7999999999999999E-2</v>
          </cell>
          <cell r="K2191">
            <v>1.7999999999999999E-2</v>
          </cell>
          <cell r="L2191">
            <v>2003</v>
          </cell>
          <cell r="M2191" t="str">
            <v>No Trade</v>
          </cell>
          <cell r="N2191" t="str">
            <v>NG53</v>
          </cell>
          <cell r="O2191">
            <v>59.02</v>
          </cell>
          <cell r="P2191">
            <v>1</v>
          </cell>
        </row>
        <row r="2192">
          <cell r="A2192" t="str">
            <v>ON</v>
          </cell>
          <cell r="B2192">
            <v>5</v>
          </cell>
          <cell r="C2192">
            <v>3</v>
          </cell>
          <cell r="D2192" t="str">
            <v>C</v>
          </cell>
          <cell r="E2192">
            <v>8</v>
          </cell>
          <cell r="F2192">
            <v>37736</v>
          </cell>
          <cell r="G2192">
            <v>0.01</v>
          </cell>
          <cell r="H2192">
            <v>0</v>
          </cell>
          <cell r="I2192" t="str">
            <v>8          0</v>
          </cell>
          <cell r="J2192">
            <v>0</v>
          </cell>
          <cell r="K2192">
            <v>0</v>
          </cell>
          <cell r="L2192">
            <v>2003</v>
          </cell>
          <cell r="M2192" t="str">
            <v>No Trade</v>
          </cell>
          <cell r="N2192" t="str">
            <v>NG53</v>
          </cell>
          <cell r="O2192">
            <v>59.02</v>
          </cell>
          <cell r="P2192">
            <v>1</v>
          </cell>
        </row>
        <row r="2193">
          <cell r="A2193" t="str">
            <v>ON</v>
          </cell>
          <cell r="B2193">
            <v>5</v>
          </cell>
          <cell r="C2193">
            <v>3</v>
          </cell>
          <cell r="D2193" t="str">
            <v>C</v>
          </cell>
          <cell r="E2193">
            <v>10</v>
          </cell>
          <cell r="F2193">
            <v>37736</v>
          </cell>
          <cell r="G2193">
            <v>4.0000000000000001E-3</v>
          </cell>
          <cell r="H2193">
            <v>0</v>
          </cell>
          <cell r="I2193" t="str">
            <v>3          0</v>
          </cell>
          <cell r="J2193">
            <v>0</v>
          </cell>
          <cell r="K2193">
            <v>0</v>
          </cell>
          <cell r="L2193">
            <v>2003</v>
          </cell>
          <cell r="M2193" t="str">
            <v>No Trade</v>
          </cell>
          <cell r="N2193" t="str">
            <v>NG53</v>
          </cell>
          <cell r="O2193">
            <v>59.02</v>
          </cell>
          <cell r="P2193">
            <v>1</v>
          </cell>
        </row>
        <row r="2194">
          <cell r="A2194" t="str">
            <v>ON</v>
          </cell>
          <cell r="B2194">
            <v>6</v>
          </cell>
          <cell r="C2194">
            <v>3</v>
          </cell>
          <cell r="D2194" t="str">
            <v>P</v>
          </cell>
          <cell r="E2194">
            <v>0.25</v>
          </cell>
          <cell r="F2194">
            <v>37768</v>
          </cell>
          <cell r="G2194">
            <v>0</v>
          </cell>
          <cell r="H2194">
            <v>0</v>
          </cell>
          <cell r="I2194" t="str">
            <v>0          0</v>
          </cell>
          <cell r="J2194">
            <v>0</v>
          </cell>
          <cell r="K2194">
            <v>0</v>
          </cell>
          <cell r="L2194">
            <v>2003</v>
          </cell>
          <cell r="M2194" t="str">
            <v>No Trade</v>
          </cell>
          <cell r="N2194" t="str">
            <v/>
          </cell>
          <cell r="O2194" t="str">
            <v/>
          </cell>
          <cell r="P2194" t="str">
            <v/>
          </cell>
        </row>
        <row r="2195">
          <cell r="A2195" t="str">
            <v>ON</v>
          </cell>
          <cell r="B2195">
            <v>6</v>
          </cell>
          <cell r="C2195">
            <v>3</v>
          </cell>
          <cell r="D2195" t="str">
            <v>C</v>
          </cell>
          <cell r="E2195">
            <v>1</v>
          </cell>
          <cell r="F2195">
            <v>37768</v>
          </cell>
          <cell r="G2195">
            <v>2.536</v>
          </cell>
          <cell r="H2195">
            <v>2.5299999999999998</v>
          </cell>
          <cell r="I2195" t="str">
            <v>6          0</v>
          </cell>
          <cell r="J2195">
            <v>0</v>
          </cell>
          <cell r="K2195">
            <v>0</v>
          </cell>
          <cell r="L2195">
            <v>2003</v>
          </cell>
          <cell r="M2195" t="str">
            <v>No Trade</v>
          </cell>
          <cell r="N2195" t="str">
            <v>NG63</v>
          </cell>
          <cell r="O2195">
            <v>38.49</v>
          </cell>
          <cell r="P2195">
            <v>1</v>
          </cell>
        </row>
        <row r="2196">
          <cell r="A2196" t="str">
            <v>ON</v>
          </cell>
          <cell r="B2196">
            <v>6</v>
          </cell>
          <cell r="C2196">
            <v>3</v>
          </cell>
          <cell r="D2196" t="str">
            <v>P</v>
          </cell>
          <cell r="E2196">
            <v>1</v>
          </cell>
          <cell r="F2196">
            <v>37768</v>
          </cell>
          <cell r="G2196">
            <v>1E-3</v>
          </cell>
          <cell r="H2196">
            <v>0</v>
          </cell>
          <cell r="I2196" t="str">
            <v>1          0</v>
          </cell>
          <cell r="J2196">
            <v>0</v>
          </cell>
          <cell r="K2196">
            <v>0</v>
          </cell>
          <cell r="L2196">
            <v>2003</v>
          </cell>
          <cell r="M2196">
            <v>1.6420061074044974</v>
          </cell>
          <cell r="N2196" t="str">
            <v>NG63</v>
          </cell>
          <cell r="O2196">
            <v>38.49</v>
          </cell>
          <cell r="P2196">
            <v>2</v>
          </cell>
        </row>
        <row r="2197">
          <cell r="A2197" t="str">
            <v>ON</v>
          </cell>
          <cell r="B2197">
            <v>6</v>
          </cell>
          <cell r="C2197">
            <v>3</v>
          </cell>
          <cell r="D2197" t="str">
            <v>C</v>
          </cell>
          <cell r="E2197">
            <v>1.5</v>
          </cell>
          <cell r="F2197">
            <v>37768</v>
          </cell>
          <cell r="G2197">
            <v>0</v>
          </cell>
          <cell r="H2197">
            <v>0</v>
          </cell>
          <cell r="I2197" t="str">
            <v>0          0</v>
          </cell>
          <cell r="J2197">
            <v>0</v>
          </cell>
          <cell r="K2197">
            <v>0</v>
          </cell>
          <cell r="L2197">
            <v>2003</v>
          </cell>
          <cell r="M2197" t="str">
            <v>No Trade</v>
          </cell>
          <cell r="N2197" t="str">
            <v/>
          </cell>
          <cell r="O2197" t="str">
            <v/>
          </cell>
          <cell r="P2197" t="str">
            <v/>
          </cell>
        </row>
        <row r="2198">
          <cell r="A2198" t="str">
            <v>ON</v>
          </cell>
          <cell r="B2198">
            <v>6</v>
          </cell>
          <cell r="C2198">
            <v>3</v>
          </cell>
          <cell r="D2198" t="str">
            <v>P</v>
          </cell>
          <cell r="E2198">
            <v>1.5</v>
          </cell>
          <cell r="F2198">
            <v>37768</v>
          </cell>
          <cell r="G2198">
            <v>0</v>
          </cell>
          <cell r="H2198">
            <v>0</v>
          </cell>
          <cell r="I2198" t="str">
            <v>0          0</v>
          </cell>
          <cell r="J2198">
            <v>0</v>
          </cell>
          <cell r="K2198">
            <v>0</v>
          </cell>
          <cell r="L2198">
            <v>2003</v>
          </cell>
          <cell r="M2198" t="str">
            <v>No Trade</v>
          </cell>
          <cell r="N2198" t="str">
            <v/>
          </cell>
          <cell r="O2198" t="str">
            <v/>
          </cell>
          <cell r="P2198" t="str">
            <v/>
          </cell>
        </row>
        <row r="2199">
          <cell r="A2199" t="str">
            <v>ON</v>
          </cell>
          <cell r="B2199">
            <v>6</v>
          </cell>
          <cell r="C2199">
            <v>3</v>
          </cell>
          <cell r="D2199" t="str">
            <v>P</v>
          </cell>
          <cell r="E2199">
            <v>2</v>
          </cell>
          <cell r="F2199">
            <v>37768</v>
          </cell>
          <cell r="G2199">
            <v>1E-3</v>
          </cell>
          <cell r="H2199">
            <v>0</v>
          </cell>
          <cell r="I2199" t="str">
            <v>1          0</v>
          </cell>
          <cell r="J2199">
            <v>0</v>
          </cell>
          <cell r="K2199">
            <v>0</v>
          </cell>
          <cell r="L2199">
            <v>2003</v>
          </cell>
          <cell r="M2199">
            <v>1.3121383848617132</v>
          </cell>
          <cell r="N2199" t="str">
            <v>NG63</v>
          </cell>
          <cell r="O2199">
            <v>38.49</v>
          </cell>
          <cell r="P2199">
            <v>2</v>
          </cell>
        </row>
        <row r="2200">
          <cell r="A2200" t="str">
            <v>ON</v>
          </cell>
          <cell r="B2200">
            <v>6</v>
          </cell>
          <cell r="C2200">
            <v>3</v>
          </cell>
          <cell r="D2200" t="str">
            <v>P</v>
          </cell>
          <cell r="E2200">
            <v>2.1</v>
          </cell>
          <cell r="F2200">
            <v>37768</v>
          </cell>
          <cell r="G2200">
            <v>1E-3</v>
          </cell>
          <cell r="H2200">
            <v>0</v>
          </cell>
          <cell r="I2200" t="str">
            <v>1          0</v>
          </cell>
          <cell r="J2200">
            <v>0</v>
          </cell>
          <cell r="K2200">
            <v>0</v>
          </cell>
          <cell r="L2200">
            <v>2003</v>
          </cell>
          <cell r="M2200">
            <v>1.2894945263224635</v>
          </cell>
          <cell r="N2200" t="str">
            <v>NG63</v>
          </cell>
          <cell r="O2200">
            <v>38.49</v>
          </cell>
          <cell r="P2200">
            <v>2</v>
          </cell>
        </row>
        <row r="2201">
          <cell r="A2201" t="str">
            <v>ON</v>
          </cell>
          <cell r="B2201">
            <v>6</v>
          </cell>
          <cell r="C2201">
            <v>3</v>
          </cell>
          <cell r="D2201" t="str">
            <v>P</v>
          </cell>
          <cell r="E2201">
            <v>2.25</v>
          </cell>
          <cell r="F2201">
            <v>37768</v>
          </cell>
          <cell r="G2201">
            <v>2E-3</v>
          </cell>
          <cell r="H2201">
            <v>0</v>
          </cell>
          <cell r="I2201" t="str">
            <v>3          0</v>
          </cell>
          <cell r="J2201">
            <v>0</v>
          </cell>
          <cell r="K2201">
            <v>0</v>
          </cell>
          <cell r="L2201">
            <v>2003</v>
          </cell>
          <cell r="M2201">
            <v>1.3281763940685032</v>
          </cell>
          <cell r="N2201" t="str">
            <v>NG63</v>
          </cell>
          <cell r="O2201">
            <v>38.49</v>
          </cell>
          <cell r="P2201">
            <v>2</v>
          </cell>
        </row>
        <row r="2202">
          <cell r="A2202" t="str">
            <v>ON</v>
          </cell>
          <cell r="B2202">
            <v>6</v>
          </cell>
          <cell r="C2202">
            <v>3</v>
          </cell>
          <cell r="D2202" t="str">
            <v>P</v>
          </cell>
          <cell r="E2202">
            <v>2.4500000000000002</v>
          </cell>
          <cell r="F2202">
            <v>37768</v>
          </cell>
          <cell r="G2202">
            <v>0</v>
          </cell>
          <cell r="H2202">
            <v>0</v>
          </cell>
          <cell r="I2202" t="str">
            <v>0          0</v>
          </cell>
          <cell r="J2202">
            <v>0</v>
          </cell>
          <cell r="K2202">
            <v>0</v>
          </cell>
          <cell r="L2202">
            <v>2003</v>
          </cell>
          <cell r="M2202" t="str">
            <v>No Trade</v>
          </cell>
          <cell r="N2202" t="str">
            <v/>
          </cell>
          <cell r="O2202" t="str">
            <v/>
          </cell>
          <cell r="P2202" t="str">
            <v/>
          </cell>
        </row>
        <row r="2203">
          <cell r="A2203" t="str">
            <v>ON</v>
          </cell>
          <cell r="B2203">
            <v>6</v>
          </cell>
          <cell r="C2203">
            <v>3</v>
          </cell>
          <cell r="D2203" t="str">
            <v>C</v>
          </cell>
          <cell r="E2203">
            <v>2.5</v>
          </cell>
          <cell r="F2203">
            <v>37768</v>
          </cell>
          <cell r="G2203">
            <v>1.56</v>
          </cell>
          <cell r="H2203">
            <v>1.45</v>
          </cell>
          <cell r="I2203" t="str">
            <v>7          0</v>
          </cell>
          <cell r="J2203">
            <v>0</v>
          </cell>
          <cell r="K2203">
            <v>0</v>
          </cell>
          <cell r="L2203">
            <v>2003</v>
          </cell>
          <cell r="M2203" t="str">
            <v>No Trade</v>
          </cell>
          <cell r="N2203" t="str">
            <v>NG63</v>
          </cell>
          <cell r="O2203">
            <v>38.49</v>
          </cell>
          <cell r="P2203">
            <v>1</v>
          </cell>
        </row>
        <row r="2204">
          <cell r="A2204" t="str">
            <v>ON</v>
          </cell>
          <cell r="B2204">
            <v>6</v>
          </cell>
          <cell r="C2204">
            <v>3</v>
          </cell>
          <cell r="D2204" t="str">
            <v>P</v>
          </cell>
          <cell r="E2204">
            <v>2.5</v>
          </cell>
          <cell r="F2204">
            <v>37768</v>
          </cell>
          <cell r="G2204">
            <v>8.0000000000000002E-3</v>
          </cell>
          <cell r="H2204">
            <v>0.01</v>
          </cell>
          <cell r="I2204" t="str">
            <v>0          0</v>
          </cell>
          <cell r="J2204">
            <v>0</v>
          </cell>
          <cell r="K2204">
            <v>0</v>
          </cell>
          <cell r="L2204">
            <v>2003</v>
          </cell>
          <cell r="M2204">
            <v>1.4483388767306569</v>
          </cell>
          <cell r="N2204" t="str">
            <v>NG63</v>
          </cell>
          <cell r="O2204">
            <v>38.49</v>
          </cell>
          <cell r="P2204">
            <v>2</v>
          </cell>
        </row>
        <row r="2205">
          <cell r="A2205" t="str">
            <v>ON</v>
          </cell>
          <cell r="B2205">
            <v>6</v>
          </cell>
          <cell r="C2205">
            <v>3</v>
          </cell>
          <cell r="D2205" t="str">
            <v>P</v>
          </cell>
          <cell r="E2205">
            <v>2.7</v>
          </cell>
          <cell r="F2205">
            <v>37768</v>
          </cell>
          <cell r="G2205">
            <v>1.7999999999999999E-2</v>
          </cell>
          <cell r="H2205">
            <v>0.02</v>
          </cell>
          <cell r="I2205" t="str">
            <v>2          0</v>
          </cell>
          <cell r="J2205">
            <v>0</v>
          </cell>
          <cell r="K2205">
            <v>0</v>
          </cell>
          <cell r="L2205">
            <v>2003</v>
          </cell>
          <cell r="M2205">
            <v>1.5338147585183655</v>
          </cell>
          <cell r="N2205" t="str">
            <v>NG63</v>
          </cell>
          <cell r="O2205">
            <v>38.49</v>
          </cell>
          <cell r="P2205">
            <v>2</v>
          </cell>
        </row>
        <row r="2206">
          <cell r="A2206" t="str">
            <v>ON</v>
          </cell>
          <cell r="B2206">
            <v>6</v>
          </cell>
          <cell r="C2206">
            <v>3</v>
          </cell>
          <cell r="D2206" t="str">
            <v>C</v>
          </cell>
          <cell r="E2206">
            <v>2.75</v>
          </cell>
          <cell r="F2206">
            <v>37768</v>
          </cell>
          <cell r="G2206">
            <v>1.0580000000000001</v>
          </cell>
          <cell r="H2206">
            <v>1.05</v>
          </cell>
          <cell r="I2206" t="str">
            <v>8          0</v>
          </cell>
          <cell r="J2206">
            <v>0</v>
          </cell>
          <cell r="K2206">
            <v>0</v>
          </cell>
          <cell r="L2206">
            <v>2003</v>
          </cell>
          <cell r="M2206" t="str">
            <v>No Trade</v>
          </cell>
          <cell r="N2206" t="str">
            <v>NG63</v>
          </cell>
          <cell r="O2206">
            <v>38.49</v>
          </cell>
          <cell r="P2206">
            <v>1</v>
          </cell>
        </row>
        <row r="2207">
          <cell r="A2207" t="str">
            <v>ON</v>
          </cell>
          <cell r="B2207">
            <v>6</v>
          </cell>
          <cell r="C2207">
            <v>3</v>
          </cell>
          <cell r="D2207" t="str">
            <v>P</v>
          </cell>
          <cell r="E2207">
            <v>2.75</v>
          </cell>
          <cell r="F2207">
            <v>37768</v>
          </cell>
          <cell r="G2207">
            <v>2.1999999999999999E-2</v>
          </cell>
          <cell r="H2207">
            <v>0.02</v>
          </cell>
          <cell r="I2207" t="str">
            <v>6          0</v>
          </cell>
          <cell r="J2207">
            <v>0</v>
          </cell>
          <cell r="K2207">
            <v>0</v>
          </cell>
          <cell r="L2207">
            <v>2003</v>
          </cell>
          <cell r="M2207">
            <v>1.5589524869311466</v>
          </cell>
          <cell r="N2207" t="str">
            <v>NG63</v>
          </cell>
          <cell r="O2207">
            <v>38.49</v>
          </cell>
          <cell r="P2207">
            <v>2</v>
          </cell>
        </row>
        <row r="2208">
          <cell r="A2208" t="str">
            <v>ON</v>
          </cell>
          <cell r="B2208">
            <v>6</v>
          </cell>
          <cell r="C2208">
            <v>3</v>
          </cell>
          <cell r="D2208" t="str">
            <v>C</v>
          </cell>
          <cell r="E2208">
            <v>2.8</v>
          </cell>
          <cell r="F2208">
            <v>37768</v>
          </cell>
          <cell r="G2208">
            <v>1.2709999999999999</v>
          </cell>
          <cell r="H2208">
            <v>1.17</v>
          </cell>
          <cell r="I2208" t="str">
            <v>6          0</v>
          </cell>
          <cell r="J2208">
            <v>0</v>
          </cell>
          <cell r="K2208">
            <v>0</v>
          </cell>
          <cell r="L2208">
            <v>2003</v>
          </cell>
          <cell r="M2208" t="str">
            <v>No Trade</v>
          </cell>
          <cell r="N2208" t="str">
            <v>NG63</v>
          </cell>
          <cell r="O2208">
            <v>38.49</v>
          </cell>
          <cell r="P2208">
            <v>1</v>
          </cell>
        </row>
        <row r="2209">
          <cell r="A2209" t="str">
            <v>ON</v>
          </cell>
          <cell r="B2209">
            <v>6</v>
          </cell>
          <cell r="C2209">
            <v>3</v>
          </cell>
          <cell r="D2209" t="str">
            <v>P</v>
          </cell>
          <cell r="E2209">
            <v>2.8</v>
          </cell>
          <cell r="F2209">
            <v>37768</v>
          </cell>
          <cell r="G2209">
            <v>2.5999999999999999E-2</v>
          </cell>
          <cell r="H2209">
            <v>0.03</v>
          </cell>
          <cell r="I2209" t="str">
            <v>1          0</v>
          </cell>
          <cell r="J2209">
            <v>0</v>
          </cell>
          <cell r="K2209">
            <v>0</v>
          </cell>
          <cell r="L2209">
            <v>2003</v>
          </cell>
          <cell r="M2209">
            <v>1.5794088748232802</v>
          </cell>
          <cell r="N2209" t="str">
            <v>NG63</v>
          </cell>
          <cell r="O2209">
            <v>38.49</v>
          </cell>
          <cell r="P2209">
            <v>2</v>
          </cell>
        </row>
        <row r="2210">
          <cell r="A2210" t="str">
            <v>ON</v>
          </cell>
          <cell r="B2210">
            <v>6</v>
          </cell>
          <cell r="C2210">
            <v>3</v>
          </cell>
          <cell r="D2210" t="str">
            <v>P</v>
          </cell>
          <cell r="E2210">
            <v>2.85</v>
          </cell>
          <cell r="F2210">
            <v>37768</v>
          </cell>
          <cell r="G2210">
            <v>0</v>
          </cell>
          <cell r="H2210">
            <v>0</v>
          </cell>
          <cell r="I2210" t="str">
            <v>0          0</v>
          </cell>
          <cell r="J2210">
            <v>0</v>
          </cell>
          <cell r="K2210">
            <v>0</v>
          </cell>
          <cell r="L2210">
            <v>2003</v>
          </cell>
          <cell r="M2210" t="str">
            <v>No Trade</v>
          </cell>
          <cell r="N2210" t="str">
            <v/>
          </cell>
          <cell r="O2210" t="str">
            <v/>
          </cell>
          <cell r="P2210" t="str">
            <v/>
          </cell>
        </row>
        <row r="2211">
          <cell r="A2211" t="str">
            <v>ON</v>
          </cell>
          <cell r="B2211">
            <v>6</v>
          </cell>
          <cell r="C2211">
            <v>3</v>
          </cell>
          <cell r="D2211" t="str">
            <v>C</v>
          </cell>
          <cell r="E2211">
            <v>2.9</v>
          </cell>
          <cell r="F2211">
            <v>37768</v>
          </cell>
          <cell r="G2211">
            <v>1.1879999999999999</v>
          </cell>
          <cell r="H2211">
            <v>1.08</v>
          </cell>
          <cell r="I2211" t="str">
            <v>8          0</v>
          </cell>
          <cell r="J2211">
            <v>0</v>
          </cell>
          <cell r="K2211">
            <v>0</v>
          </cell>
          <cell r="L2211">
            <v>2003</v>
          </cell>
          <cell r="M2211" t="str">
            <v>No Trade</v>
          </cell>
          <cell r="N2211" t="str">
            <v>NG63</v>
          </cell>
          <cell r="O2211">
            <v>38.49</v>
          </cell>
          <cell r="P2211">
            <v>1</v>
          </cell>
        </row>
        <row r="2212">
          <cell r="A2212" t="str">
            <v>ON</v>
          </cell>
          <cell r="B2212">
            <v>6</v>
          </cell>
          <cell r="C2212">
            <v>3</v>
          </cell>
          <cell r="D2212" t="str">
            <v>P</v>
          </cell>
          <cell r="E2212">
            <v>2.9</v>
          </cell>
          <cell r="F2212">
            <v>37768</v>
          </cell>
          <cell r="G2212">
            <v>3.5999999999999997E-2</v>
          </cell>
          <cell r="H2212">
            <v>0.04</v>
          </cell>
          <cell r="I2212" t="str">
            <v>2          0</v>
          </cell>
          <cell r="J2212">
            <v>0</v>
          </cell>
          <cell r="K2212">
            <v>0</v>
          </cell>
          <cell r="L2212">
            <v>2003</v>
          </cell>
          <cell r="M2212">
            <v>1.6227940011243731</v>
          </cell>
          <cell r="N2212" t="str">
            <v>NG63</v>
          </cell>
          <cell r="O2212">
            <v>38.49</v>
          </cell>
          <cell r="P2212">
            <v>2</v>
          </cell>
        </row>
        <row r="2213">
          <cell r="A2213" t="str">
            <v>ON</v>
          </cell>
          <cell r="B2213">
            <v>6</v>
          </cell>
          <cell r="C2213">
            <v>3</v>
          </cell>
          <cell r="D2213" t="str">
            <v>C</v>
          </cell>
          <cell r="E2213">
            <v>2.95</v>
          </cell>
          <cell r="F2213">
            <v>37768</v>
          </cell>
          <cell r="G2213">
            <v>1.1439999999999999</v>
          </cell>
          <cell r="H2213">
            <v>1.04</v>
          </cell>
          <cell r="I2213" t="str">
            <v>5          0</v>
          </cell>
          <cell r="J2213">
            <v>0</v>
          </cell>
          <cell r="K2213">
            <v>0</v>
          </cell>
          <cell r="L2213">
            <v>2003</v>
          </cell>
          <cell r="M2213" t="str">
            <v>No Trade</v>
          </cell>
          <cell r="N2213" t="str">
            <v>NG63</v>
          </cell>
          <cell r="O2213">
            <v>38.49</v>
          </cell>
          <cell r="P2213">
            <v>1</v>
          </cell>
        </row>
        <row r="2214">
          <cell r="A2214" t="str">
            <v>ON</v>
          </cell>
          <cell r="B2214">
            <v>6</v>
          </cell>
          <cell r="C2214">
            <v>3</v>
          </cell>
          <cell r="D2214" t="str">
            <v>P</v>
          </cell>
          <cell r="E2214">
            <v>2.95</v>
          </cell>
          <cell r="F2214">
            <v>37768</v>
          </cell>
          <cell r="G2214">
            <v>4.2000000000000003E-2</v>
          </cell>
          <cell r="H2214">
            <v>0.04</v>
          </cell>
          <cell r="I2214" t="str">
            <v>9          0</v>
          </cell>
          <cell r="J2214">
            <v>0</v>
          </cell>
          <cell r="K2214">
            <v>0</v>
          </cell>
          <cell r="L2214">
            <v>2003</v>
          </cell>
          <cell r="M2214">
            <v>1.6448282385806685</v>
          </cell>
          <cell r="N2214" t="str">
            <v>NG63</v>
          </cell>
          <cell r="O2214">
            <v>38.49</v>
          </cell>
          <cell r="P2214">
            <v>2</v>
          </cell>
        </row>
        <row r="2215">
          <cell r="A2215" t="str">
            <v>ON</v>
          </cell>
          <cell r="B2215">
            <v>6</v>
          </cell>
          <cell r="C2215">
            <v>3</v>
          </cell>
          <cell r="D2215" t="str">
            <v>C</v>
          </cell>
          <cell r="E2215">
            <v>3</v>
          </cell>
          <cell r="F2215">
            <v>37768</v>
          </cell>
          <cell r="G2215">
            <v>0.74299999999999999</v>
          </cell>
          <cell r="H2215">
            <v>0.74</v>
          </cell>
          <cell r="I2215" t="str">
            <v>3          0</v>
          </cell>
          <cell r="J2215">
            <v>0</v>
          </cell>
          <cell r="K2215">
            <v>0</v>
          </cell>
          <cell r="L2215">
            <v>2003</v>
          </cell>
          <cell r="M2215" t="str">
            <v>No Trade</v>
          </cell>
          <cell r="N2215" t="str">
            <v>NG63</v>
          </cell>
          <cell r="O2215">
            <v>38.49</v>
          </cell>
          <cell r="P2215">
            <v>1</v>
          </cell>
        </row>
        <row r="2216">
          <cell r="A2216" t="str">
            <v>ON</v>
          </cell>
          <cell r="B2216">
            <v>6</v>
          </cell>
          <cell r="C2216">
            <v>3</v>
          </cell>
          <cell r="D2216" t="str">
            <v>P</v>
          </cell>
          <cell r="E2216">
            <v>3</v>
          </cell>
          <cell r="F2216">
            <v>37768</v>
          </cell>
          <cell r="G2216">
            <v>4.9000000000000002E-2</v>
          </cell>
          <cell r="H2216">
            <v>0.05</v>
          </cell>
          <cell r="I2216" t="str">
            <v>6          0</v>
          </cell>
          <cell r="J2216">
            <v>0</v>
          </cell>
          <cell r="K2216">
            <v>0</v>
          </cell>
          <cell r="L2216">
            <v>2003</v>
          </cell>
          <cell r="M2216">
            <v>1.66834125334848</v>
          </cell>
          <cell r="N2216" t="str">
            <v>NG63</v>
          </cell>
          <cell r="O2216">
            <v>38.49</v>
          </cell>
          <cell r="P2216">
            <v>2</v>
          </cell>
        </row>
        <row r="2217">
          <cell r="A2217" t="str">
            <v>ON</v>
          </cell>
          <cell r="B2217">
            <v>6</v>
          </cell>
          <cell r="C2217">
            <v>3</v>
          </cell>
          <cell r="D2217" t="str">
            <v>P</v>
          </cell>
          <cell r="E2217">
            <v>3.05</v>
          </cell>
          <cell r="F2217">
            <v>37768</v>
          </cell>
          <cell r="G2217">
            <v>0</v>
          </cell>
          <cell r="H2217">
            <v>0</v>
          </cell>
          <cell r="I2217" t="str">
            <v>0          0</v>
          </cell>
          <cell r="J2217">
            <v>0</v>
          </cell>
          <cell r="K2217">
            <v>0</v>
          </cell>
          <cell r="L2217">
            <v>2003</v>
          </cell>
          <cell r="M2217" t="str">
            <v>No Trade</v>
          </cell>
          <cell r="N2217" t="str">
            <v/>
          </cell>
          <cell r="O2217" t="str">
            <v/>
          </cell>
          <cell r="P2217" t="str">
            <v/>
          </cell>
        </row>
        <row r="2218">
          <cell r="A2218" t="str">
            <v>ON</v>
          </cell>
          <cell r="B2218">
            <v>6</v>
          </cell>
          <cell r="C2218">
            <v>3</v>
          </cell>
          <cell r="D2218" t="str">
            <v>C</v>
          </cell>
          <cell r="E2218">
            <v>3.1</v>
          </cell>
          <cell r="F2218">
            <v>37768</v>
          </cell>
          <cell r="G2218">
            <v>1.0089999999999999</v>
          </cell>
          <cell r="H2218">
            <v>0.92</v>
          </cell>
          <cell r="I2218" t="str">
            <v>1          0</v>
          </cell>
          <cell r="J2218">
            <v>0</v>
          </cell>
          <cell r="K2218">
            <v>0</v>
          </cell>
          <cell r="L2218">
            <v>2003</v>
          </cell>
          <cell r="M2218" t="str">
            <v>No Trade</v>
          </cell>
          <cell r="N2218" t="str">
            <v>NG63</v>
          </cell>
          <cell r="O2218">
            <v>38.49</v>
          </cell>
          <cell r="P2218">
            <v>1</v>
          </cell>
        </row>
        <row r="2219">
          <cell r="A2219" t="str">
            <v>ON</v>
          </cell>
          <cell r="B2219">
            <v>6</v>
          </cell>
          <cell r="C2219">
            <v>3</v>
          </cell>
          <cell r="D2219" t="str">
            <v>P</v>
          </cell>
          <cell r="E2219">
            <v>3.1</v>
          </cell>
          <cell r="F2219">
            <v>37768</v>
          </cell>
          <cell r="G2219">
            <v>6.4000000000000001E-2</v>
          </cell>
          <cell r="H2219">
            <v>7.0000000000000007E-2</v>
          </cell>
          <cell r="I2219" t="str">
            <v>4          0</v>
          </cell>
          <cell r="J2219">
            <v>0</v>
          </cell>
          <cell r="K2219">
            <v>0</v>
          </cell>
          <cell r="L2219">
            <v>2003</v>
          </cell>
          <cell r="M2219">
            <v>1.7097568679382058</v>
          </cell>
          <cell r="N2219" t="str">
            <v>NG63</v>
          </cell>
          <cell r="O2219">
            <v>38.49</v>
          </cell>
          <cell r="P2219">
            <v>2</v>
          </cell>
        </row>
        <row r="2220">
          <cell r="A2220" t="str">
            <v>ON</v>
          </cell>
          <cell r="B2220">
            <v>6</v>
          </cell>
          <cell r="C2220">
            <v>3</v>
          </cell>
          <cell r="D2220" t="str">
            <v>C</v>
          </cell>
          <cell r="E2220">
            <v>3.15</v>
          </cell>
          <cell r="F2220">
            <v>37768</v>
          </cell>
          <cell r="G2220">
            <v>0.96799999999999997</v>
          </cell>
          <cell r="H2220">
            <v>0.88</v>
          </cell>
          <cell r="I2220" t="str">
            <v>2          0</v>
          </cell>
          <cell r="J2220">
            <v>0</v>
          </cell>
          <cell r="K2220">
            <v>0</v>
          </cell>
          <cell r="L2220">
            <v>2003</v>
          </cell>
          <cell r="M2220" t="str">
            <v>No Trade</v>
          </cell>
          <cell r="N2220" t="str">
            <v>NG63</v>
          </cell>
          <cell r="O2220">
            <v>38.49</v>
          </cell>
          <cell r="P2220">
            <v>1</v>
          </cell>
        </row>
        <row r="2221">
          <cell r="A2221" t="str">
            <v>ON</v>
          </cell>
          <cell r="B2221">
            <v>6</v>
          </cell>
          <cell r="C2221">
            <v>3</v>
          </cell>
          <cell r="D2221" t="str">
            <v>P</v>
          </cell>
          <cell r="E2221">
            <v>3.15</v>
          </cell>
          <cell r="F2221">
            <v>37768</v>
          </cell>
          <cell r="G2221">
            <v>7.2999999999999995E-2</v>
          </cell>
          <cell r="H2221">
            <v>0.08</v>
          </cell>
          <cell r="I2221" t="str">
            <v>4          0</v>
          </cell>
          <cell r="J2221">
            <v>0</v>
          </cell>
          <cell r="K2221">
            <v>0</v>
          </cell>
          <cell r="L2221">
            <v>2003</v>
          </cell>
          <cell r="M2221">
            <v>1.7319229007306844</v>
          </cell>
          <cell r="N2221" t="str">
            <v>NG63</v>
          </cell>
          <cell r="O2221">
            <v>38.49</v>
          </cell>
          <cell r="P2221">
            <v>2</v>
          </cell>
        </row>
        <row r="2222">
          <cell r="A2222" t="str">
            <v>ON</v>
          </cell>
          <cell r="B2222">
            <v>6</v>
          </cell>
          <cell r="C2222">
            <v>3</v>
          </cell>
          <cell r="D2222" t="str">
            <v>C</v>
          </cell>
          <cell r="E2222">
            <v>3.2</v>
          </cell>
          <cell r="F2222">
            <v>37768</v>
          </cell>
          <cell r="G2222">
            <v>0.61</v>
          </cell>
          <cell r="H2222">
            <v>0.61</v>
          </cell>
          <cell r="I2222" t="str">
            <v>0          0</v>
          </cell>
          <cell r="J2222">
            <v>0</v>
          </cell>
          <cell r="K2222">
            <v>0</v>
          </cell>
          <cell r="L2222">
            <v>2003</v>
          </cell>
          <cell r="M2222" t="str">
            <v>No Trade</v>
          </cell>
          <cell r="N2222" t="str">
            <v>NG63</v>
          </cell>
          <cell r="O2222">
            <v>38.49</v>
          </cell>
          <cell r="P2222">
            <v>1</v>
          </cell>
        </row>
        <row r="2223">
          <cell r="A2223" t="str">
            <v>ON</v>
          </cell>
          <cell r="B2223">
            <v>6</v>
          </cell>
          <cell r="C2223">
            <v>3</v>
          </cell>
          <cell r="D2223" t="str">
            <v>P</v>
          </cell>
          <cell r="E2223">
            <v>3.2</v>
          </cell>
          <cell r="F2223">
            <v>37768</v>
          </cell>
          <cell r="G2223">
            <v>8.3000000000000004E-2</v>
          </cell>
          <cell r="H2223">
            <v>0.09</v>
          </cell>
          <cell r="I2223" t="str">
            <v>5          0</v>
          </cell>
          <cell r="J2223">
            <v>0</v>
          </cell>
          <cell r="K2223">
            <v>0</v>
          </cell>
          <cell r="L2223">
            <v>2003</v>
          </cell>
          <cell r="M2223">
            <v>1.7546044743959555</v>
          </cell>
          <cell r="N2223" t="str">
            <v>NG63</v>
          </cell>
          <cell r="O2223">
            <v>38.49</v>
          </cell>
          <cell r="P2223">
            <v>2</v>
          </cell>
        </row>
        <row r="2224">
          <cell r="A2224" t="str">
            <v>ON</v>
          </cell>
          <cell r="B2224">
            <v>6</v>
          </cell>
          <cell r="C2224">
            <v>3</v>
          </cell>
          <cell r="D2224" t="str">
            <v>C</v>
          </cell>
          <cell r="E2224">
            <v>3.25</v>
          </cell>
          <cell r="F2224">
            <v>37768</v>
          </cell>
          <cell r="G2224">
            <v>0.57199999999999995</v>
          </cell>
          <cell r="H2224">
            <v>0.56999999999999995</v>
          </cell>
          <cell r="I2224" t="str">
            <v>2          0</v>
          </cell>
          <cell r="J2224">
            <v>0</v>
          </cell>
          <cell r="K2224">
            <v>0</v>
          </cell>
          <cell r="L2224">
            <v>2003</v>
          </cell>
          <cell r="M2224" t="str">
            <v>No Trade</v>
          </cell>
          <cell r="N2224" t="str">
            <v>NG63</v>
          </cell>
          <cell r="O2224">
            <v>38.49</v>
          </cell>
          <cell r="P2224">
            <v>1</v>
          </cell>
        </row>
        <row r="2225">
          <cell r="A2225" t="str">
            <v>ON</v>
          </cell>
          <cell r="B2225">
            <v>6</v>
          </cell>
          <cell r="C2225">
            <v>3</v>
          </cell>
          <cell r="D2225" t="str">
            <v>P</v>
          </cell>
          <cell r="E2225">
            <v>3.25</v>
          </cell>
          <cell r="F2225">
            <v>37768</v>
          </cell>
          <cell r="G2225">
            <v>9.4E-2</v>
          </cell>
          <cell r="H2225">
            <v>0.1</v>
          </cell>
          <cell r="I2225" t="str">
            <v>7          0</v>
          </cell>
          <cell r="J2225">
            <v>0</v>
          </cell>
          <cell r="K2225">
            <v>0</v>
          </cell>
          <cell r="L2225">
            <v>2003</v>
          </cell>
          <cell r="M2225">
            <v>1.7775769426096624</v>
          </cell>
          <cell r="N2225" t="str">
            <v>NG63</v>
          </cell>
          <cell r="O2225">
            <v>38.49</v>
          </cell>
          <cell r="P2225">
            <v>2</v>
          </cell>
        </row>
        <row r="2226">
          <cell r="A2226" t="str">
            <v>ON</v>
          </cell>
          <cell r="B2226">
            <v>6</v>
          </cell>
          <cell r="C2226">
            <v>3</v>
          </cell>
          <cell r="D2226" t="str">
            <v>C</v>
          </cell>
          <cell r="E2226">
            <v>3.3</v>
          </cell>
          <cell r="F2226">
            <v>37768</v>
          </cell>
          <cell r="G2226">
            <v>0.85199999999999998</v>
          </cell>
          <cell r="H2226">
            <v>0.76</v>
          </cell>
          <cell r="I2226" t="str">
            <v>9          0</v>
          </cell>
          <cell r="J2226">
            <v>0</v>
          </cell>
          <cell r="K2226">
            <v>0</v>
          </cell>
          <cell r="L2226">
            <v>2003</v>
          </cell>
          <cell r="M2226" t="str">
            <v>No Trade</v>
          </cell>
          <cell r="N2226" t="str">
            <v>NG63</v>
          </cell>
          <cell r="O2226">
            <v>38.49</v>
          </cell>
          <cell r="P2226">
            <v>1</v>
          </cell>
        </row>
        <row r="2227">
          <cell r="A2227" t="str">
            <v>ON</v>
          </cell>
          <cell r="B2227">
            <v>6</v>
          </cell>
          <cell r="C2227">
            <v>3</v>
          </cell>
          <cell r="D2227" t="str">
            <v>P</v>
          </cell>
          <cell r="E2227">
            <v>3.3</v>
          </cell>
          <cell r="F2227">
            <v>37768</v>
          </cell>
          <cell r="G2227">
            <v>0.105</v>
          </cell>
          <cell r="H2227">
            <v>0.12</v>
          </cell>
          <cell r="I2227" t="str">
            <v>0          0</v>
          </cell>
          <cell r="J2227">
            <v>0</v>
          </cell>
          <cell r="K2227">
            <v>0</v>
          </cell>
          <cell r="L2227">
            <v>2003</v>
          </cell>
          <cell r="M2227">
            <v>1.797859040492666</v>
          </cell>
          <cell r="N2227" t="str">
            <v>NG63</v>
          </cell>
          <cell r="O2227">
            <v>38.49</v>
          </cell>
          <cell r="P2227">
            <v>2</v>
          </cell>
        </row>
        <row r="2228">
          <cell r="A2228" t="str">
            <v>ON</v>
          </cell>
          <cell r="B2228">
            <v>6</v>
          </cell>
          <cell r="C2228">
            <v>3</v>
          </cell>
          <cell r="D2228" t="str">
            <v>C</v>
          </cell>
          <cell r="E2228">
            <v>3.35</v>
          </cell>
          <cell r="F2228">
            <v>37768</v>
          </cell>
          <cell r="G2228">
            <v>0.81599999999999995</v>
          </cell>
          <cell r="H2228">
            <v>0.73</v>
          </cell>
          <cell r="I2228" t="str">
            <v>3          0</v>
          </cell>
          <cell r="J2228">
            <v>0</v>
          </cell>
          <cell r="K2228">
            <v>0</v>
          </cell>
          <cell r="L2228">
            <v>2003</v>
          </cell>
          <cell r="M2228" t="str">
            <v>No Trade</v>
          </cell>
          <cell r="N2228" t="str">
            <v>NG63</v>
          </cell>
          <cell r="O2228">
            <v>38.49</v>
          </cell>
          <cell r="P2228">
            <v>1</v>
          </cell>
        </row>
        <row r="2229">
          <cell r="A2229" t="str">
            <v>ON</v>
          </cell>
          <cell r="B2229">
            <v>6</v>
          </cell>
          <cell r="C2229">
            <v>3</v>
          </cell>
          <cell r="D2229" t="str">
            <v>P</v>
          </cell>
          <cell r="E2229">
            <v>3.35</v>
          </cell>
          <cell r="F2229">
            <v>37768</v>
          </cell>
          <cell r="G2229">
            <v>0.11799999999999999</v>
          </cell>
          <cell r="H2229">
            <v>0.13</v>
          </cell>
          <cell r="I2229" t="str">
            <v>4          0</v>
          </cell>
          <cell r="J2229">
            <v>0</v>
          </cell>
          <cell r="K2229">
            <v>0</v>
          </cell>
          <cell r="L2229">
            <v>2003</v>
          </cell>
          <cell r="M2229">
            <v>1.8211913288270005</v>
          </cell>
          <cell r="N2229" t="str">
            <v>NG63</v>
          </cell>
          <cell r="O2229">
            <v>38.49</v>
          </cell>
          <cell r="P2229">
            <v>2</v>
          </cell>
        </row>
        <row r="2230">
          <cell r="A2230" t="str">
            <v>ON</v>
          </cell>
          <cell r="B2230">
            <v>6</v>
          </cell>
          <cell r="C2230">
            <v>3</v>
          </cell>
          <cell r="D2230" t="str">
            <v>C</v>
          </cell>
          <cell r="E2230">
            <v>3.4</v>
          </cell>
          <cell r="F2230">
            <v>37768</v>
          </cell>
          <cell r="G2230">
            <v>0.78</v>
          </cell>
          <cell r="H2230">
            <v>0.69</v>
          </cell>
          <cell r="I2230" t="str">
            <v>9          0</v>
          </cell>
          <cell r="J2230">
            <v>0</v>
          </cell>
          <cell r="K2230">
            <v>0</v>
          </cell>
          <cell r="L2230">
            <v>2003</v>
          </cell>
          <cell r="M2230" t="str">
            <v>No Trade</v>
          </cell>
          <cell r="N2230" t="str">
            <v>NG63</v>
          </cell>
          <cell r="O2230">
            <v>38.49</v>
          </cell>
          <cell r="P2230">
            <v>1</v>
          </cell>
        </row>
        <row r="2231">
          <cell r="A2231" t="str">
            <v>ON</v>
          </cell>
          <cell r="B2231">
            <v>6</v>
          </cell>
          <cell r="C2231">
            <v>3</v>
          </cell>
          <cell r="D2231" t="str">
            <v>P</v>
          </cell>
          <cell r="E2231">
            <v>3.4</v>
          </cell>
          <cell r="F2231">
            <v>37768</v>
          </cell>
          <cell r="G2231">
            <v>0.13100000000000001</v>
          </cell>
          <cell r="H2231">
            <v>0.14000000000000001</v>
          </cell>
          <cell r="I2231" t="str">
            <v>9          0</v>
          </cell>
          <cell r="J2231">
            <v>0</v>
          </cell>
          <cell r="K2231">
            <v>0</v>
          </cell>
          <cell r="L2231">
            <v>2003</v>
          </cell>
          <cell r="M2231">
            <v>1.8420002905025861</v>
          </cell>
          <cell r="N2231" t="str">
            <v>NG63</v>
          </cell>
          <cell r="O2231">
            <v>38.49</v>
          </cell>
          <cell r="P2231">
            <v>2</v>
          </cell>
        </row>
        <row r="2232">
          <cell r="A2232" t="str">
            <v>ON</v>
          </cell>
          <cell r="B2232">
            <v>6</v>
          </cell>
          <cell r="C2232">
            <v>3</v>
          </cell>
          <cell r="D2232" t="str">
            <v>C</v>
          </cell>
          <cell r="E2232">
            <v>3.45</v>
          </cell>
          <cell r="F2232">
            <v>37768</v>
          </cell>
          <cell r="G2232">
            <v>0.745</v>
          </cell>
          <cell r="H2232">
            <v>0.66</v>
          </cell>
          <cell r="I2232" t="str">
            <v>5          0</v>
          </cell>
          <cell r="J2232">
            <v>0</v>
          </cell>
          <cell r="K2232">
            <v>0</v>
          </cell>
          <cell r="L2232">
            <v>2003</v>
          </cell>
          <cell r="M2232" t="str">
            <v>No Trade</v>
          </cell>
          <cell r="N2232" t="str">
            <v>NG63</v>
          </cell>
          <cell r="O2232">
            <v>38.49</v>
          </cell>
          <cell r="P2232">
            <v>1</v>
          </cell>
        </row>
        <row r="2233">
          <cell r="A2233" t="str">
            <v>ON</v>
          </cell>
          <cell r="B2233">
            <v>6</v>
          </cell>
          <cell r="C2233">
            <v>3</v>
          </cell>
          <cell r="D2233" t="str">
            <v>P</v>
          </cell>
          <cell r="E2233">
            <v>3.45</v>
          </cell>
          <cell r="F2233">
            <v>37768</v>
          </cell>
          <cell r="G2233">
            <v>0.14499999999999999</v>
          </cell>
          <cell r="H2233">
            <v>0.16</v>
          </cell>
          <cell r="I2233" t="str">
            <v>6          0</v>
          </cell>
          <cell r="J2233">
            <v>0</v>
          </cell>
          <cell r="K2233">
            <v>0</v>
          </cell>
          <cell r="L2233">
            <v>2003</v>
          </cell>
          <cell r="M2233">
            <v>1.8630009574893236</v>
          </cell>
          <cell r="N2233" t="str">
            <v>NG63</v>
          </cell>
          <cell r="O2233">
            <v>38.49</v>
          </cell>
          <cell r="P2233">
            <v>2</v>
          </cell>
        </row>
        <row r="2234">
          <cell r="A2234" t="str">
            <v>ON</v>
          </cell>
          <cell r="B2234">
            <v>6</v>
          </cell>
          <cell r="C2234">
            <v>3</v>
          </cell>
          <cell r="D2234" t="str">
            <v>C</v>
          </cell>
          <cell r="E2234">
            <v>3.5</v>
          </cell>
          <cell r="F2234">
            <v>37768</v>
          </cell>
          <cell r="G2234">
            <v>0.71199999999999997</v>
          </cell>
          <cell r="H2234">
            <v>0.63</v>
          </cell>
          <cell r="I2234" t="str">
            <v>3          0</v>
          </cell>
          <cell r="J2234">
            <v>0</v>
          </cell>
          <cell r="K2234">
            <v>0</v>
          </cell>
          <cell r="L2234">
            <v>2003</v>
          </cell>
          <cell r="M2234" t="str">
            <v>No Trade</v>
          </cell>
          <cell r="N2234" t="str">
            <v>NG63</v>
          </cell>
          <cell r="O2234">
            <v>38.49</v>
          </cell>
          <cell r="P2234">
            <v>1</v>
          </cell>
        </row>
        <row r="2235">
          <cell r="A2235" t="str">
            <v>ON</v>
          </cell>
          <cell r="B2235">
            <v>6</v>
          </cell>
          <cell r="C2235">
            <v>3</v>
          </cell>
          <cell r="D2235" t="str">
            <v>P</v>
          </cell>
          <cell r="E2235">
            <v>3.5</v>
          </cell>
          <cell r="F2235">
            <v>37768</v>
          </cell>
          <cell r="G2235">
            <v>0.161</v>
          </cell>
          <cell r="H2235">
            <v>0.18</v>
          </cell>
          <cell r="I2235" t="str">
            <v>4          0</v>
          </cell>
          <cell r="J2235">
            <v>0</v>
          </cell>
          <cell r="K2235">
            <v>0</v>
          </cell>
          <cell r="L2235">
            <v>2003</v>
          </cell>
          <cell r="M2235">
            <v>1.8862638328586794</v>
          </cell>
          <cell r="N2235" t="str">
            <v>NG63</v>
          </cell>
          <cell r="O2235">
            <v>38.49</v>
          </cell>
          <cell r="P2235">
            <v>2</v>
          </cell>
        </row>
        <row r="2236">
          <cell r="A2236" t="str">
            <v>ON</v>
          </cell>
          <cell r="B2236">
            <v>6</v>
          </cell>
          <cell r="C2236">
            <v>3</v>
          </cell>
          <cell r="D2236" t="str">
            <v>C</v>
          </cell>
          <cell r="E2236">
            <v>3.55</v>
          </cell>
          <cell r="F2236">
            <v>37768</v>
          </cell>
          <cell r="G2236">
            <v>0.67900000000000005</v>
          </cell>
          <cell r="H2236">
            <v>0.6</v>
          </cell>
          <cell r="I2236" t="str">
            <v>3          0</v>
          </cell>
          <cell r="J2236">
            <v>0</v>
          </cell>
          <cell r="K2236">
            <v>0</v>
          </cell>
          <cell r="L2236">
            <v>2003</v>
          </cell>
          <cell r="M2236" t="str">
            <v>No Trade</v>
          </cell>
          <cell r="N2236" t="str">
            <v>NG63</v>
          </cell>
          <cell r="O2236">
            <v>38.49</v>
          </cell>
          <cell r="P2236">
            <v>1</v>
          </cell>
        </row>
        <row r="2237">
          <cell r="A2237" t="str">
            <v>ON</v>
          </cell>
          <cell r="B2237">
            <v>6</v>
          </cell>
          <cell r="C2237">
            <v>3</v>
          </cell>
          <cell r="D2237" t="str">
            <v>P</v>
          </cell>
          <cell r="E2237">
            <v>3.55</v>
          </cell>
          <cell r="F2237">
            <v>37768</v>
          </cell>
          <cell r="G2237">
            <v>0.17699999999999999</v>
          </cell>
          <cell r="H2237">
            <v>0.2</v>
          </cell>
          <cell r="I2237" t="str">
            <v>3          0</v>
          </cell>
          <cell r="J2237">
            <v>0</v>
          </cell>
          <cell r="K2237">
            <v>0</v>
          </cell>
          <cell r="L2237">
            <v>2003</v>
          </cell>
          <cell r="M2237">
            <v>1.9073018756204507</v>
          </cell>
          <cell r="N2237" t="str">
            <v>NG63</v>
          </cell>
          <cell r="O2237">
            <v>38.49</v>
          </cell>
          <cell r="P2237">
            <v>2</v>
          </cell>
        </row>
        <row r="2238">
          <cell r="A2238" t="str">
            <v>ON</v>
          </cell>
          <cell r="B2238">
            <v>6</v>
          </cell>
          <cell r="C2238">
            <v>3</v>
          </cell>
          <cell r="D2238" t="str">
            <v>C</v>
          </cell>
          <cell r="E2238">
            <v>3.6</v>
          </cell>
          <cell r="F2238">
            <v>37768</v>
          </cell>
          <cell r="G2238">
            <v>0.64900000000000002</v>
          </cell>
          <cell r="H2238">
            <v>0.56999999999999995</v>
          </cell>
          <cell r="I2238" t="str">
            <v>4          0</v>
          </cell>
          <cell r="J2238">
            <v>0</v>
          </cell>
          <cell r="K2238">
            <v>0</v>
          </cell>
          <cell r="L2238">
            <v>2003</v>
          </cell>
          <cell r="M2238" t="str">
            <v>No Trade</v>
          </cell>
          <cell r="N2238" t="str">
            <v>NG63</v>
          </cell>
          <cell r="O2238">
            <v>38.49</v>
          </cell>
          <cell r="P2238">
            <v>1</v>
          </cell>
        </row>
        <row r="2239">
          <cell r="A2239" t="str">
            <v>ON</v>
          </cell>
          <cell r="B2239">
            <v>6</v>
          </cell>
          <cell r="C2239">
            <v>3</v>
          </cell>
          <cell r="D2239" t="str">
            <v>P</v>
          </cell>
          <cell r="E2239">
            <v>3.6</v>
          </cell>
          <cell r="F2239">
            <v>37768</v>
          </cell>
          <cell r="G2239">
            <v>0.19600000000000001</v>
          </cell>
          <cell r="H2239">
            <v>0.22</v>
          </cell>
          <cell r="I2239" t="str">
            <v>3          0</v>
          </cell>
          <cell r="J2239">
            <v>0</v>
          </cell>
          <cell r="K2239">
            <v>0</v>
          </cell>
          <cell r="L2239">
            <v>2003</v>
          </cell>
          <cell r="M2239">
            <v>1.9321747896405428</v>
          </cell>
          <cell r="N2239" t="str">
            <v>NG63</v>
          </cell>
          <cell r="O2239">
            <v>38.49</v>
          </cell>
          <cell r="P2239">
            <v>2</v>
          </cell>
        </row>
        <row r="2240">
          <cell r="A2240" t="str">
            <v>ON</v>
          </cell>
          <cell r="B2240">
            <v>6</v>
          </cell>
          <cell r="C2240">
            <v>3</v>
          </cell>
          <cell r="D2240" t="str">
            <v>C</v>
          </cell>
          <cell r="E2240">
            <v>3.65</v>
          </cell>
          <cell r="F2240">
            <v>37768</v>
          </cell>
          <cell r="G2240">
            <v>0.61899999999999999</v>
          </cell>
          <cell r="H2240">
            <v>0.54</v>
          </cell>
          <cell r="I2240" t="str">
            <v>6          0</v>
          </cell>
          <cell r="J2240">
            <v>0</v>
          </cell>
          <cell r="K2240">
            <v>0</v>
          </cell>
          <cell r="L2240">
            <v>2003</v>
          </cell>
          <cell r="M2240" t="str">
            <v>No Trade</v>
          </cell>
          <cell r="N2240" t="str">
            <v>NG63</v>
          </cell>
          <cell r="O2240">
            <v>38.49</v>
          </cell>
          <cell r="P2240">
            <v>1</v>
          </cell>
        </row>
        <row r="2241">
          <cell r="A2241" t="str">
            <v>ON</v>
          </cell>
          <cell r="B2241">
            <v>6</v>
          </cell>
          <cell r="C2241">
            <v>3</v>
          </cell>
          <cell r="D2241" t="str">
            <v>P</v>
          </cell>
          <cell r="E2241">
            <v>3.65</v>
          </cell>
          <cell r="F2241">
            <v>37768</v>
          </cell>
          <cell r="G2241">
            <v>0.215</v>
          </cell>
          <cell r="H2241">
            <v>0.24</v>
          </cell>
          <cell r="I2241" t="str">
            <v>4          0</v>
          </cell>
          <cell r="J2241">
            <v>0</v>
          </cell>
          <cell r="K2241">
            <v>0</v>
          </cell>
          <cell r="L2241">
            <v>2003</v>
          </cell>
          <cell r="M2241">
            <v>1.9548216668241039</v>
          </cell>
          <cell r="N2241" t="str">
            <v>NG63</v>
          </cell>
          <cell r="O2241">
            <v>38.49</v>
          </cell>
          <cell r="P2241">
            <v>2</v>
          </cell>
        </row>
        <row r="2242">
          <cell r="A2242" t="str">
            <v>ON</v>
          </cell>
          <cell r="B2242">
            <v>6</v>
          </cell>
          <cell r="C2242">
            <v>3</v>
          </cell>
          <cell r="D2242" t="str">
            <v>C</v>
          </cell>
          <cell r="E2242">
            <v>3.7</v>
          </cell>
          <cell r="F2242">
            <v>37768</v>
          </cell>
          <cell r="G2242">
            <v>0.59099999999999997</v>
          </cell>
          <cell r="H2242">
            <v>0.51</v>
          </cell>
          <cell r="I2242" t="str">
            <v>9          0</v>
          </cell>
          <cell r="J2242">
            <v>0</v>
          </cell>
          <cell r="K2242">
            <v>0</v>
          </cell>
          <cell r="L2242">
            <v>2003</v>
          </cell>
          <cell r="M2242" t="str">
            <v>No Trade</v>
          </cell>
          <cell r="N2242" t="str">
            <v>NG63</v>
          </cell>
          <cell r="O2242">
            <v>38.49</v>
          </cell>
          <cell r="P2242">
            <v>1</v>
          </cell>
        </row>
        <row r="2243">
          <cell r="A2243" t="str">
            <v>ON</v>
          </cell>
          <cell r="B2243">
            <v>6</v>
          </cell>
          <cell r="C2243">
            <v>3</v>
          </cell>
          <cell r="D2243" t="str">
            <v>P</v>
          </cell>
          <cell r="E2243">
            <v>3.7</v>
          </cell>
          <cell r="F2243">
            <v>37768</v>
          </cell>
          <cell r="G2243">
            <v>0.23599999999999999</v>
          </cell>
          <cell r="H2243">
            <v>0.26</v>
          </cell>
          <cell r="I2243" t="str">
            <v>7          0</v>
          </cell>
          <cell r="J2243">
            <v>0</v>
          </cell>
          <cell r="K2243">
            <v>0</v>
          </cell>
          <cell r="L2243">
            <v>2003</v>
          </cell>
          <cell r="M2243">
            <v>1.9789716875405685</v>
          </cell>
          <cell r="N2243" t="str">
            <v>NG63</v>
          </cell>
          <cell r="O2243">
            <v>38.49</v>
          </cell>
          <cell r="P2243">
            <v>2</v>
          </cell>
        </row>
        <row r="2244">
          <cell r="A2244" t="str">
            <v>ON</v>
          </cell>
          <cell r="B2244">
            <v>6</v>
          </cell>
          <cell r="C2244">
            <v>3</v>
          </cell>
          <cell r="D2244" t="str">
            <v>C</v>
          </cell>
          <cell r="E2244">
            <v>3.75</v>
          </cell>
          <cell r="F2244">
            <v>37768</v>
          </cell>
          <cell r="G2244">
            <v>0.56299999999999994</v>
          </cell>
          <cell r="H2244">
            <v>0.49</v>
          </cell>
          <cell r="I2244" t="str">
            <v>3          0</v>
          </cell>
          <cell r="J2244">
            <v>0</v>
          </cell>
          <cell r="K2244">
            <v>0</v>
          </cell>
          <cell r="L2244">
            <v>2003</v>
          </cell>
          <cell r="M2244" t="str">
            <v>No Trade</v>
          </cell>
          <cell r="N2244" t="str">
            <v>NG63</v>
          </cell>
          <cell r="O2244">
            <v>38.49</v>
          </cell>
          <cell r="P2244">
            <v>1</v>
          </cell>
        </row>
        <row r="2245">
          <cell r="A2245" t="str">
            <v>ON</v>
          </cell>
          <cell r="B2245">
            <v>6</v>
          </cell>
          <cell r="C2245">
            <v>3</v>
          </cell>
          <cell r="D2245" t="str">
            <v>P</v>
          </cell>
          <cell r="E2245">
            <v>3.75</v>
          </cell>
          <cell r="F2245">
            <v>37768</v>
          </cell>
          <cell r="G2245">
            <v>0.25700000000000001</v>
          </cell>
          <cell r="H2245">
            <v>0.28999999999999998</v>
          </cell>
          <cell r="I2245" t="str">
            <v>0         50</v>
          </cell>
          <cell r="J2245">
            <v>0</v>
          </cell>
          <cell r="K2245">
            <v>0</v>
          </cell>
          <cell r="L2245">
            <v>2003</v>
          </cell>
          <cell r="M2245">
            <v>2.0011454941887714</v>
          </cell>
          <cell r="N2245" t="str">
            <v>NG63</v>
          </cell>
          <cell r="O2245">
            <v>38.49</v>
          </cell>
          <cell r="P2245">
            <v>2</v>
          </cell>
        </row>
        <row r="2246">
          <cell r="A2246" t="str">
            <v>ON</v>
          </cell>
          <cell r="B2246">
            <v>6</v>
          </cell>
          <cell r="C2246">
            <v>3</v>
          </cell>
          <cell r="D2246" t="str">
            <v>C</v>
          </cell>
          <cell r="E2246">
            <v>3.8</v>
          </cell>
          <cell r="F2246">
            <v>37768</v>
          </cell>
          <cell r="G2246">
            <v>0.53700000000000003</v>
          </cell>
          <cell r="H2246">
            <v>0.46</v>
          </cell>
          <cell r="I2246" t="str">
            <v>8          0</v>
          </cell>
          <cell r="J2246">
            <v>0</v>
          </cell>
          <cell r="K2246">
            <v>0</v>
          </cell>
          <cell r="L2246">
            <v>2003</v>
          </cell>
          <cell r="M2246" t="str">
            <v>No Trade</v>
          </cell>
          <cell r="N2246" t="str">
            <v>NG63</v>
          </cell>
          <cell r="O2246">
            <v>38.49</v>
          </cell>
          <cell r="P2246">
            <v>1</v>
          </cell>
        </row>
        <row r="2247">
          <cell r="A2247" t="str">
            <v>ON</v>
          </cell>
          <cell r="B2247">
            <v>6</v>
          </cell>
          <cell r="C2247">
            <v>3</v>
          </cell>
          <cell r="D2247" t="str">
            <v>P</v>
          </cell>
          <cell r="E2247">
            <v>3.8</v>
          </cell>
          <cell r="F2247">
            <v>37768</v>
          </cell>
          <cell r="G2247">
            <v>0.28000000000000003</v>
          </cell>
          <cell r="H2247">
            <v>0.31</v>
          </cell>
          <cell r="I2247" t="str">
            <v>5          0</v>
          </cell>
          <cell r="J2247">
            <v>0</v>
          </cell>
          <cell r="K2247">
            <v>0</v>
          </cell>
          <cell r="L2247">
            <v>2003</v>
          </cell>
          <cell r="M2247">
            <v>2.024686454160785</v>
          </cell>
          <cell r="N2247" t="str">
            <v>NG63</v>
          </cell>
          <cell r="O2247">
            <v>38.49</v>
          </cell>
          <cell r="P2247">
            <v>2</v>
          </cell>
        </row>
        <row r="2248">
          <cell r="A2248" t="str">
            <v>ON</v>
          </cell>
          <cell r="B2248">
            <v>6</v>
          </cell>
          <cell r="C2248">
            <v>3</v>
          </cell>
          <cell r="D2248" t="str">
            <v>C</v>
          </cell>
          <cell r="E2248">
            <v>3.85</v>
          </cell>
          <cell r="F2248">
            <v>37768</v>
          </cell>
          <cell r="G2248">
            <v>0.51200000000000001</v>
          </cell>
          <cell r="H2248">
            <v>0.44</v>
          </cell>
          <cell r="I2248" t="str">
            <v>5          0</v>
          </cell>
          <cell r="J2248">
            <v>0</v>
          </cell>
          <cell r="K2248">
            <v>0</v>
          </cell>
          <cell r="L2248">
            <v>2003</v>
          </cell>
          <cell r="M2248" t="str">
            <v>No Trade</v>
          </cell>
          <cell r="N2248" t="str">
            <v>NG63</v>
          </cell>
          <cell r="O2248">
            <v>38.49</v>
          </cell>
          <cell r="P2248">
            <v>1</v>
          </cell>
        </row>
        <row r="2249">
          <cell r="A2249" t="str">
            <v>ON</v>
          </cell>
          <cell r="B2249">
            <v>6</v>
          </cell>
          <cell r="C2249">
            <v>3</v>
          </cell>
          <cell r="D2249" t="str">
            <v>P</v>
          </cell>
          <cell r="E2249">
            <v>3.85</v>
          </cell>
          <cell r="F2249">
            <v>37768</v>
          </cell>
          <cell r="G2249">
            <v>0.30399999999999999</v>
          </cell>
          <cell r="H2249">
            <v>0.34</v>
          </cell>
          <cell r="I2249" t="str">
            <v>1          0</v>
          </cell>
          <cell r="J2249">
            <v>0</v>
          </cell>
          <cell r="K2249">
            <v>0</v>
          </cell>
          <cell r="L2249">
            <v>2003</v>
          </cell>
          <cell r="M2249">
            <v>2.0479262907346554</v>
          </cell>
          <cell r="N2249" t="str">
            <v>NG63</v>
          </cell>
          <cell r="O2249">
            <v>38.49</v>
          </cell>
          <cell r="P2249">
            <v>2</v>
          </cell>
        </row>
        <row r="2250">
          <cell r="A2250" t="str">
            <v>ON</v>
          </cell>
          <cell r="B2250">
            <v>6</v>
          </cell>
          <cell r="C2250">
            <v>3</v>
          </cell>
          <cell r="D2250" t="str">
            <v>C</v>
          </cell>
          <cell r="E2250">
            <v>3.9</v>
          </cell>
          <cell r="F2250">
            <v>37768</v>
          </cell>
          <cell r="G2250">
            <v>0.48699999999999999</v>
          </cell>
          <cell r="H2250">
            <v>0.42</v>
          </cell>
          <cell r="I2250" t="str">
            <v>2          0</v>
          </cell>
          <cell r="J2250">
            <v>0</v>
          </cell>
          <cell r="K2250">
            <v>0</v>
          </cell>
          <cell r="L2250">
            <v>2003</v>
          </cell>
          <cell r="M2250" t="str">
            <v>No Trade</v>
          </cell>
          <cell r="N2250" t="str">
            <v>NG63</v>
          </cell>
          <cell r="O2250">
            <v>38.49</v>
          </cell>
          <cell r="P2250">
            <v>1</v>
          </cell>
        </row>
        <row r="2251">
          <cell r="A2251" t="str">
            <v>ON</v>
          </cell>
          <cell r="B2251">
            <v>6</v>
          </cell>
          <cell r="C2251">
            <v>3</v>
          </cell>
          <cell r="D2251" t="str">
            <v>P</v>
          </cell>
          <cell r="E2251">
            <v>3.9</v>
          </cell>
          <cell r="F2251">
            <v>37768</v>
          </cell>
          <cell r="G2251">
            <v>0.32800000000000001</v>
          </cell>
          <cell r="H2251">
            <v>0.36</v>
          </cell>
          <cell r="I2251" t="str">
            <v>8          0</v>
          </cell>
          <cell r="J2251">
            <v>0</v>
          </cell>
          <cell r="K2251">
            <v>0</v>
          </cell>
          <cell r="L2251">
            <v>2003</v>
          </cell>
          <cell r="M2251">
            <v>2.0694928763358611</v>
          </cell>
          <cell r="N2251" t="str">
            <v>NG63</v>
          </cell>
          <cell r="O2251">
            <v>38.49</v>
          </cell>
          <cell r="P2251">
            <v>2</v>
          </cell>
        </row>
        <row r="2252">
          <cell r="A2252" t="str">
            <v>ON</v>
          </cell>
          <cell r="B2252">
            <v>6</v>
          </cell>
          <cell r="C2252">
            <v>3</v>
          </cell>
          <cell r="D2252" t="str">
            <v>C</v>
          </cell>
          <cell r="E2252">
            <v>3.95</v>
          </cell>
          <cell r="F2252">
            <v>37768</v>
          </cell>
          <cell r="G2252">
            <v>0.46400000000000002</v>
          </cell>
          <cell r="H2252">
            <v>0.39</v>
          </cell>
          <cell r="I2252" t="str">
            <v>9          0</v>
          </cell>
          <cell r="J2252">
            <v>0</v>
          </cell>
          <cell r="K2252">
            <v>0</v>
          </cell>
          <cell r="L2252">
            <v>2003</v>
          </cell>
          <cell r="M2252" t="str">
            <v>No Trade</v>
          </cell>
          <cell r="N2252" t="str">
            <v>NG63</v>
          </cell>
          <cell r="O2252">
            <v>38.49</v>
          </cell>
          <cell r="P2252">
            <v>1</v>
          </cell>
        </row>
        <row r="2253">
          <cell r="A2253" t="str">
            <v>ON</v>
          </cell>
          <cell r="B2253">
            <v>6</v>
          </cell>
          <cell r="C2253">
            <v>3</v>
          </cell>
          <cell r="D2253" t="str">
            <v>P</v>
          </cell>
          <cell r="E2253">
            <v>3.95</v>
          </cell>
          <cell r="F2253">
            <v>37768</v>
          </cell>
          <cell r="G2253">
            <v>0.35399999999999998</v>
          </cell>
          <cell r="H2253">
            <v>0.39</v>
          </cell>
          <cell r="I2253" t="str">
            <v>5          0</v>
          </cell>
          <cell r="J2253">
            <v>0</v>
          </cell>
          <cell r="K2253">
            <v>0</v>
          </cell>
          <cell r="L2253">
            <v>2003</v>
          </cell>
          <cell r="M2253">
            <v>2.0922784008228756</v>
          </cell>
          <cell r="N2253" t="str">
            <v>NG63</v>
          </cell>
          <cell r="O2253">
            <v>38.49</v>
          </cell>
          <cell r="P2253">
            <v>2</v>
          </cell>
        </row>
        <row r="2254">
          <cell r="A2254" t="str">
            <v>ON</v>
          </cell>
          <cell r="B2254">
            <v>6</v>
          </cell>
          <cell r="C2254">
            <v>3</v>
          </cell>
          <cell r="D2254" t="str">
            <v>C</v>
          </cell>
          <cell r="E2254">
            <v>4</v>
          </cell>
          <cell r="F2254">
            <v>37768</v>
          </cell>
          <cell r="G2254">
            <v>0.441</v>
          </cell>
          <cell r="H2254">
            <v>0.37</v>
          </cell>
          <cell r="I2254" t="str">
            <v>9          0</v>
          </cell>
          <cell r="J2254">
            <v>0</v>
          </cell>
          <cell r="K2254">
            <v>0</v>
          </cell>
          <cell r="L2254">
            <v>2003</v>
          </cell>
          <cell r="M2254" t="str">
            <v>No Trade</v>
          </cell>
          <cell r="N2254" t="str">
            <v>NG63</v>
          </cell>
          <cell r="O2254">
            <v>38.49</v>
          </cell>
          <cell r="P2254">
            <v>1</v>
          </cell>
        </row>
        <row r="2255">
          <cell r="A2255" t="str">
            <v>ON</v>
          </cell>
          <cell r="B2255">
            <v>6</v>
          </cell>
          <cell r="C2255">
            <v>3</v>
          </cell>
          <cell r="D2255" t="str">
            <v>P</v>
          </cell>
          <cell r="E2255">
            <v>4</v>
          </cell>
          <cell r="F2255">
            <v>37768</v>
          </cell>
          <cell r="G2255">
            <v>0.38100000000000001</v>
          </cell>
          <cell r="H2255">
            <v>0.42</v>
          </cell>
          <cell r="I2255" t="str">
            <v>5          0</v>
          </cell>
          <cell r="J2255">
            <v>0</v>
          </cell>
          <cell r="K2255">
            <v>0</v>
          </cell>
          <cell r="L2255">
            <v>2003</v>
          </cell>
          <cell r="M2255">
            <v>2.1148418586479552</v>
          </cell>
          <cell r="N2255" t="str">
            <v>NG63</v>
          </cell>
          <cell r="O2255">
            <v>38.49</v>
          </cell>
          <cell r="P2255">
            <v>2</v>
          </cell>
        </row>
        <row r="2256">
          <cell r="A2256" t="str">
            <v>ON</v>
          </cell>
          <cell r="B2256">
            <v>6</v>
          </cell>
          <cell r="C2256">
            <v>3</v>
          </cell>
          <cell r="D2256" t="str">
            <v>C</v>
          </cell>
          <cell r="E2256">
            <v>4.05</v>
          </cell>
          <cell r="F2256">
            <v>37768</v>
          </cell>
          <cell r="G2256">
            <v>0.41199999999999998</v>
          </cell>
          <cell r="I2256">
            <v>0</v>
          </cell>
          <cell r="J2256">
            <v>0</v>
          </cell>
          <cell r="K2256">
            <v>0</v>
          </cell>
          <cell r="L2256">
            <v>2003</v>
          </cell>
          <cell r="M2256" t="str">
            <v>No Trade</v>
          </cell>
          <cell r="N2256" t="str">
            <v>NG63</v>
          </cell>
          <cell r="O2256">
            <v>38.49</v>
          </cell>
          <cell r="P2256">
            <v>1</v>
          </cell>
        </row>
        <row r="2257">
          <cell r="A2257" t="str">
            <v>ON</v>
          </cell>
          <cell r="B2257">
            <v>6</v>
          </cell>
          <cell r="C2257">
            <v>3</v>
          </cell>
          <cell r="D2257" t="str">
            <v>P</v>
          </cell>
          <cell r="E2257">
            <v>4.05</v>
          </cell>
          <cell r="F2257">
            <v>37768</v>
          </cell>
          <cell r="G2257">
            <v>0.40300000000000002</v>
          </cell>
          <cell r="I2257">
            <v>0</v>
          </cell>
          <cell r="J2257">
            <v>0</v>
          </cell>
          <cell r="K2257">
            <v>0</v>
          </cell>
          <cell r="L2257">
            <v>2003</v>
          </cell>
          <cell r="M2257">
            <v>2.1297315315978946</v>
          </cell>
          <cell r="N2257" t="str">
            <v>NG63</v>
          </cell>
          <cell r="O2257">
            <v>38.49</v>
          </cell>
          <cell r="P2257">
            <v>2</v>
          </cell>
        </row>
        <row r="2258">
          <cell r="A2258" t="str">
            <v>ON</v>
          </cell>
          <cell r="B2258">
            <v>6</v>
          </cell>
          <cell r="C2258">
            <v>3</v>
          </cell>
          <cell r="D2258" t="str">
            <v>C</v>
          </cell>
          <cell r="E2258">
            <v>4.0999999999999996</v>
          </cell>
          <cell r="F2258">
            <v>37768</v>
          </cell>
          <cell r="G2258">
            <v>0.39800000000000002</v>
          </cell>
          <cell r="H2258">
            <v>0.34</v>
          </cell>
          <cell r="I2258" t="str">
            <v>1          0</v>
          </cell>
          <cell r="J2258">
            <v>0</v>
          </cell>
          <cell r="K2258">
            <v>0</v>
          </cell>
          <cell r="L2258">
            <v>2003</v>
          </cell>
          <cell r="M2258" t="str">
            <v>No Trade</v>
          </cell>
          <cell r="N2258" t="str">
            <v>NG63</v>
          </cell>
          <cell r="O2258">
            <v>38.49</v>
          </cell>
          <cell r="P2258">
            <v>1</v>
          </cell>
        </row>
        <row r="2259">
          <cell r="A2259" t="str">
            <v>ON</v>
          </cell>
          <cell r="B2259">
            <v>6</v>
          </cell>
          <cell r="C2259">
            <v>3</v>
          </cell>
          <cell r="D2259" t="str">
            <v>P</v>
          </cell>
          <cell r="E2259">
            <v>4.0999999999999996</v>
          </cell>
          <cell r="F2259">
            <v>37768</v>
          </cell>
          <cell r="G2259">
            <v>0.438</v>
          </cell>
          <cell r="H2259">
            <v>0.48</v>
          </cell>
          <cell r="I2259" t="str">
            <v>7          0</v>
          </cell>
          <cell r="J2259">
            <v>0</v>
          </cell>
          <cell r="K2259">
            <v>0</v>
          </cell>
          <cell r="L2259">
            <v>2003</v>
          </cell>
          <cell r="M2259">
            <v>2.1593973840692766</v>
          </cell>
          <cell r="N2259" t="str">
            <v>NG63</v>
          </cell>
          <cell r="O2259">
            <v>38.49</v>
          </cell>
          <cell r="P2259">
            <v>2</v>
          </cell>
        </row>
        <row r="2260">
          <cell r="A2260" t="str">
            <v>ON</v>
          </cell>
          <cell r="B2260">
            <v>6</v>
          </cell>
          <cell r="C2260">
            <v>3</v>
          </cell>
          <cell r="D2260" t="str">
            <v>C</v>
          </cell>
          <cell r="E2260">
            <v>4.25</v>
          </cell>
          <cell r="F2260">
            <v>37768</v>
          </cell>
          <cell r="G2260">
            <v>0.34200000000000003</v>
          </cell>
          <cell r="H2260">
            <v>0.28999999999999998</v>
          </cell>
          <cell r="I2260" t="str">
            <v>1          0</v>
          </cell>
          <cell r="J2260">
            <v>0</v>
          </cell>
          <cell r="K2260">
            <v>0</v>
          </cell>
          <cell r="L2260">
            <v>2003</v>
          </cell>
          <cell r="M2260" t="str">
            <v>No Trade</v>
          </cell>
          <cell r="N2260" t="str">
            <v>NG63</v>
          </cell>
          <cell r="O2260">
            <v>38.49</v>
          </cell>
          <cell r="P2260">
            <v>1</v>
          </cell>
        </row>
        <row r="2261">
          <cell r="A2261" t="str">
            <v>ON</v>
          </cell>
          <cell r="B2261">
            <v>6</v>
          </cell>
          <cell r="C2261">
            <v>3</v>
          </cell>
          <cell r="D2261" t="str">
            <v>C</v>
          </cell>
          <cell r="E2261">
            <v>4.3</v>
          </cell>
          <cell r="F2261">
            <v>37768</v>
          </cell>
          <cell r="G2261">
            <v>0</v>
          </cell>
          <cell r="H2261">
            <v>0</v>
          </cell>
          <cell r="I2261" t="str">
            <v>0          0</v>
          </cell>
          <cell r="J2261">
            <v>0</v>
          </cell>
          <cell r="K2261">
            <v>0</v>
          </cell>
          <cell r="L2261">
            <v>2003</v>
          </cell>
          <cell r="M2261" t="str">
            <v>No Trade</v>
          </cell>
          <cell r="N2261" t="str">
            <v/>
          </cell>
          <cell r="O2261" t="str">
            <v/>
          </cell>
          <cell r="P2261" t="str">
            <v/>
          </cell>
        </row>
        <row r="2262">
          <cell r="A2262" t="str">
            <v>ON</v>
          </cell>
          <cell r="B2262">
            <v>6</v>
          </cell>
          <cell r="C2262">
            <v>3</v>
          </cell>
          <cell r="D2262" t="str">
            <v>C</v>
          </cell>
          <cell r="E2262">
            <v>4.5</v>
          </cell>
          <cell r="F2262">
            <v>37768</v>
          </cell>
          <cell r="G2262">
            <v>0.26500000000000001</v>
          </cell>
          <cell r="H2262">
            <v>0.22</v>
          </cell>
          <cell r="I2262" t="str">
            <v>2          0</v>
          </cell>
          <cell r="J2262">
            <v>0</v>
          </cell>
          <cell r="K2262">
            <v>0</v>
          </cell>
          <cell r="L2262">
            <v>2003</v>
          </cell>
          <cell r="M2262" t="str">
            <v>No Trade</v>
          </cell>
          <cell r="N2262" t="str">
            <v>NG63</v>
          </cell>
          <cell r="O2262">
            <v>38.49</v>
          </cell>
          <cell r="P2262">
            <v>1</v>
          </cell>
        </row>
        <row r="2263">
          <cell r="A2263" t="str">
            <v>ON</v>
          </cell>
          <cell r="B2263">
            <v>6</v>
          </cell>
          <cell r="C2263">
            <v>3</v>
          </cell>
          <cell r="D2263" t="str">
            <v>P</v>
          </cell>
          <cell r="E2263">
            <v>4.5</v>
          </cell>
          <cell r="F2263">
            <v>37768</v>
          </cell>
          <cell r="G2263">
            <v>0</v>
          </cell>
          <cell r="H2263">
            <v>0</v>
          </cell>
          <cell r="I2263" t="str">
            <v>0          0</v>
          </cell>
          <cell r="J2263">
            <v>0</v>
          </cell>
          <cell r="K2263">
            <v>0</v>
          </cell>
          <cell r="L2263">
            <v>2003</v>
          </cell>
          <cell r="M2263" t="str">
            <v>No Trade</v>
          </cell>
          <cell r="N2263" t="str">
            <v/>
          </cell>
          <cell r="O2263" t="str">
            <v/>
          </cell>
          <cell r="P2263" t="str">
            <v/>
          </cell>
        </row>
        <row r="2264">
          <cell r="A2264" t="str">
            <v>ON</v>
          </cell>
          <cell r="B2264">
            <v>6</v>
          </cell>
          <cell r="C2264">
            <v>3</v>
          </cell>
          <cell r="D2264" t="str">
            <v>C</v>
          </cell>
          <cell r="E2264">
            <v>4.55</v>
          </cell>
          <cell r="F2264">
            <v>37768</v>
          </cell>
          <cell r="G2264">
            <v>0</v>
          </cell>
          <cell r="H2264">
            <v>0</v>
          </cell>
          <cell r="I2264" t="str">
            <v>0          0</v>
          </cell>
          <cell r="J2264">
            <v>0</v>
          </cell>
          <cell r="K2264">
            <v>0</v>
          </cell>
          <cell r="L2264">
            <v>2003</v>
          </cell>
          <cell r="M2264" t="str">
            <v>No Trade</v>
          </cell>
          <cell r="N2264" t="str">
            <v/>
          </cell>
          <cell r="O2264" t="str">
            <v/>
          </cell>
          <cell r="P2264" t="str">
            <v/>
          </cell>
        </row>
        <row r="2265">
          <cell r="A2265" t="str">
            <v>ON</v>
          </cell>
          <cell r="B2265">
            <v>6</v>
          </cell>
          <cell r="C2265">
            <v>3</v>
          </cell>
          <cell r="D2265" t="str">
            <v>C</v>
          </cell>
          <cell r="E2265">
            <v>4.75</v>
          </cell>
          <cell r="F2265">
            <v>37768</v>
          </cell>
          <cell r="G2265">
            <v>0.20599999999999999</v>
          </cell>
          <cell r="H2265">
            <v>0.17</v>
          </cell>
          <cell r="I2265" t="str">
            <v>1          0</v>
          </cell>
          <cell r="J2265">
            <v>0</v>
          </cell>
          <cell r="K2265">
            <v>0</v>
          </cell>
          <cell r="L2265">
            <v>2003</v>
          </cell>
          <cell r="M2265" t="str">
            <v>No Trade</v>
          </cell>
          <cell r="N2265" t="str">
            <v>NG63</v>
          </cell>
          <cell r="O2265">
            <v>38.49</v>
          </cell>
          <cell r="P2265">
            <v>1</v>
          </cell>
        </row>
        <row r="2266">
          <cell r="A2266" t="str">
            <v>ON</v>
          </cell>
          <cell r="B2266">
            <v>6</v>
          </cell>
          <cell r="C2266">
            <v>3</v>
          </cell>
          <cell r="D2266" t="str">
            <v>C</v>
          </cell>
          <cell r="E2266">
            <v>4.8</v>
          </cell>
          <cell r="F2266">
            <v>37768</v>
          </cell>
          <cell r="G2266">
            <v>0.19600000000000001</v>
          </cell>
          <cell r="H2266">
            <v>0.16</v>
          </cell>
          <cell r="I2266" t="str">
            <v>2          0</v>
          </cell>
          <cell r="J2266">
            <v>0</v>
          </cell>
          <cell r="K2266">
            <v>0</v>
          </cell>
          <cell r="L2266">
            <v>2003</v>
          </cell>
          <cell r="M2266" t="str">
            <v>No Trade</v>
          </cell>
          <cell r="N2266" t="str">
            <v>NG63</v>
          </cell>
          <cell r="O2266">
            <v>38.49</v>
          </cell>
          <cell r="P2266">
            <v>1</v>
          </cell>
        </row>
        <row r="2267">
          <cell r="A2267" t="str">
            <v>ON</v>
          </cell>
          <cell r="B2267">
            <v>6</v>
          </cell>
          <cell r="C2267">
            <v>3</v>
          </cell>
          <cell r="D2267" t="str">
            <v>C</v>
          </cell>
          <cell r="E2267">
            <v>4.8499999999999996</v>
          </cell>
          <cell r="F2267">
            <v>37768</v>
          </cell>
          <cell r="G2267">
            <v>0.186</v>
          </cell>
          <cell r="H2267">
            <v>0.15</v>
          </cell>
          <cell r="I2267" t="str">
            <v>4          0</v>
          </cell>
          <cell r="J2267">
            <v>0</v>
          </cell>
          <cell r="K2267">
            <v>0</v>
          </cell>
          <cell r="L2267">
            <v>2003</v>
          </cell>
          <cell r="M2267" t="str">
            <v>No Trade</v>
          </cell>
          <cell r="N2267" t="str">
            <v>NG63</v>
          </cell>
          <cell r="O2267">
            <v>38.49</v>
          </cell>
          <cell r="P2267">
            <v>1</v>
          </cell>
        </row>
        <row r="2268">
          <cell r="A2268" t="str">
            <v>ON</v>
          </cell>
          <cell r="B2268">
            <v>6</v>
          </cell>
          <cell r="C2268">
            <v>3</v>
          </cell>
          <cell r="D2268" t="str">
            <v>C</v>
          </cell>
          <cell r="E2268">
            <v>4.9000000000000004</v>
          </cell>
          <cell r="F2268">
            <v>37768</v>
          </cell>
          <cell r="G2268">
            <v>0</v>
          </cell>
          <cell r="H2268">
            <v>0</v>
          </cell>
          <cell r="I2268" t="str">
            <v>0          0</v>
          </cell>
          <cell r="J2268">
            <v>0</v>
          </cell>
          <cell r="K2268">
            <v>0</v>
          </cell>
          <cell r="L2268">
            <v>2003</v>
          </cell>
          <cell r="M2268" t="str">
            <v>No Trade</v>
          </cell>
          <cell r="N2268" t="str">
            <v/>
          </cell>
          <cell r="O2268" t="str">
            <v/>
          </cell>
          <cell r="P2268" t="str">
            <v/>
          </cell>
        </row>
        <row r="2269">
          <cell r="A2269" t="str">
            <v>ON</v>
          </cell>
          <cell r="B2269">
            <v>6</v>
          </cell>
          <cell r="C2269">
            <v>3</v>
          </cell>
          <cell r="D2269" t="str">
            <v>C</v>
          </cell>
          <cell r="E2269">
            <v>4.95</v>
          </cell>
          <cell r="F2269">
            <v>37768</v>
          </cell>
          <cell r="G2269">
            <v>0.16800000000000001</v>
          </cell>
          <cell r="H2269">
            <v>0.13</v>
          </cell>
          <cell r="I2269" t="str">
            <v>8          0</v>
          </cell>
          <cell r="J2269">
            <v>0</v>
          </cell>
          <cell r="K2269">
            <v>0</v>
          </cell>
          <cell r="L2269">
            <v>2003</v>
          </cell>
          <cell r="M2269" t="str">
            <v>No Trade</v>
          </cell>
          <cell r="N2269" t="str">
            <v>NG63</v>
          </cell>
          <cell r="O2269">
            <v>38.49</v>
          </cell>
          <cell r="P2269">
            <v>1</v>
          </cell>
        </row>
        <row r="2270">
          <cell r="A2270" t="str">
            <v>ON</v>
          </cell>
          <cell r="B2270">
            <v>6</v>
          </cell>
          <cell r="C2270">
            <v>3</v>
          </cell>
          <cell r="D2270" t="str">
            <v>C</v>
          </cell>
          <cell r="E2270">
            <v>5</v>
          </cell>
          <cell r="F2270">
            <v>37768</v>
          </cell>
          <cell r="G2270">
            <v>0.16</v>
          </cell>
          <cell r="H2270">
            <v>0.13</v>
          </cell>
          <cell r="I2270" t="str">
            <v>1          0</v>
          </cell>
          <cell r="J2270">
            <v>0</v>
          </cell>
          <cell r="K2270">
            <v>0</v>
          </cell>
          <cell r="L2270">
            <v>2003</v>
          </cell>
          <cell r="M2270" t="str">
            <v>No Trade</v>
          </cell>
          <cell r="N2270" t="str">
            <v>NG63</v>
          </cell>
          <cell r="O2270">
            <v>38.49</v>
          </cell>
          <cell r="P2270">
            <v>1</v>
          </cell>
        </row>
        <row r="2271">
          <cell r="A2271" t="str">
            <v>ON</v>
          </cell>
          <cell r="B2271">
            <v>6</v>
          </cell>
          <cell r="C2271">
            <v>3</v>
          </cell>
          <cell r="D2271" t="str">
            <v>C</v>
          </cell>
          <cell r="E2271">
            <v>5.3</v>
          </cell>
          <cell r="F2271">
            <v>37768</v>
          </cell>
          <cell r="G2271">
            <v>0.11899999999999999</v>
          </cell>
          <cell r="H2271">
            <v>0.09</v>
          </cell>
          <cell r="I2271" t="str">
            <v>7          0</v>
          </cell>
          <cell r="J2271">
            <v>0</v>
          </cell>
          <cell r="K2271">
            <v>0</v>
          </cell>
          <cell r="L2271">
            <v>2003</v>
          </cell>
          <cell r="M2271" t="str">
            <v>No Trade</v>
          </cell>
          <cell r="N2271" t="str">
            <v>NG63</v>
          </cell>
          <cell r="O2271">
            <v>38.49</v>
          </cell>
          <cell r="P2271">
            <v>1</v>
          </cell>
        </row>
        <row r="2272">
          <cell r="A2272" t="str">
            <v>ON</v>
          </cell>
          <cell r="B2272">
            <v>6</v>
          </cell>
          <cell r="C2272">
            <v>3</v>
          </cell>
          <cell r="D2272" t="str">
            <v>C</v>
          </cell>
          <cell r="E2272">
            <v>5.4</v>
          </cell>
          <cell r="F2272">
            <v>37768</v>
          </cell>
          <cell r="G2272">
            <v>0.109</v>
          </cell>
          <cell r="H2272">
            <v>0.08</v>
          </cell>
          <cell r="I2272" t="str">
            <v>8          0</v>
          </cell>
          <cell r="J2272">
            <v>0</v>
          </cell>
          <cell r="K2272">
            <v>0</v>
          </cell>
          <cell r="L2272">
            <v>2003</v>
          </cell>
          <cell r="M2272" t="str">
            <v>No Trade</v>
          </cell>
          <cell r="N2272" t="str">
            <v>NG63</v>
          </cell>
          <cell r="O2272">
            <v>38.49</v>
          </cell>
          <cell r="P2272">
            <v>1</v>
          </cell>
        </row>
        <row r="2273">
          <cell r="A2273" t="str">
            <v>ON</v>
          </cell>
          <cell r="B2273">
            <v>6</v>
          </cell>
          <cell r="C2273">
            <v>3</v>
          </cell>
          <cell r="D2273" t="str">
            <v>C</v>
          </cell>
          <cell r="E2273">
            <v>5.5</v>
          </cell>
          <cell r="F2273">
            <v>37768</v>
          </cell>
          <cell r="G2273">
            <v>9.9000000000000005E-2</v>
          </cell>
          <cell r="H2273">
            <v>0.08</v>
          </cell>
          <cell r="I2273" t="str">
            <v>0          0</v>
          </cell>
          <cell r="J2273">
            <v>0</v>
          </cell>
          <cell r="K2273">
            <v>0</v>
          </cell>
          <cell r="L2273">
            <v>2003</v>
          </cell>
          <cell r="M2273" t="str">
            <v>No Trade</v>
          </cell>
          <cell r="N2273" t="str">
            <v>NG63</v>
          </cell>
          <cell r="O2273">
            <v>38.49</v>
          </cell>
          <cell r="P2273">
            <v>1</v>
          </cell>
        </row>
        <row r="2274">
          <cell r="A2274" t="str">
            <v>ON</v>
          </cell>
          <cell r="B2274">
            <v>6</v>
          </cell>
          <cell r="C2274">
            <v>3</v>
          </cell>
          <cell r="D2274" t="str">
            <v>C</v>
          </cell>
          <cell r="E2274">
            <v>5.55</v>
          </cell>
          <cell r="F2274">
            <v>37768</v>
          </cell>
          <cell r="G2274">
            <v>9.5000000000000001E-2</v>
          </cell>
          <cell r="H2274">
            <v>7.0000000000000007E-2</v>
          </cell>
          <cell r="I2274" t="str">
            <v>6          0</v>
          </cell>
          <cell r="J2274">
            <v>0</v>
          </cell>
          <cell r="K2274">
            <v>0</v>
          </cell>
          <cell r="L2274">
            <v>2003</v>
          </cell>
          <cell r="M2274" t="str">
            <v>No Trade</v>
          </cell>
          <cell r="N2274" t="str">
            <v>NG63</v>
          </cell>
          <cell r="O2274">
            <v>38.49</v>
          </cell>
          <cell r="P2274">
            <v>1</v>
          </cell>
        </row>
        <row r="2275">
          <cell r="A2275" t="str">
            <v>ON</v>
          </cell>
          <cell r="B2275">
            <v>6</v>
          </cell>
          <cell r="C2275">
            <v>3</v>
          </cell>
          <cell r="D2275" t="str">
            <v>C</v>
          </cell>
          <cell r="E2275">
            <v>5.75</v>
          </cell>
          <cell r="F2275">
            <v>37768</v>
          </cell>
          <cell r="G2275">
            <v>7.9000000000000001E-2</v>
          </cell>
          <cell r="H2275">
            <v>0.06</v>
          </cell>
          <cell r="I2275" t="str">
            <v>3          0</v>
          </cell>
          <cell r="J2275">
            <v>0</v>
          </cell>
          <cell r="K2275">
            <v>0</v>
          </cell>
          <cell r="L2275">
            <v>2003</v>
          </cell>
          <cell r="M2275" t="str">
            <v>No Trade</v>
          </cell>
          <cell r="N2275" t="str">
            <v>NG63</v>
          </cell>
          <cell r="O2275">
            <v>38.49</v>
          </cell>
          <cell r="P2275">
            <v>1</v>
          </cell>
        </row>
        <row r="2276">
          <cell r="A2276" t="str">
            <v>ON</v>
          </cell>
          <cell r="B2276">
            <v>6</v>
          </cell>
          <cell r="C2276">
            <v>3</v>
          </cell>
          <cell r="D2276" t="str">
            <v>C</v>
          </cell>
          <cell r="E2276">
            <v>6</v>
          </cell>
          <cell r="F2276">
            <v>37768</v>
          </cell>
          <cell r="G2276">
            <v>6.4000000000000001E-2</v>
          </cell>
          <cell r="H2276">
            <v>0.05</v>
          </cell>
          <cell r="I2276" t="str">
            <v>1          5</v>
          </cell>
          <cell r="J2276">
            <v>0.05</v>
          </cell>
          <cell r="K2276">
            <v>0.05</v>
          </cell>
          <cell r="L2276">
            <v>2003</v>
          </cell>
          <cell r="M2276" t="str">
            <v>No Trade</v>
          </cell>
          <cell r="N2276" t="str">
            <v>NG63</v>
          </cell>
          <cell r="O2276">
            <v>38.49</v>
          </cell>
          <cell r="P2276">
            <v>1</v>
          </cell>
        </row>
        <row r="2277">
          <cell r="A2277" t="str">
            <v>ON</v>
          </cell>
          <cell r="B2277">
            <v>6</v>
          </cell>
          <cell r="C2277">
            <v>3</v>
          </cell>
          <cell r="D2277" t="str">
            <v>C</v>
          </cell>
          <cell r="E2277">
            <v>6.75</v>
          </cell>
          <cell r="F2277">
            <v>37768</v>
          </cell>
          <cell r="G2277">
            <v>0</v>
          </cell>
          <cell r="H2277">
            <v>0</v>
          </cell>
          <cell r="I2277" t="str">
            <v>0          0</v>
          </cell>
          <cell r="J2277">
            <v>0</v>
          </cell>
          <cell r="K2277">
            <v>0</v>
          </cell>
          <cell r="L2277">
            <v>2003</v>
          </cell>
          <cell r="M2277" t="str">
            <v>No Trade</v>
          </cell>
          <cell r="N2277" t="str">
            <v/>
          </cell>
          <cell r="O2277" t="str">
            <v/>
          </cell>
          <cell r="P2277" t="str">
            <v/>
          </cell>
        </row>
        <row r="2278">
          <cell r="A2278" t="str">
            <v>ON</v>
          </cell>
          <cell r="B2278">
            <v>6</v>
          </cell>
          <cell r="C2278">
            <v>3</v>
          </cell>
          <cell r="D2278" t="str">
            <v>C</v>
          </cell>
          <cell r="E2278">
            <v>7</v>
          </cell>
          <cell r="F2278">
            <v>37768</v>
          </cell>
          <cell r="G2278">
            <v>2.9000000000000001E-2</v>
          </cell>
          <cell r="H2278">
            <v>0.02</v>
          </cell>
          <cell r="I2278" t="str">
            <v>3          0</v>
          </cell>
          <cell r="J2278">
            <v>0</v>
          </cell>
          <cell r="K2278">
            <v>0</v>
          </cell>
          <cell r="L2278">
            <v>2003</v>
          </cell>
          <cell r="M2278" t="str">
            <v>No Trade</v>
          </cell>
          <cell r="N2278" t="str">
            <v>NG63</v>
          </cell>
          <cell r="O2278">
            <v>38.49</v>
          </cell>
          <cell r="P2278">
            <v>1</v>
          </cell>
        </row>
        <row r="2279">
          <cell r="A2279" t="str">
            <v>ON</v>
          </cell>
          <cell r="B2279">
            <v>6</v>
          </cell>
          <cell r="C2279">
            <v>3</v>
          </cell>
          <cell r="D2279" t="str">
            <v>C</v>
          </cell>
          <cell r="E2279">
            <v>8</v>
          </cell>
          <cell r="F2279">
            <v>37768</v>
          </cell>
          <cell r="G2279">
            <v>1.6E-2</v>
          </cell>
          <cell r="H2279">
            <v>0.01</v>
          </cell>
          <cell r="I2279" t="str">
            <v>2          0</v>
          </cell>
          <cell r="J2279">
            <v>0</v>
          </cell>
          <cell r="K2279">
            <v>0</v>
          </cell>
          <cell r="L2279">
            <v>2003</v>
          </cell>
          <cell r="M2279" t="str">
            <v>No Trade</v>
          </cell>
          <cell r="N2279" t="str">
            <v>NG63</v>
          </cell>
          <cell r="O2279">
            <v>38.49</v>
          </cell>
          <cell r="P2279">
            <v>1</v>
          </cell>
        </row>
        <row r="2280">
          <cell r="A2280" t="str">
            <v>ON</v>
          </cell>
          <cell r="B2280">
            <v>6</v>
          </cell>
          <cell r="C2280">
            <v>3</v>
          </cell>
          <cell r="D2280" t="str">
            <v>C</v>
          </cell>
          <cell r="E2280">
            <v>10</v>
          </cell>
          <cell r="F2280">
            <v>37768</v>
          </cell>
          <cell r="G2280">
            <v>7.0000000000000001E-3</v>
          </cell>
          <cell r="H2280">
            <v>0</v>
          </cell>
          <cell r="I2280" t="str">
            <v>5          0</v>
          </cell>
          <cell r="J2280">
            <v>0</v>
          </cell>
          <cell r="K2280">
            <v>0</v>
          </cell>
          <cell r="L2280">
            <v>2003</v>
          </cell>
          <cell r="M2280" t="str">
            <v>No Trade</v>
          </cell>
          <cell r="N2280" t="str">
            <v>NG63</v>
          </cell>
          <cell r="O2280">
            <v>38.49</v>
          </cell>
          <cell r="P2280">
            <v>1</v>
          </cell>
        </row>
        <row r="2281">
          <cell r="A2281" t="str">
            <v>ON</v>
          </cell>
          <cell r="B2281">
            <v>6</v>
          </cell>
          <cell r="C2281">
            <v>3</v>
          </cell>
          <cell r="D2281" t="str">
            <v>P</v>
          </cell>
          <cell r="E2281">
            <v>10</v>
          </cell>
          <cell r="F2281">
            <v>37768</v>
          </cell>
          <cell r="G2281">
            <v>6.157</v>
          </cell>
          <cell r="H2281">
            <v>6.15</v>
          </cell>
          <cell r="I2281" t="str">
            <v>7          0</v>
          </cell>
          <cell r="J2281">
            <v>0</v>
          </cell>
          <cell r="K2281">
            <v>0</v>
          </cell>
          <cell r="L2281">
            <v>2003</v>
          </cell>
          <cell r="M2281">
            <v>3.6325666575895137</v>
          </cell>
          <cell r="N2281" t="str">
            <v>NG63</v>
          </cell>
          <cell r="O2281">
            <v>38.49</v>
          </cell>
          <cell r="P2281">
            <v>2</v>
          </cell>
        </row>
        <row r="2282">
          <cell r="A2282" t="str">
            <v>ON</v>
          </cell>
          <cell r="B2282">
            <v>7</v>
          </cell>
          <cell r="C2282">
            <v>3</v>
          </cell>
          <cell r="D2282" t="str">
            <v>P</v>
          </cell>
          <cell r="E2282">
            <v>0.25</v>
          </cell>
          <cell r="F2282">
            <v>37797</v>
          </cell>
          <cell r="G2282">
            <v>0</v>
          </cell>
          <cell r="H2282">
            <v>0</v>
          </cell>
          <cell r="I2282" t="str">
            <v>0          0</v>
          </cell>
          <cell r="J2282">
            <v>0</v>
          </cell>
          <cell r="K2282">
            <v>0</v>
          </cell>
          <cell r="L2282">
            <v>2003</v>
          </cell>
          <cell r="M2282" t="str">
            <v>No Trade</v>
          </cell>
          <cell r="N2282" t="str">
            <v/>
          </cell>
          <cell r="O2282" t="str">
            <v/>
          </cell>
          <cell r="P2282" t="str">
            <v/>
          </cell>
        </row>
        <row r="2283">
          <cell r="A2283" t="str">
            <v>ON</v>
          </cell>
          <cell r="B2283">
            <v>7</v>
          </cell>
          <cell r="C2283">
            <v>3</v>
          </cell>
          <cell r="D2283" t="str">
            <v>P</v>
          </cell>
          <cell r="E2283">
            <v>0.5</v>
          </cell>
          <cell r="F2283">
            <v>37797</v>
          </cell>
          <cell r="G2283">
            <v>0</v>
          </cell>
          <cell r="H2283">
            <v>0</v>
          </cell>
          <cell r="I2283" t="str">
            <v>0          0</v>
          </cell>
          <cell r="J2283">
            <v>0</v>
          </cell>
          <cell r="K2283">
            <v>0</v>
          </cell>
          <cell r="L2283">
            <v>2003</v>
          </cell>
          <cell r="M2283" t="str">
            <v>No Trade</v>
          </cell>
          <cell r="N2283" t="str">
            <v/>
          </cell>
          <cell r="O2283" t="str">
            <v/>
          </cell>
          <cell r="P2283" t="str">
            <v/>
          </cell>
        </row>
        <row r="2284">
          <cell r="A2284" t="str">
            <v>ON</v>
          </cell>
          <cell r="B2284">
            <v>7</v>
          </cell>
          <cell r="C2284">
            <v>3</v>
          </cell>
          <cell r="D2284" t="str">
            <v>C</v>
          </cell>
          <cell r="E2284">
            <v>1</v>
          </cell>
          <cell r="F2284">
            <v>37797</v>
          </cell>
          <cell r="G2284">
            <v>0</v>
          </cell>
          <cell r="H2284">
            <v>0</v>
          </cell>
          <cell r="I2284" t="str">
            <v>0          0</v>
          </cell>
          <cell r="J2284">
            <v>0</v>
          </cell>
          <cell r="K2284">
            <v>0</v>
          </cell>
          <cell r="L2284">
            <v>2003</v>
          </cell>
          <cell r="M2284" t="str">
            <v>No Trade</v>
          </cell>
          <cell r="N2284" t="str">
            <v/>
          </cell>
          <cell r="O2284" t="str">
            <v/>
          </cell>
          <cell r="P2284" t="str">
            <v/>
          </cell>
        </row>
        <row r="2285">
          <cell r="A2285" t="str">
            <v>ON</v>
          </cell>
          <cell r="B2285">
            <v>7</v>
          </cell>
          <cell r="C2285">
            <v>3</v>
          </cell>
          <cell r="D2285" t="str">
            <v>C</v>
          </cell>
          <cell r="E2285">
            <v>1.75</v>
          </cell>
          <cell r="F2285">
            <v>37797</v>
          </cell>
          <cell r="G2285">
            <v>0.19700000000000001</v>
          </cell>
          <cell r="H2285">
            <v>0.19</v>
          </cell>
          <cell r="I2285" t="str">
            <v>7          0</v>
          </cell>
          <cell r="J2285">
            <v>0</v>
          </cell>
          <cell r="K2285">
            <v>0</v>
          </cell>
          <cell r="L2285">
            <v>2003</v>
          </cell>
          <cell r="M2285" t="str">
            <v>No Trade</v>
          </cell>
          <cell r="N2285" t="str">
            <v>NG73</v>
          </cell>
          <cell r="O2285">
            <v>38.49</v>
          </cell>
          <cell r="P2285">
            <v>1</v>
          </cell>
        </row>
        <row r="2286">
          <cell r="A2286" t="str">
            <v>ON</v>
          </cell>
          <cell r="B2286">
            <v>7</v>
          </cell>
          <cell r="C2286">
            <v>3</v>
          </cell>
          <cell r="D2286" t="str">
            <v>P</v>
          </cell>
          <cell r="E2286">
            <v>2</v>
          </cell>
          <cell r="F2286">
            <v>37797</v>
          </cell>
          <cell r="G2286">
            <v>1E-3</v>
          </cell>
          <cell r="H2286">
            <v>0</v>
          </cell>
          <cell r="I2286" t="str">
            <v>1          0</v>
          </cell>
          <cell r="J2286">
            <v>0</v>
          </cell>
          <cell r="K2286">
            <v>0</v>
          </cell>
          <cell r="L2286">
            <v>2003</v>
          </cell>
          <cell r="M2286">
            <v>1.2168118783283901</v>
          </cell>
          <cell r="N2286" t="str">
            <v>NG73</v>
          </cell>
          <cell r="O2286">
            <v>38.49</v>
          </cell>
          <cell r="P2286">
            <v>2</v>
          </cell>
        </row>
        <row r="2287">
          <cell r="A2287" t="str">
            <v>ON</v>
          </cell>
          <cell r="B2287">
            <v>7</v>
          </cell>
          <cell r="C2287">
            <v>3</v>
          </cell>
          <cell r="D2287" t="str">
            <v>P</v>
          </cell>
          <cell r="E2287">
            <v>2.1</v>
          </cell>
          <cell r="F2287">
            <v>37797</v>
          </cell>
          <cell r="G2287">
            <v>1E-3</v>
          </cell>
          <cell r="H2287">
            <v>0</v>
          </cell>
          <cell r="I2287" t="str">
            <v>1          0</v>
          </cell>
          <cell r="J2287">
            <v>0</v>
          </cell>
          <cell r="K2287">
            <v>0</v>
          </cell>
          <cell r="L2287">
            <v>2003</v>
          </cell>
          <cell r="M2287">
            <v>1.1958199283945428</v>
          </cell>
          <cell r="N2287" t="str">
            <v>NG73</v>
          </cell>
          <cell r="O2287">
            <v>38.49</v>
          </cell>
          <cell r="P2287">
            <v>2</v>
          </cell>
        </row>
        <row r="2288">
          <cell r="A2288" t="str">
            <v>ON</v>
          </cell>
          <cell r="B2288">
            <v>7</v>
          </cell>
          <cell r="C2288">
            <v>3</v>
          </cell>
          <cell r="D2288" t="str">
            <v>P</v>
          </cell>
          <cell r="E2288">
            <v>2.5</v>
          </cell>
          <cell r="F2288">
            <v>37797</v>
          </cell>
          <cell r="G2288">
            <v>0.01</v>
          </cell>
          <cell r="H2288">
            <v>0.01</v>
          </cell>
          <cell r="I2288" t="str">
            <v>1          0</v>
          </cell>
          <cell r="J2288">
            <v>0</v>
          </cell>
          <cell r="K2288">
            <v>0</v>
          </cell>
          <cell r="L2288">
            <v>2003</v>
          </cell>
          <cell r="M2288">
            <v>1.3743505328437162</v>
          </cell>
          <cell r="N2288" t="str">
            <v>NG73</v>
          </cell>
          <cell r="O2288">
            <v>38.49</v>
          </cell>
          <cell r="P2288">
            <v>2</v>
          </cell>
        </row>
        <row r="2289">
          <cell r="A2289" t="str">
            <v>ON</v>
          </cell>
          <cell r="B2289">
            <v>7</v>
          </cell>
          <cell r="C2289">
            <v>3</v>
          </cell>
          <cell r="D2289" t="str">
            <v>C</v>
          </cell>
          <cell r="E2289">
            <v>2.75</v>
          </cell>
          <cell r="F2289">
            <v>37797</v>
          </cell>
          <cell r="G2289">
            <v>1.286</v>
          </cell>
          <cell r="H2289">
            <v>1.28</v>
          </cell>
          <cell r="I2289" t="str">
            <v>6          0</v>
          </cell>
          <cell r="J2289">
            <v>0</v>
          </cell>
          <cell r="K2289">
            <v>0</v>
          </cell>
          <cell r="L2289">
            <v>2003</v>
          </cell>
          <cell r="M2289" t="str">
            <v>No Trade</v>
          </cell>
          <cell r="N2289" t="str">
            <v>NG73</v>
          </cell>
          <cell r="O2289">
            <v>38.49</v>
          </cell>
          <cell r="P2289">
            <v>1</v>
          </cell>
        </row>
        <row r="2290">
          <cell r="A2290" t="str">
            <v>ON</v>
          </cell>
          <cell r="B2290">
            <v>7</v>
          </cell>
          <cell r="C2290">
            <v>3</v>
          </cell>
          <cell r="D2290" t="str">
            <v>P</v>
          </cell>
          <cell r="E2290">
            <v>2.75</v>
          </cell>
          <cell r="F2290">
            <v>37797</v>
          </cell>
          <cell r="G2290">
            <v>2.5000000000000001E-2</v>
          </cell>
          <cell r="H2290">
            <v>0.02</v>
          </cell>
          <cell r="I2290" t="str">
            <v>9          0</v>
          </cell>
          <cell r="J2290">
            <v>0</v>
          </cell>
          <cell r="K2290">
            <v>0</v>
          </cell>
          <cell r="L2290">
            <v>2003</v>
          </cell>
          <cell r="M2290">
            <v>1.468377148056297</v>
          </cell>
          <cell r="N2290" t="str">
            <v>NG73</v>
          </cell>
          <cell r="O2290">
            <v>38.49</v>
          </cell>
          <cell r="P2290">
            <v>2</v>
          </cell>
        </row>
        <row r="2291">
          <cell r="A2291" t="str">
            <v>ON</v>
          </cell>
          <cell r="B2291">
            <v>7</v>
          </cell>
          <cell r="C2291">
            <v>3</v>
          </cell>
          <cell r="D2291" t="str">
            <v>C</v>
          </cell>
          <cell r="E2291">
            <v>2.9</v>
          </cell>
          <cell r="F2291">
            <v>37797</v>
          </cell>
          <cell r="G2291">
            <v>0.91800000000000004</v>
          </cell>
          <cell r="H2291">
            <v>0.91</v>
          </cell>
          <cell r="I2291" t="str">
            <v>8          0</v>
          </cell>
          <cell r="J2291">
            <v>0</v>
          </cell>
          <cell r="K2291">
            <v>0</v>
          </cell>
          <cell r="L2291">
            <v>2003</v>
          </cell>
          <cell r="M2291" t="str">
            <v>No Trade</v>
          </cell>
          <cell r="N2291" t="str">
            <v>NG73</v>
          </cell>
          <cell r="O2291">
            <v>38.49</v>
          </cell>
          <cell r="P2291">
            <v>1</v>
          </cell>
        </row>
        <row r="2292">
          <cell r="A2292" t="str">
            <v>ON</v>
          </cell>
          <cell r="B2292">
            <v>7</v>
          </cell>
          <cell r="C2292">
            <v>3</v>
          </cell>
          <cell r="D2292" t="str">
            <v>P</v>
          </cell>
          <cell r="E2292">
            <v>2.9</v>
          </cell>
          <cell r="F2292">
            <v>37797</v>
          </cell>
          <cell r="G2292">
            <v>4.1000000000000002E-2</v>
          </cell>
          <cell r="H2292">
            <v>0.04</v>
          </cell>
          <cell r="I2292" t="str">
            <v>6          0</v>
          </cell>
          <cell r="J2292">
            <v>0</v>
          </cell>
          <cell r="K2292">
            <v>0</v>
          </cell>
          <cell r="L2292">
            <v>2003</v>
          </cell>
          <cell r="M2292">
            <v>1.5313185411206149</v>
          </cell>
          <cell r="N2292" t="str">
            <v>NG73</v>
          </cell>
          <cell r="O2292">
            <v>38.49</v>
          </cell>
          <cell r="P2292">
            <v>2</v>
          </cell>
        </row>
        <row r="2293">
          <cell r="A2293" t="str">
            <v>ON</v>
          </cell>
          <cell r="B2293">
            <v>7</v>
          </cell>
          <cell r="C2293">
            <v>3</v>
          </cell>
          <cell r="D2293" t="str">
            <v>P</v>
          </cell>
          <cell r="E2293">
            <v>3</v>
          </cell>
          <cell r="F2293">
            <v>37797</v>
          </cell>
          <cell r="G2293">
            <v>5.5E-2</v>
          </cell>
          <cell r="H2293">
            <v>0.06</v>
          </cell>
          <cell r="I2293" t="str">
            <v>2          0</v>
          </cell>
          <cell r="J2293">
            <v>0</v>
          </cell>
          <cell r="K2293">
            <v>0</v>
          </cell>
          <cell r="L2293">
            <v>2003</v>
          </cell>
          <cell r="M2293">
            <v>1.5727842777705898</v>
          </cell>
          <cell r="N2293" t="str">
            <v>NG73</v>
          </cell>
          <cell r="O2293">
            <v>38.49</v>
          </cell>
          <cell r="P2293">
            <v>2</v>
          </cell>
        </row>
        <row r="2294">
          <cell r="A2294" t="str">
            <v>ON</v>
          </cell>
          <cell r="B2294">
            <v>7</v>
          </cell>
          <cell r="C2294">
            <v>3</v>
          </cell>
          <cell r="D2294" t="str">
            <v>P</v>
          </cell>
          <cell r="E2294">
            <v>3.1</v>
          </cell>
          <cell r="F2294">
            <v>37797</v>
          </cell>
          <cell r="G2294">
            <v>7.1999999999999995E-2</v>
          </cell>
          <cell r="H2294">
            <v>0.08</v>
          </cell>
          <cell r="I2294" t="str">
            <v>1          0</v>
          </cell>
          <cell r="J2294">
            <v>0</v>
          </cell>
          <cell r="K2294">
            <v>0</v>
          </cell>
          <cell r="L2294">
            <v>2003</v>
          </cell>
          <cell r="M2294">
            <v>1.6139317240917102</v>
          </cell>
          <cell r="N2294" t="str">
            <v>NG73</v>
          </cell>
          <cell r="O2294">
            <v>38.49</v>
          </cell>
          <cell r="P2294">
            <v>2</v>
          </cell>
        </row>
        <row r="2295">
          <cell r="A2295" t="str">
            <v>ON</v>
          </cell>
          <cell r="B2295">
            <v>7</v>
          </cell>
          <cell r="C2295">
            <v>3</v>
          </cell>
          <cell r="D2295" t="str">
            <v>P</v>
          </cell>
          <cell r="E2295">
            <v>3.15</v>
          </cell>
          <cell r="F2295">
            <v>37797</v>
          </cell>
          <cell r="G2295">
            <v>8.2000000000000003E-2</v>
          </cell>
          <cell r="H2295">
            <v>0.09</v>
          </cell>
          <cell r="I2295" t="str">
            <v>2          0</v>
          </cell>
          <cell r="J2295">
            <v>0</v>
          </cell>
          <cell r="K2295">
            <v>0</v>
          </cell>
          <cell r="L2295">
            <v>2003</v>
          </cell>
          <cell r="M2295">
            <v>1.6353174550476453</v>
          </cell>
          <cell r="N2295" t="str">
            <v>NG73</v>
          </cell>
          <cell r="O2295">
            <v>38.49</v>
          </cell>
          <cell r="P2295">
            <v>2</v>
          </cell>
        </row>
        <row r="2296">
          <cell r="A2296" t="str">
            <v>ON</v>
          </cell>
          <cell r="B2296">
            <v>7</v>
          </cell>
          <cell r="C2296">
            <v>3</v>
          </cell>
          <cell r="D2296" t="str">
            <v>P</v>
          </cell>
          <cell r="E2296">
            <v>3.2</v>
          </cell>
          <cell r="F2296">
            <v>37797</v>
          </cell>
          <cell r="G2296">
            <v>9.1999999999999998E-2</v>
          </cell>
          <cell r="H2296">
            <v>0.1</v>
          </cell>
          <cell r="I2296" t="str">
            <v>4          0</v>
          </cell>
          <cell r="J2296">
            <v>0</v>
          </cell>
          <cell r="K2296">
            <v>0</v>
          </cell>
          <cell r="L2296">
            <v>2003</v>
          </cell>
          <cell r="M2296">
            <v>1.6540647809205704</v>
          </cell>
          <cell r="N2296" t="str">
            <v>NG73</v>
          </cell>
          <cell r="O2296">
            <v>38.49</v>
          </cell>
          <cell r="P2296">
            <v>2</v>
          </cell>
        </row>
        <row r="2297">
          <cell r="A2297" t="str">
            <v>ON</v>
          </cell>
          <cell r="B2297">
            <v>7</v>
          </cell>
          <cell r="C2297">
            <v>3</v>
          </cell>
          <cell r="D2297" t="str">
            <v>P</v>
          </cell>
          <cell r="E2297">
            <v>3.25</v>
          </cell>
          <cell r="F2297">
            <v>37797</v>
          </cell>
          <cell r="G2297">
            <v>0.104</v>
          </cell>
          <cell r="H2297">
            <v>0.11</v>
          </cell>
          <cell r="I2297" t="str">
            <v>7          0</v>
          </cell>
          <cell r="J2297">
            <v>0</v>
          </cell>
          <cell r="K2297">
            <v>0</v>
          </cell>
          <cell r="L2297">
            <v>2003</v>
          </cell>
          <cell r="M2297">
            <v>1.6760061172041651</v>
          </cell>
          <cell r="N2297" t="str">
            <v>NG73</v>
          </cell>
          <cell r="O2297">
            <v>38.49</v>
          </cell>
          <cell r="P2297">
            <v>2</v>
          </cell>
        </row>
        <row r="2298">
          <cell r="A2298" t="str">
            <v>ON</v>
          </cell>
          <cell r="B2298">
            <v>7</v>
          </cell>
          <cell r="C2298">
            <v>3</v>
          </cell>
          <cell r="D2298" t="str">
            <v>P</v>
          </cell>
          <cell r="E2298">
            <v>3.3</v>
          </cell>
          <cell r="F2298">
            <v>37797</v>
          </cell>
          <cell r="G2298">
            <v>0.11600000000000001</v>
          </cell>
          <cell r="H2298">
            <v>0.13</v>
          </cell>
          <cell r="I2298" t="str">
            <v>0          0</v>
          </cell>
          <cell r="J2298">
            <v>0</v>
          </cell>
          <cell r="K2298">
            <v>0</v>
          </cell>
          <cell r="L2298">
            <v>2003</v>
          </cell>
          <cell r="M2298">
            <v>1.6954445385269468</v>
          </cell>
          <cell r="N2298" t="str">
            <v>NG73</v>
          </cell>
          <cell r="O2298">
            <v>38.49</v>
          </cell>
          <cell r="P2298">
            <v>2</v>
          </cell>
        </row>
        <row r="2299">
          <cell r="A2299" t="str">
            <v>ON</v>
          </cell>
          <cell r="B2299">
            <v>7</v>
          </cell>
          <cell r="C2299">
            <v>3</v>
          </cell>
          <cell r="D2299" t="str">
            <v>P</v>
          </cell>
          <cell r="E2299">
            <v>3.35</v>
          </cell>
          <cell r="F2299">
            <v>37797</v>
          </cell>
          <cell r="G2299">
            <v>0.13</v>
          </cell>
          <cell r="H2299">
            <v>0.14000000000000001</v>
          </cell>
          <cell r="I2299" t="str">
            <v>5          0</v>
          </cell>
          <cell r="J2299">
            <v>0</v>
          </cell>
          <cell r="K2299">
            <v>0</v>
          </cell>
          <cell r="L2299">
            <v>2003</v>
          </cell>
          <cell r="M2299">
            <v>1.7174330646985687</v>
          </cell>
          <cell r="N2299" t="str">
            <v>NG73</v>
          </cell>
          <cell r="O2299">
            <v>38.49</v>
          </cell>
          <cell r="P2299">
            <v>2</v>
          </cell>
        </row>
        <row r="2300">
          <cell r="A2300" t="str">
            <v>ON</v>
          </cell>
          <cell r="B2300">
            <v>7</v>
          </cell>
          <cell r="C2300">
            <v>3</v>
          </cell>
          <cell r="D2300" t="str">
            <v>P</v>
          </cell>
          <cell r="E2300">
            <v>3.4</v>
          </cell>
          <cell r="F2300">
            <v>37797</v>
          </cell>
          <cell r="G2300">
            <v>0.14399999999999999</v>
          </cell>
          <cell r="H2300">
            <v>0.16</v>
          </cell>
          <cell r="I2300" t="str">
            <v>1          0</v>
          </cell>
          <cell r="J2300">
            <v>0</v>
          </cell>
          <cell r="K2300">
            <v>0</v>
          </cell>
          <cell r="L2300">
            <v>2003</v>
          </cell>
          <cell r="M2300">
            <v>1.7371129501860436</v>
          </cell>
          <cell r="N2300" t="str">
            <v>NG73</v>
          </cell>
          <cell r="O2300">
            <v>38.49</v>
          </cell>
          <cell r="P2300">
            <v>2</v>
          </cell>
        </row>
        <row r="2301">
          <cell r="A2301" t="str">
            <v>ON</v>
          </cell>
          <cell r="B2301">
            <v>7</v>
          </cell>
          <cell r="C2301">
            <v>3</v>
          </cell>
          <cell r="D2301" t="str">
            <v>C</v>
          </cell>
          <cell r="E2301">
            <v>3.45</v>
          </cell>
          <cell r="F2301">
            <v>37797</v>
          </cell>
          <cell r="G2301">
            <v>0.77</v>
          </cell>
          <cell r="H2301">
            <v>0.77</v>
          </cell>
          <cell r="I2301" t="str">
            <v>0          0</v>
          </cell>
          <cell r="J2301">
            <v>0</v>
          </cell>
          <cell r="K2301">
            <v>0</v>
          </cell>
          <cell r="L2301">
            <v>2003</v>
          </cell>
          <cell r="M2301" t="str">
            <v>No Trade</v>
          </cell>
          <cell r="N2301" t="str">
            <v>NG73</v>
          </cell>
          <cell r="O2301">
            <v>38.49</v>
          </cell>
          <cell r="P2301">
            <v>1</v>
          </cell>
        </row>
        <row r="2302">
          <cell r="A2302" t="str">
            <v>ON</v>
          </cell>
          <cell r="B2302">
            <v>7</v>
          </cell>
          <cell r="C2302">
            <v>3</v>
          </cell>
          <cell r="D2302" t="str">
            <v>P</v>
          </cell>
          <cell r="E2302">
            <v>3.45</v>
          </cell>
          <cell r="F2302">
            <v>37797</v>
          </cell>
          <cell r="G2302">
            <v>0.159</v>
          </cell>
          <cell r="H2302">
            <v>0.17</v>
          </cell>
          <cell r="I2302" t="str">
            <v>8          0</v>
          </cell>
          <cell r="J2302">
            <v>0</v>
          </cell>
          <cell r="K2302">
            <v>0</v>
          </cell>
          <cell r="L2302">
            <v>2003</v>
          </cell>
          <cell r="M2302">
            <v>1.7568830662015762</v>
          </cell>
          <cell r="N2302" t="str">
            <v>NG73</v>
          </cell>
          <cell r="O2302">
            <v>38.49</v>
          </cell>
          <cell r="P2302">
            <v>2</v>
          </cell>
        </row>
        <row r="2303">
          <cell r="A2303" t="str">
            <v>ON</v>
          </cell>
          <cell r="B2303">
            <v>7</v>
          </cell>
          <cell r="C2303">
            <v>3</v>
          </cell>
          <cell r="D2303" t="str">
            <v>C</v>
          </cell>
          <cell r="E2303">
            <v>3.5</v>
          </cell>
          <cell r="F2303">
            <v>37797</v>
          </cell>
          <cell r="G2303">
            <v>0.748</v>
          </cell>
          <cell r="H2303">
            <v>0.66</v>
          </cell>
          <cell r="I2303" t="str">
            <v>8          0</v>
          </cell>
          <cell r="J2303">
            <v>0</v>
          </cell>
          <cell r="K2303">
            <v>0</v>
          </cell>
          <cell r="L2303">
            <v>2003</v>
          </cell>
          <cell r="M2303" t="str">
            <v>No Trade</v>
          </cell>
          <cell r="N2303" t="str">
            <v>NG73</v>
          </cell>
          <cell r="O2303">
            <v>38.49</v>
          </cell>
          <cell r="P2303">
            <v>1</v>
          </cell>
        </row>
        <row r="2304">
          <cell r="A2304" t="str">
            <v>ON</v>
          </cell>
          <cell r="B2304">
            <v>7</v>
          </cell>
          <cell r="C2304">
            <v>3</v>
          </cell>
          <cell r="D2304" t="str">
            <v>P</v>
          </cell>
          <cell r="E2304">
            <v>3.5</v>
          </cell>
          <cell r="F2304">
            <v>37797</v>
          </cell>
          <cell r="G2304">
            <v>0.17899999999999999</v>
          </cell>
          <cell r="H2304">
            <v>0.19</v>
          </cell>
          <cell r="I2304" t="str">
            <v>6          0</v>
          </cell>
          <cell r="J2304">
            <v>0</v>
          </cell>
          <cell r="K2304">
            <v>0</v>
          </cell>
          <cell r="L2304">
            <v>2003</v>
          </cell>
          <cell r="M2304">
            <v>1.7842600520699772</v>
          </cell>
          <cell r="N2304" t="str">
            <v>NG73</v>
          </cell>
          <cell r="O2304">
            <v>38.49</v>
          </cell>
          <cell r="P2304">
            <v>2</v>
          </cell>
        </row>
        <row r="2305">
          <cell r="A2305" t="str">
            <v>ON</v>
          </cell>
          <cell r="B2305">
            <v>7</v>
          </cell>
          <cell r="C2305">
            <v>3</v>
          </cell>
          <cell r="D2305" t="str">
            <v>C</v>
          </cell>
          <cell r="E2305">
            <v>3.55</v>
          </cell>
          <cell r="F2305">
            <v>37797</v>
          </cell>
          <cell r="G2305">
            <v>0.71299999999999997</v>
          </cell>
          <cell r="H2305">
            <v>0.63</v>
          </cell>
          <cell r="I2305" t="str">
            <v>8          0</v>
          </cell>
          <cell r="J2305">
            <v>0</v>
          </cell>
          <cell r="K2305">
            <v>0</v>
          </cell>
          <cell r="L2305">
            <v>2003</v>
          </cell>
          <cell r="M2305" t="str">
            <v>No Trade</v>
          </cell>
          <cell r="N2305" t="str">
            <v>NG73</v>
          </cell>
          <cell r="O2305">
            <v>38.49</v>
          </cell>
          <cell r="P2305">
            <v>1</v>
          </cell>
        </row>
        <row r="2306">
          <cell r="A2306" t="str">
            <v>ON</v>
          </cell>
          <cell r="B2306">
            <v>7</v>
          </cell>
          <cell r="C2306">
            <v>3</v>
          </cell>
          <cell r="D2306" t="str">
            <v>P</v>
          </cell>
          <cell r="E2306">
            <v>3.55</v>
          </cell>
          <cell r="F2306">
            <v>37797</v>
          </cell>
          <cell r="G2306">
            <v>0.193</v>
          </cell>
          <cell r="H2306">
            <v>0.21</v>
          </cell>
          <cell r="I2306" t="str">
            <v>5          0</v>
          </cell>
          <cell r="J2306">
            <v>0</v>
          </cell>
          <cell r="K2306">
            <v>0</v>
          </cell>
          <cell r="L2306">
            <v>2003</v>
          </cell>
          <cell r="M2306">
            <v>1.7982892139639339</v>
          </cell>
          <cell r="N2306" t="str">
            <v>NG73</v>
          </cell>
          <cell r="O2306">
            <v>38.49</v>
          </cell>
          <cell r="P2306">
            <v>2</v>
          </cell>
        </row>
        <row r="2307">
          <cell r="A2307" t="str">
            <v>ON</v>
          </cell>
          <cell r="B2307">
            <v>7</v>
          </cell>
          <cell r="C2307">
            <v>3</v>
          </cell>
          <cell r="D2307" t="str">
            <v>C</v>
          </cell>
          <cell r="E2307">
            <v>3.6</v>
          </cell>
          <cell r="F2307">
            <v>37797</v>
          </cell>
          <cell r="G2307">
            <v>0.68200000000000005</v>
          </cell>
          <cell r="H2307">
            <v>0.6</v>
          </cell>
          <cell r="I2307" t="str">
            <v>9          0</v>
          </cell>
          <cell r="J2307">
            <v>0</v>
          </cell>
          <cell r="K2307">
            <v>0</v>
          </cell>
          <cell r="L2307">
            <v>2003</v>
          </cell>
          <cell r="M2307" t="str">
            <v>No Trade</v>
          </cell>
          <cell r="N2307" t="str">
            <v>NG73</v>
          </cell>
          <cell r="O2307">
            <v>38.49</v>
          </cell>
          <cell r="P2307">
            <v>1</v>
          </cell>
        </row>
        <row r="2308">
          <cell r="A2308" t="str">
            <v>ON</v>
          </cell>
          <cell r="B2308">
            <v>7</v>
          </cell>
          <cell r="C2308">
            <v>3</v>
          </cell>
          <cell r="D2308" t="str">
            <v>P</v>
          </cell>
          <cell r="E2308">
            <v>3.6</v>
          </cell>
          <cell r="F2308">
            <v>37797</v>
          </cell>
          <cell r="G2308">
            <v>0.21099999999999999</v>
          </cell>
          <cell r="H2308">
            <v>0.23</v>
          </cell>
          <cell r="I2308" t="str">
            <v>5          0</v>
          </cell>
          <cell r="J2308">
            <v>0</v>
          </cell>
          <cell r="K2308">
            <v>0</v>
          </cell>
          <cell r="L2308">
            <v>2003</v>
          </cell>
          <cell r="M2308">
            <v>1.8179683376920974</v>
          </cell>
          <cell r="N2308" t="str">
            <v>NG73</v>
          </cell>
          <cell r="O2308">
            <v>38.49</v>
          </cell>
          <cell r="P2308">
            <v>2</v>
          </cell>
        </row>
        <row r="2309">
          <cell r="A2309" t="str">
            <v>ON</v>
          </cell>
          <cell r="B2309">
            <v>7</v>
          </cell>
          <cell r="C2309">
            <v>3</v>
          </cell>
          <cell r="D2309" t="str">
            <v>P</v>
          </cell>
          <cell r="E2309">
            <v>3.65</v>
          </cell>
          <cell r="F2309">
            <v>37797</v>
          </cell>
          <cell r="G2309">
            <v>0.23100000000000001</v>
          </cell>
          <cell r="H2309">
            <v>0.25</v>
          </cell>
          <cell r="I2309" t="str">
            <v>7          0</v>
          </cell>
          <cell r="J2309">
            <v>0</v>
          </cell>
          <cell r="K2309">
            <v>0</v>
          </cell>
          <cell r="L2309">
            <v>2003</v>
          </cell>
          <cell r="M2309">
            <v>1.8392172974145546</v>
          </cell>
          <cell r="N2309" t="str">
            <v>NG73</v>
          </cell>
          <cell r="O2309">
            <v>38.49</v>
          </cell>
          <cell r="P2309">
            <v>2</v>
          </cell>
        </row>
        <row r="2310">
          <cell r="A2310" t="str">
            <v>ON</v>
          </cell>
          <cell r="B2310">
            <v>7</v>
          </cell>
          <cell r="C2310">
            <v>3</v>
          </cell>
          <cell r="D2310" t="str">
            <v>C</v>
          </cell>
          <cell r="E2310">
            <v>3.7</v>
          </cell>
          <cell r="F2310">
            <v>37797</v>
          </cell>
          <cell r="G2310">
            <v>0.626</v>
          </cell>
          <cell r="H2310">
            <v>0.55000000000000004</v>
          </cell>
          <cell r="I2310" t="str">
            <v>4          0</v>
          </cell>
          <cell r="J2310">
            <v>0</v>
          </cell>
          <cell r="K2310">
            <v>0</v>
          </cell>
          <cell r="L2310">
            <v>2003</v>
          </cell>
          <cell r="M2310" t="str">
            <v>No Trade</v>
          </cell>
          <cell r="N2310" t="str">
            <v>NG73</v>
          </cell>
          <cell r="O2310">
            <v>38.49</v>
          </cell>
          <cell r="P2310">
            <v>1</v>
          </cell>
        </row>
        <row r="2311">
          <cell r="A2311" t="str">
            <v>ON</v>
          </cell>
          <cell r="B2311">
            <v>7</v>
          </cell>
          <cell r="C2311">
            <v>3</v>
          </cell>
          <cell r="D2311" t="str">
            <v>P</v>
          </cell>
          <cell r="E2311">
            <v>3.7</v>
          </cell>
          <cell r="F2311">
            <v>37797</v>
          </cell>
          <cell r="G2311">
            <v>0.252</v>
          </cell>
          <cell r="H2311">
            <v>0.28000000000000003</v>
          </cell>
          <cell r="I2311" t="str">
            <v>0          0</v>
          </cell>
          <cell r="J2311">
            <v>0</v>
          </cell>
          <cell r="K2311">
            <v>0</v>
          </cell>
          <cell r="L2311">
            <v>2003</v>
          </cell>
          <cell r="M2311">
            <v>1.8602545940125099</v>
          </cell>
          <cell r="N2311" t="str">
            <v>NG73</v>
          </cell>
          <cell r="O2311">
            <v>38.49</v>
          </cell>
          <cell r="P2311">
            <v>2</v>
          </cell>
        </row>
        <row r="2312">
          <cell r="A2312" t="str">
            <v>ON</v>
          </cell>
          <cell r="B2312">
            <v>7</v>
          </cell>
          <cell r="C2312">
            <v>3</v>
          </cell>
          <cell r="D2312" t="str">
            <v>C</v>
          </cell>
          <cell r="E2312">
            <v>3.75</v>
          </cell>
          <cell r="F2312">
            <v>37797</v>
          </cell>
          <cell r="G2312">
            <v>0.59899999999999998</v>
          </cell>
          <cell r="H2312">
            <v>0.52</v>
          </cell>
          <cell r="I2312" t="str">
            <v>8          0</v>
          </cell>
          <cell r="J2312">
            <v>0</v>
          </cell>
          <cell r="K2312">
            <v>0</v>
          </cell>
          <cell r="L2312">
            <v>2003</v>
          </cell>
          <cell r="M2312" t="str">
            <v>No Trade</v>
          </cell>
          <cell r="N2312" t="str">
            <v>NG73</v>
          </cell>
          <cell r="O2312">
            <v>38.49</v>
          </cell>
          <cell r="P2312">
            <v>1</v>
          </cell>
        </row>
        <row r="2313">
          <cell r="A2313" t="str">
            <v>ON</v>
          </cell>
          <cell r="B2313">
            <v>7</v>
          </cell>
          <cell r="C2313">
            <v>3</v>
          </cell>
          <cell r="D2313" t="str">
            <v>P</v>
          </cell>
          <cell r="E2313">
            <v>3.75</v>
          </cell>
          <cell r="F2313">
            <v>37797</v>
          </cell>
          <cell r="G2313">
            <v>0.27400000000000002</v>
          </cell>
          <cell r="H2313">
            <v>0.3</v>
          </cell>
          <cell r="I2313" t="str">
            <v>3         50</v>
          </cell>
          <cell r="J2313">
            <v>0</v>
          </cell>
          <cell r="K2313">
            <v>0</v>
          </cell>
          <cell r="L2313">
            <v>2003</v>
          </cell>
          <cell r="M2313">
            <v>1.8810945948400499</v>
          </cell>
          <cell r="N2313" t="str">
            <v>NG73</v>
          </cell>
          <cell r="O2313">
            <v>38.49</v>
          </cell>
          <cell r="P2313">
            <v>2</v>
          </cell>
        </row>
        <row r="2314">
          <cell r="A2314" t="str">
            <v>ON</v>
          </cell>
          <cell r="B2314">
            <v>7</v>
          </cell>
          <cell r="C2314">
            <v>3</v>
          </cell>
          <cell r="D2314" t="str">
            <v>C</v>
          </cell>
          <cell r="E2314">
            <v>3.8</v>
          </cell>
          <cell r="F2314">
            <v>37797</v>
          </cell>
          <cell r="G2314">
            <v>0.57299999999999995</v>
          </cell>
          <cell r="H2314">
            <v>0.5</v>
          </cell>
          <cell r="I2314" t="str">
            <v>4          0</v>
          </cell>
          <cell r="J2314">
            <v>0</v>
          </cell>
          <cell r="K2314">
            <v>0</v>
          </cell>
          <cell r="L2314">
            <v>2003</v>
          </cell>
          <cell r="M2314" t="str">
            <v>No Trade</v>
          </cell>
          <cell r="N2314" t="str">
            <v>NG73</v>
          </cell>
          <cell r="O2314">
            <v>38.49</v>
          </cell>
          <cell r="P2314">
            <v>1</v>
          </cell>
        </row>
        <row r="2315">
          <cell r="A2315" t="str">
            <v>ON</v>
          </cell>
          <cell r="B2315">
            <v>7</v>
          </cell>
          <cell r="C2315">
            <v>3</v>
          </cell>
          <cell r="D2315" t="str">
            <v>P</v>
          </cell>
          <cell r="E2315">
            <v>3.8</v>
          </cell>
          <cell r="F2315">
            <v>37797</v>
          </cell>
          <cell r="G2315">
            <v>0.29699999999999999</v>
          </cell>
          <cell r="H2315">
            <v>0.32</v>
          </cell>
          <cell r="I2315" t="str">
            <v>8          0</v>
          </cell>
          <cell r="J2315">
            <v>0</v>
          </cell>
          <cell r="K2315">
            <v>0</v>
          </cell>
          <cell r="L2315">
            <v>2003</v>
          </cell>
          <cell r="M2315">
            <v>1.9017519926663626</v>
          </cell>
          <cell r="N2315" t="str">
            <v>NG73</v>
          </cell>
          <cell r="O2315">
            <v>38.49</v>
          </cell>
          <cell r="P2315">
            <v>2</v>
          </cell>
        </row>
        <row r="2316">
          <cell r="A2316" t="str">
            <v>ON</v>
          </cell>
          <cell r="B2316">
            <v>7</v>
          </cell>
          <cell r="C2316">
            <v>3</v>
          </cell>
          <cell r="D2316" t="str">
            <v>C</v>
          </cell>
          <cell r="E2316">
            <v>3.85</v>
          </cell>
          <cell r="F2316">
            <v>37797</v>
          </cell>
          <cell r="G2316">
            <v>0.54800000000000004</v>
          </cell>
          <cell r="H2316">
            <v>0.48</v>
          </cell>
          <cell r="I2316" t="str">
            <v>0          0</v>
          </cell>
          <cell r="J2316">
            <v>0</v>
          </cell>
          <cell r="K2316">
            <v>0</v>
          </cell>
          <cell r="L2316">
            <v>2003</v>
          </cell>
          <cell r="M2316" t="str">
            <v>No Trade</v>
          </cell>
          <cell r="N2316" t="str">
            <v>NG73</v>
          </cell>
          <cell r="O2316">
            <v>38.49</v>
          </cell>
          <cell r="P2316">
            <v>1</v>
          </cell>
        </row>
        <row r="2317">
          <cell r="A2317" t="str">
            <v>ON</v>
          </cell>
          <cell r="B2317">
            <v>7</v>
          </cell>
          <cell r="C2317">
            <v>3</v>
          </cell>
          <cell r="D2317" t="str">
            <v>P</v>
          </cell>
          <cell r="E2317">
            <v>3.85</v>
          </cell>
          <cell r="F2317">
            <v>37797</v>
          </cell>
          <cell r="G2317">
            <v>0.32</v>
          </cell>
          <cell r="H2317">
            <v>0.35</v>
          </cell>
          <cell r="I2317" t="str">
            <v>3          0</v>
          </cell>
          <cell r="J2317">
            <v>0</v>
          </cell>
          <cell r="K2317">
            <v>0</v>
          </cell>
          <cell r="L2317">
            <v>2003</v>
          </cell>
          <cell r="M2317">
            <v>1.9209147938147764</v>
          </cell>
          <cell r="N2317" t="str">
            <v>NG73</v>
          </cell>
          <cell r="O2317">
            <v>38.49</v>
          </cell>
          <cell r="P2317">
            <v>2</v>
          </cell>
        </row>
        <row r="2318">
          <cell r="A2318" t="str">
            <v>ON</v>
          </cell>
          <cell r="B2318">
            <v>7</v>
          </cell>
          <cell r="C2318">
            <v>3</v>
          </cell>
          <cell r="D2318" t="str">
            <v>C</v>
          </cell>
          <cell r="E2318">
            <v>3.9</v>
          </cell>
          <cell r="F2318">
            <v>37797</v>
          </cell>
          <cell r="G2318">
            <v>0.52400000000000002</v>
          </cell>
          <cell r="H2318">
            <v>0.45</v>
          </cell>
          <cell r="I2318" t="str">
            <v>7          0</v>
          </cell>
          <cell r="J2318">
            <v>0</v>
          </cell>
          <cell r="K2318">
            <v>0</v>
          </cell>
          <cell r="L2318">
            <v>2003</v>
          </cell>
          <cell r="M2318" t="str">
            <v>No Trade</v>
          </cell>
          <cell r="N2318" t="str">
            <v>NG73</v>
          </cell>
          <cell r="O2318">
            <v>38.49</v>
          </cell>
          <cell r="P2318">
            <v>1</v>
          </cell>
        </row>
        <row r="2319">
          <cell r="A2319" t="str">
            <v>ON</v>
          </cell>
          <cell r="B2319">
            <v>7</v>
          </cell>
          <cell r="C2319">
            <v>3</v>
          </cell>
          <cell r="D2319" t="str">
            <v>P</v>
          </cell>
          <cell r="E2319">
            <v>3.9</v>
          </cell>
          <cell r="F2319">
            <v>37797</v>
          </cell>
          <cell r="G2319">
            <v>0.34499999999999997</v>
          </cell>
          <cell r="H2319">
            <v>0.38</v>
          </cell>
          <cell r="I2319" t="str">
            <v>0          0</v>
          </cell>
          <cell r="J2319">
            <v>0</v>
          </cell>
          <cell r="K2319">
            <v>0</v>
          </cell>
          <cell r="L2319">
            <v>2003</v>
          </cell>
          <cell r="M2319">
            <v>1.9413061956822313</v>
          </cell>
          <cell r="N2319" t="str">
            <v>NG73</v>
          </cell>
          <cell r="O2319">
            <v>38.49</v>
          </cell>
          <cell r="P2319">
            <v>2</v>
          </cell>
        </row>
        <row r="2320">
          <cell r="A2320" t="str">
            <v>ON</v>
          </cell>
          <cell r="B2320">
            <v>7</v>
          </cell>
          <cell r="C2320">
            <v>3</v>
          </cell>
          <cell r="D2320" t="str">
            <v>C</v>
          </cell>
          <cell r="E2320">
            <v>3.95</v>
          </cell>
          <cell r="F2320">
            <v>37797</v>
          </cell>
          <cell r="G2320">
            <v>0.501</v>
          </cell>
          <cell r="H2320">
            <v>0.43</v>
          </cell>
          <cell r="I2320" t="str">
            <v>5          0</v>
          </cell>
          <cell r="J2320">
            <v>0</v>
          </cell>
          <cell r="K2320">
            <v>0</v>
          </cell>
          <cell r="L2320">
            <v>2003</v>
          </cell>
          <cell r="M2320" t="str">
            <v>No Trade</v>
          </cell>
          <cell r="N2320" t="str">
            <v>NG73</v>
          </cell>
          <cell r="O2320">
            <v>38.49</v>
          </cell>
          <cell r="P2320">
            <v>1</v>
          </cell>
        </row>
        <row r="2321">
          <cell r="A2321" t="str">
            <v>ON</v>
          </cell>
          <cell r="B2321">
            <v>7</v>
          </cell>
          <cell r="C2321">
            <v>3</v>
          </cell>
          <cell r="D2321" t="str">
            <v>P</v>
          </cell>
          <cell r="E2321">
            <v>3.95</v>
          </cell>
          <cell r="F2321">
            <v>37797</v>
          </cell>
          <cell r="G2321">
            <v>0.371</v>
          </cell>
          <cell r="H2321">
            <v>0.4</v>
          </cell>
          <cell r="I2321" t="str">
            <v>8          0</v>
          </cell>
          <cell r="J2321">
            <v>0</v>
          </cell>
          <cell r="K2321">
            <v>0</v>
          </cell>
          <cell r="L2321">
            <v>2003</v>
          </cell>
          <cell r="M2321">
            <v>1.9615537216356709</v>
          </cell>
          <cell r="N2321" t="str">
            <v>NG73</v>
          </cell>
          <cell r="O2321">
            <v>38.49</v>
          </cell>
          <cell r="P2321">
            <v>2</v>
          </cell>
        </row>
        <row r="2322">
          <cell r="A2322" t="str">
            <v>ON</v>
          </cell>
          <cell r="B2322">
            <v>7</v>
          </cell>
          <cell r="C2322">
            <v>3</v>
          </cell>
          <cell r="D2322" t="str">
            <v>C</v>
          </cell>
          <cell r="E2322">
            <v>4</v>
          </cell>
          <cell r="F2322">
            <v>37797</v>
          </cell>
          <cell r="G2322">
            <v>0.47799999999999998</v>
          </cell>
          <cell r="H2322">
            <v>0.41</v>
          </cell>
          <cell r="I2322" t="str">
            <v>3          0</v>
          </cell>
          <cell r="J2322">
            <v>0</v>
          </cell>
          <cell r="K2322">
            <v>0</v>
          </cell>
          <cell r="L2322">
            <v>2003</v>
          </cell>
          <cell r="M2322" t="str">
            <v>No Trade</v>
          </cell>
          <cell r="N2322" t="str">
            <v>NG73</v>
          </cell>
          <cell r="O2322">
            <v>38.49</v>
          </cell>
          <cell r="P2322">
            <v>1</v>
          </cell>
        </row>
        <row r="2323">
          <cell r="A2323" t="str">
            <v>ON</v>
          </cell>
          <cell r="B2323">
            <v>7</v>
          </cell>
          <cell r="C2323">
            <v>3</v>
          </cell>
          <cell r="D2323" t="str">
            <v>P</v>
          </cell>
          <cell r="E2323">
            <v>4</v>
          </cell>
          <cell r="F2323">
            <v>37797</v>
          </cell>
          <cell r="G2323">
            <v>0.39800000000000002</v>
          </cell>
          <cell r="H2323">
            <v>0.43</v>
          </cell>
          <cell r="I2323" t="str">
            <v>6        100</v>
          </cell>
          <cell r="J2323">
            <v>0.40200000000000002</v>
          </cell>
          <cell r="K2323">
            <v>0.39500000000000002</v>
          </cell>
          <cell r="L2323">
            <v>2003</v>
          </cell>
          <cell r="M2323">
            <v>1.98167169074837</v>
          </cell>
          <cell r="N2323" t="str">
            <v>NG73</v>
          </cell>
          <cell r="O2323">
            <v>38.49</v>
          </cell>
          <cell r="P2323">
            <v>2</v>
          </cell>
        </row>
        <row r="2324">
          <cell r="A2324" t="str">
            <v>ON</v>
          </cell>
          <cell r="B2324">
            <v>7</v>
          </cell>
          <cell r="C2324">
            <v>3</v>
          </cell>
          <cell r="D2324" t="str">
            <v>C</v>
          </cell>
          <cell r="E2324">
            <v>4.05</v>
          </cell>
          <cell r="F2324">
            <v>37797</v>
          </cell>
          <cell r="G2324">
            <v>0.45500000000000002</v>
          </cell>
          <cell r="H2324">
            <v>0.39</v>
          </cell>
          <cell r="I2324" t="str">
            <v>4          0</v>
          </cell>
          <cell r="J2324">
            <v>0</v>
          </cell>
          <cell r="K2324">
            <v>0</v>
          </cell>
          <cell r="L2324">
            <v>2003</v>
          </cell>
          <cell r="M2324" t="str">
            <v>No Trade</v>
          </cell>
          <cell r="N2324" t="str">
            <v>NG73</v>
          </cell>
          <cell r="O2324">
            <v>38.49</v>
          </cell>
          <cell r="P2324">
            <v>1</v>
          </cell>
        </row>
        <row r="2325">
          <cell r="A2325" t="str">
            <v>ON</v>
          </cell>
          <cell r="B2325">
            <v>7</v>
          </cell>
          <cell r="C2325">
            <v>3</v>
          </cell>
          <cell r="D2325" t="str">
            <v>P</v>
          </cell>
          <cell r="E2325">
            <v>4.05</v>
          </cell>
          <cell r="F2325">
            <v>37797</v>
          </cell>
          <cell r="G2325">
            <v>0.42499999999999999</v>
          </cell>
          <cell r="H2325">
            <v>0.46</v>
          </cell>
          <cell r="I2325" t="str">
            <v>7          0</v>
          </cell>
          <cell r="J2325">
            <v>0</v>
          </cell>
          <cell r="K2325">
            <v>0</v>
          </cell>
          <cell r="L2325">
            <v>2003</v>
          </cell>
          <cell r="M2325">
            <v>2.0005409823872369</v>
          </cell>
          <cell r="N2325" t="str">
            <v>NG73</v>
          </cell>
          <cell r="O2325">
            <v>38.49</v>
          </cell>
          <cell r="P2325">
            <v>2</v>
          </cell>
        </row>
        <row r="2326">
          <cell r="A2326" t="str">
            <v>ON</v>
          </cell>
          <cell r="B2326">
            <v>7</v>
          </cell>
          <cell r="C2326">
            <v>3</v>
          </cell>
          <cell r="D2326" t="str">
            <v>C</v>
          </cell>
          <cell r="E2326">
            <v>4.0999999999999996</v>
          </cell>
          <cell r="F2326">
            <v>37797</v>
          </cell>
          <cell r="G2326">
            <v>0.434</v>
          </cell>
          <cell r="H2326">
            <v>0.37</v>
          </cell>
          <cell r="I2326" t="str">
            <v>5          0</v>
          </cell>
          <cell r="J2326">
            <v>0</v>
          </cell>
          <cell r="K2326">
            <v>0</v>
          </cell>
          <cell r="L2326">
            <v>2003</v>
          </cell>
          <cell r="M2326" t="str">
            <v>No Trade</v>
          </cell>
          <cell r="N2326" t="str">
            <v>NG73</v>
          </cell>
          <cell r="O2326">
            <v>38.49</v>
          </cell>
          <cell r="P2326">
            <v>1</v>
          </cell>
        </row>
        <row r="2327">
          <cell r="A2327" t="str">
            <v>ON</v>
          </cell>
          <cell r="B2327">
            <v>7</v>
          </cell>
          <cell r="C2327">
            <v>3</v>
          </cell>
          <cell r="D2327" t="str">
            <v>P</v>
          </cell>
          <cell r="E2327">
            <v>4.0999999999999996</v>
          </cell>
          <cell r="F2327">
            <v>37797</v>
          </cell>
          <cell r="G2327">
            <v>0.45400000000000001</v>
          </cell>
          <cell r="H2327">
            <v>0.49</v>
          </cell>
          <cell r="I2327" t="str">
            <v>8          0</v>
          </cell>
          <cell r="J2327">
            <v>0</v>
          </cell>
          <cell r="K2327">
            <v>0</v>
          </cell>
          <cell r="L2327">
            <v>2003</v>
          </cell>
          <cell r="M2327">
            <v>2.0204801643615697</v>
          </cell>
          <cell r="N2327" t="str">
            <v>NG73</v>
          </cell>
          <cell r="O2327">
            <v>38.49</v>
          </cell>
          <cell r="P2327">
            <v>2</v>
          </cell>
        </row>
        <row r="2328">
          <cell r="A2328" t="str">
            <v>ON</v>
          </cell>
          <cell r="B2328">
            <v>7</v>
          </cell>
          <cell r="C2328">
            <v>3</v>
          </cell>
          <cell r="D2328" t="str">
            <v>C</v>
          </cell>
          <cell r="E2328">
            <v>4.25</v>
          </cell>
          <cell r="F2328">
            <v>37797</v>
          </cell>
          <cell r="G2328">
            <v>0.377</v>
          </cell>
          <cell r="H2328">
            <v>0.32</v>
          </cell>
          <cell r="I2328" t="str">
            <v>3          0</v>
          </cell>
          <cell r="J2328">
            <v>0</v>
          </cell>
          <cell r="K2328">
            <v>0</v>
          </cell>
          <cell r="L2328">
            <v>2003</v>
          </cell>
          <cell r="M2328" t="str">
            <v>No Trade</v>
          </cell>
          <cell r="N2328" t="str">
            <v>NG73</v>
          </cell>
          <cell r="O2328">
            <v>38.49</v>
          </cell>
          <cell r="P2328">
            <v>1</v>
          </cell>
        </row>
        <row r="2329">
          <cell r="A2329" t="str">
            <v>ON</v>
          </cell>
          <cell r="B2329">
            <v>7</v>
          </cell>
          <cell r="C2329">
            <v>3</v>
          </cell>
          <cell r="D2329" t="str">
            <v>C</v>
          </cell>
          <cell r="E2329">
            <v>4.4000000000000004</v>
          </cell>
          <cell r="F2329">
            <v>37797</v>
          </cell>
          <cell r="G2329">
            <v>0.32700000000000001</v>
          </cell>
          <cell r="H2329">
            <v>0.27</v>
          </cell>
          <cell r="I2329" t="str">
            <v>8          0</v>
          </cell>
          <cell r="J2329">
            <v>0</v>
          </cell>
          <cell r="K2329">
            <v>0</v>
          </cell>
          <cell r="L2329">
            <v>2003</v>
          </cell>
          <cell r="M2329" t="str">
            <v>No Trade</v>
          </cell>
          <cell r="N2329" t="str">
            <v>NG73</v>
          </cell>
          <cell r="O2329">
            <v>38.49</v>
          </cell>
          <cell r="P2329">
            <v>1</v>
          </cell>
        </row>
        <row r="2330">
          <cell r="A2330" t="str">
            <v>ON</v>
          </cell>
          <cell r="B2330">
            <v>7</v>
          </cell>
          <cell r="C2330">
            <v>3</v>
          </cell>
          <cell r="D2330" t="str">
            <v>C</v>
          </cell>
          <cell r="E2330">
            <v>4.45</v>
          </cell>
          <cell r="F2330">
            <v>37797</v>
          </cell>
          <cell r="G2330">
            <v>0.312</v>
          </cell>
          <cell r="H2330">
            <v>0.26</v>
          </cell>
          <cell r="I2330" t="str">
            <v>5          0</v>
          </cell>
          <cell r="J2330">
            <v>0</v>
          </cell>
          <cell r="K2330">
            <v>0</v>
          </cell>
          <cell r="L2330">
            <v>2003</v>
          </cell>
          <cell r="M2330" t="str">
            <v>No Trade</v>
          </cell>
          <cell r="N2330" t="str">
            <v>NG73</v>
          </cell>
          <cell r="O2330">
            <v>38.49</v>
          </cell>
          <cell r="P2330">
            <v>1</v>
          </cell>
        </row>
        <row r="2331">
          <cell r="A2331" t="str">
            <v>ON</v>
          </cell>
          <cell r="B2331">
            <v>7</v>
          </cell>
          <cell r="C2331">
            <v>3</v>
          </cell>
          <cell r="D2331" t="str">
            <v>C</v>
          </cell>
          <cell r="E2331">
            <v>4.5</v>
          </cell>
          <cell r="F2331">
            <v>37797</v>
          </cell>
          <cell r="G2331">
            <v>0.29799999999999999</v>
          </cell>
          <cell r="H2331">
            <v>0.25</v>
          </cell>
          <cell r="I2331" t="str">
            <v>2          0</v>
          </cell>
          <cell r="J2331">
            <v>0</v>
          </cell>
          <cell r="K2331">
            <v>0</v>
          </cell>
          <cell r="L2331">
            <v>2003</v>
          </cell>
          <cell r="M2331" t="str">
            <v>No Trade</v>
          </cell>
          <cell r="N2331" t="str">
            <v>NG73</v>
          </cell>
          <cell r="O2331">
            <v>38.49</v>
          </cell>
          <cell r="P2331">
            <v>1</v>
          </cell>
        </row>
        <row r="2332">
          <cell r="A2332" t="str">
            <v>ON</v>
          </cell>
          <cell r="B2332">
            <v>7</v>
          </cell>
          <cell r="C2332">
            <v>3</v>
          </cell>
          <cell r="D2332" t="str">
            <v>C</v>
          </cell>
          <cell r="E2332">
            <v>4.55</v>
          </cell>
          <cell r="F2332">
            <v>37797</v>
          </cell>
          <cell r="G2332">
            <v>0.28399999999999997</v>
          </cell>
          <cell r="H2332">
            <v>0.24</v>
          </cell>
          <cell r="I2332" t="str">
            <v>0          0</v>
          </cell>
          <cell r="J2332">
            <v>0</v>
          </cell>
          <cell r="K2332">
            <v>0</v>
          </cell>
          <cell r="L2332">
            <v>2003</v>
          </cell>
          <cell r="M2332" t="str">
            <v>No Trade</v>
          </cell>
          <cell r="N2332" t="str">
            <v>NG73</v>
          </cell>
          <cell r="O2332">
            <v>38.49</v>
          </cell>
          <cell r="P2332">
            <v>1</v>
          </cell>
        </row>
        <row r="2333">
          <cell r="A2333" t="str">
            <v>ON</v>
          </cell>
          <cell r="B2333">
            <v>7</v>
          </cell>
          <cell r="C2333">
            <v>3</v>
          </cell>
          <cell r="D2333" t="str">
            <v>C</v>
          </cell>
          <cell r="E2333">
            <v>4.75</v>
          </cell>
          <cell r="F2333">
            <v>37797</v>
          </cell>
          <cell r="G2333">
            <v>0.23499999999999999</v>
          </cell>
          <cell r="H2333">
            <v>0.19</v>
          </cell>
          <cell r="I2333" t="str">
            <v>7          0</v>
          </cell>
          <cell r="J2333">
            <v>0</v>
          </cell>
          <cell r="K2333">
            <v>0</v>
          </cell>
          <cell r="L2333">
            <v>2003</v>
          </cell>
          <cell r="M2333" t="str">
            <v>No Trade</v>
          </cell>
          <cell r="N2333" t="str">
            <v>NG73</v>
          </cell>
          <cell r="O2333">
            <v>38.49</v>
          </cell>
          <cell r="P2333">
            <v>1</v>
          </cell>
        </row>
        <row r="2334">
          <cell r="A2334" t="str">
            <v>ON</v>
          </cell>
          <cell r="B2334">
            <v>7</v>
          </cell>
          <cell r="C2334">
            <v>3</v>
          </cell>
          <cell r="D2334" t="str">
            <v>C</v>
          </cell>
          <cell r="E2334">
            <v>4.8499999999999996</v>
          </cell>
          <cell r="F2334">
            <v>37797</v>
          </cell>
          <cell r="G2334">
            <v>0.214</v>
          </cell>
          <cell r="H2334">
            <v>0.17</v>
          </cell>
          <cell r="I2334" t="str">
            <v>8          0</v>
          </cell>
          <cell r="J2334">
            <v>0</v>
          </cell>
          <cell r="K2334">
            <v>0</v>
          </cell>
          <cell r="L2334">
            <v>2003</v>
          </cell>
          <cell r="M2334" t="str">
            <v>No Trade</v>
          </cell>
          <cell r="N2334" t="str">
            <v>NG73</v>
          </cell>
          <cell r="O2334">
            <v>38.49</v>
          </cell>
          <cell r="P2334">
            <v>1</v>
          </cell>
        </row>
        <row r="2335">
          <cell r="A2335" t="str">
            <v>ON</v>
          </cell>
          <cell r="B2335">
            <v>7</v>
          </cell>
          <cell r="C2335">
            <v>3</v>
          </cell>
          <cell r="D2335" t="str">
            <v>C</v>
          </cell>
          <cell r="E2335">
            <v>4.95</v>
          </cell>
          <cell r="F2335">
            <v>37797</v>
          </cell>
          <cell r="G2335">
            <v>0.19500000000000001</v>
          </cell>
          <cell r="H2335">
            <v>0.16</v>
          </cell>
          <cell r="I2335" t="str">
            <v>2          0</v>
          </cell>
          <cell r="J2335">
            <v>0</v>
          </cell>
          <cell r="K2335">
            <v>0</v>
          </cell>
          <cell r="L2335">
            <v>2003</v>
          </cell>
          <cell r="M2335" t="str">
            <v>No Trade</v>
          </cell>
          <cell r="N2335" t="str">
            <v>NG73</v>
          </cell>
          <cell r="O2335">
            <v>38.49</v>
          </cell>
          <cell r="P2335">
            <v>1</v>
          </cell>
        </row>
        <row r="2336">
          <cell r="A2336" t="str">
            <v>ON</v>
          </cell>
          <cell r="B2336">
            <v>7</v>
          </cell>
          <cell r="C2336">
            <v>3</v>
          </cell>
          <cell r="D2336" t="str">
            <v>C</v>
          </cell>
          <cell r="E2336">
            <v>5</v>
          </cell>
          <cell r="F2336">
            <v>37797</v>
          </cell>
          <cell r="G2336">
            <v>0.186</v>
          </cell>
          <cell r="H2336">
            <v>0.15</v>
          </cell>
          <cell r="I2336" t="str">
            <v>4          4</v>
          </cell>
          <cell r="J2336">
            <v>0.17</v>
          </cell>
          <cell r="K2336">
            <v>0.17</v>
          </cell>
          <cell r="L2336">
            <v>2003</v>
          </cell>
          <cell r="M2336" t="str">
            <v>No Trade</v>
          </cell>
          <cell r="N2336" t="str">
            <v>NG73</v>
          </cell>
          <cell r="O2336">
            <v>38.49</v>
          </cell>
          <cell r="P2336">
            <v>1</v>
          </cell>
        </row>
        <row r="2337">
          <cell r="A2337" t="str">
            <v>ON</v>
          </cell>
          <cell r="B2337">
            <v>7</v>
          </cell>
          <cell r="C2337">
            <v>3</v>
          </cell>
          <cell r="D2337" t="str">
            <v>P</v>
          </cell>
          <cell r="E2337">
            <v>5</v>
          </cell>
          <cell r="F2337">
            <v>37797</v>
          </cell>
          <cell r="G2337">
            <v>0</v>
          </cell>
          <cell r="H2337">
            <v>0</v>
          </cell>
          <cell r="I2337" t="str">
            <v>0          0</v>
          </cell>
          <cell r="J2337">
            <v>0</v>
          </cell>
          <cell r="K2337">
            <v>0</v>
          </cell>
          <cell r="L2337">
            <v>2003</v>
          </cell>
          <cell r="M2337" t="str">
            <v>No Trade</v>
          </cell>
          <cell r="N2337" t="str">
            <v/>
          </cell>
          <cell r="O2337" t="str">
            <v/>
          </cell>
          <cell r="P2337" t="str">
            <v/>
          </cell>
        </row>
        <row r="2338">
          <cell r="A2338" t="str">
            <v>ON</v>
          </cell>
          <cell r="B2338">
            <v>7</v>
          </cell>
          <cell r="C2338">
            <v>3</v>
          </cell>
          <cell r="D2338" t="str">
            <v>C</v>
          </cell>
          <cell r="E2338">
            <v>5.05</v>
          </cell>
          <cell r="F2338">
            <v>37797</v>
          </cell>
          <cell r="G2338">
            <v>0.17799999999999999</v>
          </cell>
          <cell r="H2338">
            <v>0.14000000000000001</v>
          </cell>
          <cell r="I2338" t="str">
            <v>7          0</v>
          </cell>
          <cell r="J2338">
            <v>0</v>
          </cell>
          <cell r="K2338">
            <v>0</v>
          </cell>
          <cell r="L2338">
            <v>2003</v>
          </cell>
          <cell r="M2338" t="str">
            <v>No Trade</v>
          </cell>
          <cell r="N2338" t="str">
            <v>NG73</v>
          </cell>
          <cell r="O2338">
            <v>38.49</v>
          </cell>
          <cell r="P2338">
            <v>1</v>
          </cell>
        </row>
        <row r="2339">
          <cell r="A2339" t="str">
            <v>ON</v>
          </cell>
          <cell r="B2339">
            <v>7</v>
          </cell>
          <cell r="C2339">
            <v>3</v>
          </cell>
          <cell r="D2339" t="str">
            <v>C</v>
          </cell>
          <cell r="E2339">
            <v>5.35</v>
          </cell>
          <cell r="F2339">
            <v>37797</v>
          </cell>
          <cell r="G2339">
            <v>0.13500000000000001</v>
          </cell>
          <cell r="H2339">
            <v>0.11</v>
          </cell>
          <cell r="I2339" t="str">
            <v>0          0</v>
          </cell>
          <cell r="J2339">
            <v>0</v>
          </cell>
          <cell r="K2339">
            <v>0</v>
          </cell>
          <cell r="L2339">
            <v>2003</v>
          </cell>
          <cell r="M2339" t="str">
            <v>No Trade</v>
          </cell>
          <cell r="N2339" t="str">
            <v>NG73</v>
          </cell>
          <cell r="O2339">
            <v>38.49</v>
          </cell>
          <cell r="P2339">
            <v>1</v>
          </cell>
        </row>
        <row r="2340">
          <cell r="A2340" t="str">
            <v>ON</v>
          </cell>
          <cell r="B2340">
            <v>7</v>
          </cell>
          <cell r="C2340">
            <v>3</v>
          </cell>
          <cell r="D2340" t="str">
            <v>C</v>
          </cell>
          <cell r="E2340">
            <v>5.5</v>
          </cell>
          <cell r="F2340">
            <v>37797</v>
          </cell>
          <cell r="G2340">
            <v>0.11799999999999999</v>
          </cell>
          <cell r="H2340">
            <v>0.09</v>
          </cell>
          <cell r="I2340" t="str">
            <v>6          0</v>
          </cell>
          <cell r="J2340">
            <v>0</v>
          </cell>
          <cell r="K2340">
            <v>0</v>
          </cell>
          <cell r="L2340">
            <v>2003</v>
          </cell>
          <cell r="M2340" t="str">
            <v>No Trade</v>
          </cell>
          <cell r="N2340" t="str">
            <v>NG73</v>
          </cell>
          <cell r="O2340">
            <v>38.49</v>
          </cell>
          <cell r="P2340">
            <v>1</v>
          </cell>
        </row>
        <row r="2341">
          <cell r="A2341" t="str">
            <v>ON</v>
          </cell>
          <cell r="B2341">
            <v>7</v>
          </cell>
          <cell r="C2341">
            <v>3</v>
          </cell>
          <cell r="D2341" t="str">
            <v>C</v>
          </cell>
          <cell r="E2341">
            <v>5.55</v>
          </cell>
          <cell r="F2341">
            <v>37797</v>
          </cell>
          <cell r="G2341">
            <v>0.113</v>
          </cell>
          <cell r="H2341">
            <v>0.09</v>
          </cell>
          <cell r="I2341" t="str">
            <v>1          0</v>
          </cell>
          <cell r="J2341">
            <v>0</v>
          </cell>
          <cell r="K2341">
            <v>0</v>
          </cell>
          <cell r="L2341">
            <v>2003</v>
          </cell>
          <cell r="M2341" t="str">
            <v>No Trade</v>
          </cell>
          <cell r="N2341" t="str">
            <v>NG73</v>
          </cell>
          <cell r="O2341">
            <v>38.49</v>
          </cell>
          <cell r="P2341">
            <v>1</v>
          </cell>
        </row>
        <row r="2342">
          <cell r="A2342" t="str">
            <v>ON</v>
          </cell>
          <cell r="B2342">
            <v>7</v>
          </cell>
          <cell r="C2342">
            <v>3</v>
          </cell>
          <cell r="D2342" t="str">
            <v>P</v>
          </cell>
          <cell r="E2342">
            <v>5.55</v>
          </cell>
          <cell r="F2342">
            <v>37797</v>
          </cell>
          <cell r="G2342">
            <v>0</v>
          </cell>
          <cell r="H2342">
            <v>0</v>
          </cell>
          <cell r="I2342" t="str">
            <v>0          0</v>
          </cell>
          <cell r="J2342">
            <v>0</v>
          </cell>
          <cell r="K2342">
            <v>0</v>
          </cell>
          <cell r="L2342">
            <v>2003</v>
          </cell>
          <cell r="M2342" t="str">
            <v>No Trade</v>
          </cell>
          <cell r="N2342" t="str">
            <v/>
          </cell>
          <cell r="O2342" t="str">
            <v/>
          </cell>
          <cell r="P2342" t="str">
            <v/>
          </cell>
        </row>
        <row r="2343">
          <cell r="A2343" t="str">
            <v>ON</v>
          </cell>
          <cell r="B2343">
            <v>7</v>
          </cell>
          <cell r="C2343">
            <v>3</v>
          </cell>
          <cell r="D2343" t="str">
            <v>C</v>
          </cell>
          <cell r="E2343">
            <v>6</v>
          </cell>
          <cell r="F2343">
            <v>37797</v>
          </cell>
          <cell r="G2343">
            <v>7.6999999999999999E-2</v>
          </cell>
          <cell r="H2343">
            <v>0.06</v>
          </cell>
          <cell r="I2343" t="str">
            <v>1          0</v>
          </cell>
          <cell r="J2343">
            <v>0</v>
          </cell>
          <cell r="K2343">
            <v>0</v>
          </cell>
          <cell r="L2343">
            <v>2003</v>
          </cell>
          <cell r="M2343" t="str">
            <v>No Trade</v>
          </cell>
          <cell r="N2343" t="str">
            <v>NG73</v>
          </cell>
          <cell r="O2343">
            <v>38.49</v>
          </cell>
          <cell r="P2343">
            <v>1</v>
          </cell>
        </row>
        <row r="2344">
          <cell r="A2344" t="str">
            <v>ON</v>
          </cell>
          <cell r="B2344">
            <v>7</v>
          </cell>
          <cell r="C2344">
            <v>3</v>
          </cell>
          <cell r="D2344" t="str">
            <v>C</v>
          </cell>
          <cell r="E2344">
            <v>7</v>
          </cell>
          <cell r="F2344">
            <v>37797</v>
          </cell>
          <cell r="G2344">
            <v>3.5999999999999997E-2</v>
          </cell>
          <cell r="H2344">
            <v>0.02</v>
          </cell>
          <cell r="I2344" t="str">
            <v>8        150</v>
          </cell>
          <cell r="J2344">
            <v>3.3000000000000002E-2</v>
          </cell>
          <cell r="K2344">
            <v>3.3000000000000002E-2</v>
          </cell>
          <cell r="L2344">
            <v>2003</v>
          </cell>
          <cell r="M2344" t="str">
            <v>No Trade</v>
          </cell>
          <cell r="N2344" t="str">
            <v>NG73</v>
          </cell>
          <cell r="O2344">
            <v>38.49</v>
          </cell>
          <cell r="P2344">
            <v>1</v>
          </cell>
        </row>
        <row r="2345">
          <cell r="A2345" t="str">
            <v>ON</v>
          </cell>
          <cell r="B2345">
            <v>7</v>
          </cell>
          <cell r="C2345">
            <v>3</v>
          </cell>
          <cell r="D2345" t="str">
            <v>C</v>
          </cell>
          <cell r="E2345">
            <v>8</v>
          </cell>
          <cell r="F2345">
            <v>37797</v>
          </cell>
          <cell r="G2345">
            <v>1.9E-2</v>
          </cell>
          <cell r="H2345">
            <v>0.01</v>
          </cell>
          <cell r="I2345" t="str">
            <v>4          0</v>
          </cell>
          <cell r="J2345">
            <v>0</v>
          </cell>
          <cell r="K2345">
            <v>0</v>
          </cell>
          <cell r="L2345">
            <v>2003</v>
          </cell>
          <cell r="M2345" t="str">
            <v>No Trade</v>
          </cell>
          <cell r="N2345" t="str">
            <v>NG73</v>
          </cell>
          <cell r="O2345">
            <v>38.49</v>
          </cell>
          <cell r="P2345">
            <v>1</v>
          </cell>
        </row>
        <row r="2346">
          <cell r="A2346" t="str">
            <v>ON</v>
          </cell>
          <cell r="B2346">
            <v>7</v>
          </cell>
          <cell r="C2346">
            <v>3</v>
          </cell>
          <cell r="D2346" t="str">
            <v>C</v>
          </cell>
          <cell r="E2346">
            <v>10</v>
          </cell>
          <cell r="F2346">
            <v>37797</v>
          </cell>
          <cell r="G2346">
            <v>8.0000000000000002E-3</v>
          </cell>
          <cell r="H2346">
            <v>0</v>
          </cell>
          <cell r="I2346" t="str">
            <v>6          0</v>
          </cell>
          <cell r="J2346">
            <v>0</v>
          </cell>
          <cell r="K2346">
            <v>0</v>
          </cell>
          <cell r="L2346">
            <v>2003</v>
          </cell>
          <cell r="M2346" t="str">
            <v>No Trade</v>
          </cell>
          <cell r="N2346" t="str">
            <v>NG73</v>
          </cell>
          <cell r="O2346">
            <v>38.49</v>
          </cell>
          <cell r="P2346">
            <v>1</v>
          </cell>
        </row>
        <row r="2347">
          <cell r="A2347" t="str">
            <v>ON</v>
          </cell>
          <cell r="B2347">
            <v>8</v>
          </cell>
          <cell r="C2347">
            <v>3</v>
          </cell>
          <cell r="D2347" t="str">
            <v>P</v>
          </cell>
          <cell r="E2347">
            <v>1.75</v>
          </cell>
          <cell r="F2347">
            <v>37830</v>
          </cell>
          <cell r="G2347">
            <v>0</v>
          </cell>
          <cell r="H2347">
            <v>0</v>
          </cell>
          <cell r="I2347" t="str">
            <v>0          0</v>
          </cell>
          <cell r="J2347">
            <v>0</v>
          </cell>
          <cell r="K2347">
            <v>0</v>
          </cell>
          <cell r="L2347">
            <v>2003</v>
          </cell>
          <cell r="M2347" t="str">
            <v>No Trade</v>
          </cell>
          <cell r="N2347" t="str">
            <v/>
          </cell>
          <cell r="O2347" t="str">
            <v/>
          </cell>
          <cell r="P2347" t="str">
            <v/>
          </cell>
        </row>
        <row r="2348">
          <cell r="A2348" t="str">
            <v>ON</v>
          </cell>
          <cell r="B2348">
            <v>8</v>
          </cell>
          <cell r="C2348">
            <v>3</v>
          </cell>
          <cell r="D2348" t="str">
            <v>P</v>
          </cell>
          <cell r="E2348">
            <v>2</v>
          </cell>
          <cell r="F2348">
            <v>37830</v>
          </cell>
          <cell r="G2348">
            <v>1E-3</v>
          </cell>
          <cell r="H2348">
            <v>0</v>
          </cell>
          <cell r="I2348" t="str">
            <v>1          0</v>
          </cell>
          <cell r="J2348">
            <v>0</v>
          </cell>
          <cell r="K2348">
            <v>0</v>
          </cell>
          <cell r="L2348">
            <v>2003</v>
          </cell>
          <cell r="M2348">
            <v>1.1274803003388718</v>
          </cell>
          <cell r="N2348" t="str">
            <v>NG83</v>
          </cell>
          <cell r="O2348">
            <v>38.49</v>
          </cell>
          <cell r="P2348">
            <v>2</v>
          </cell>
        </row>
        <row r="2349">
          <cell r="A2349" t="str">
            <v>ON</v>
          </cell>
          <cell r="B2349">
            <v>8</v>
          </cell>
          <cell r="C2349">
            <v>3</v>
          </cell>
          <cell r="D2349" t="str">
            <v>P</v>
          </cell>
          <cell r="E2349">
            <v>2.1</v>
          </cell>
          <cell r="F2349">
            <v>37830</v>
          </cell>
          <cell r="G2349">
            <v>1E-3</v>
          </cell>
          <cell r="H2349">
            <v>0</v>
          </cell>
          <cell r="I2349" t="str">
            <v>2          0</v>
          </cell>
          <cell r="J2349">
            <v>0</v>
          </cell>
          <cell r="K2349">
            <v>0</v>
          </cell>
          <cell r="L2349">
            <v>2003</v>
          </cell>
          <cell r="M2349">
            <v>1.1080369242430377</v>
          </cell>
          <cell r="N2349" t="str">
            <v>NG83</v>
          </cell>
          <cell r="O2349">
            <v>38.49</v>
          </cell>
          <cell r="P2349">
            <v>2</v>
          </cell>
        </row>
        <row r="2350">
          <cell r="A2350" t="str">
            <v>ON</v>
          </cell>
          <cell r="B2350">
            <v>8</v>
          </cell>
          <cell r="C2350">
            <v>3</v>
          </cell>
          <cell r="D2350" t="str">
            <v>P</v>
          </cell>
          <cell r="E2350">
            <v>2.25</v>
          </cell>
          <cell r="F2350">
            <v>37830</v>
          </cell>
          <cell r="G2350">
            <v>0</v>
          </cell>
          <cell r="H2350">
            <v>0</v>
          </cell>
          <cell r="I2350" t="str">
            <v>0          0</v>
          </cell>
          <cell r="J2350">
            <v>0</v>
          </cell>
          <cell r="K2350">
            <v>0</v>
          </cell>
          <cell r="L2350">
            <v>2003</v>
          </cell>
          <cell r="M2350" t="str">
            <v>No Trade</v>
          </cell>
          <cell r="N2350" t="str">
            <v/>
          </cell>
          <cell r="O2350" t="str">
            <v/>
          </cell>
          <cell r="P2350" t="str">
            <v/>
          </cell>
        </row>
        <row r="2351">
          <cell r="A2351" t="str">
            <v>ON</v>
          </cell>
          <cell r="B2351">
            <v>8</v>
          </cell>
          <cell r="C2351">
            <v>3</v>
          </cell>
          <cell r="D2351" t="str">
            <v>P</v>
          </cell>
          <cell r="E2351">
            <v>2.5</v>
          </cell>
          <cell r="F2351">
            <v>37830</v>
          </cell>
          <cell r="G2351">
            <v>1.0999999999999999E-2</v>
          </cell>
          <cell r="H2351">
            <v>0.01</v>
          </cell>
          <cell r="I2351" t="str">
            <v>3          0</v>
          </cell>
          <cell r="J2351">
            <v>0</v>
          </cell>
          <cell r="K2351">
            <v>0</v>
          </cell>
          <cell r="L2351">
            <v>2003</v>
          </cell>
          <cell r="M2351">
            <v>1.286394218673423</v>
          </cell>
          <cell r="N2351" t="str">
            <v>NG83</v>
          </cell>
          <cell r="O2351">
            <v>38.49</v>
          </cell>
          <cell r="P2351">
            <v>2</v>
          </cell>
        </row>
        <row r="2352">
          <cell r="A2352" t="str">
            <v>ON</v>
          </cell>
          <cell r="B2352">
            <v>8</v>
          </cell>
          <cell r="C2352">
            <v>3</v>
          </cell>
          <cell r="D2352" t="str">
            <v>C</v>
          </cell>
          <cell r="E2352">
            <v>2.75</v>
          </cell>
          <cell r="F2352">
            <v>37830</v>
          </cell>
          <cell r="G2352">
            <v>0</v>
          </cell>
          <cell r="H2352">
            <v>0</v>
          </cell>
          <cell r="I2352" t="str">
            <v>0          0</v>
          </cell>
          <cell r="J2352">
            <v>0</v>
          </cell>
          <cell r="K2352">
            <v>0</v>
          </cell>
          <cell r="L2352">
            <v>2003</v>
          </cell>
          <cell r="M2352" t="str">
            <v>No Trade</v>
          </cell>
          <cell r="N2352" t="str">
            <v/>
          </cell>
          <cell r="O2352" t="str">
            <v/>
          </cell>
          <cell r="P2352" t="str">
            <v/>
          </cell>
        </row>
        <row r="2353">
          <cell r="A2353" t="str">
            <v>ON</v>
          </cell>
          <cell r="B2353">
            <v>8</v>
          </cell>
          <cell r="C2353">
            <v>3</v>
          </cell>
          <cell r="D2353" t="str">
            <v>P</v>
          </cell>
          <cell r="E2353">
            <v>2.75</v>
          </cell>
          <cell r="F2353">
            <v>37830</v>
          </cell>
          <cell r="G2353">
            <v>2.8000000000000001E-2</v>
          </cell>
          <cell r="H2353">
            <v>0.03</v>
          </cell>
          <cell r="I2353" t="str">
            <v>3          0</v>
          </cell>
          <cell r="J2353">
            <v>0</v>
          </cell>
          <cell r="K2353">
            <v>0</v>
          </cell>
          <cell r="L2353">
            <v>2003</v>
          </cell>
          <cell r="M2353">
            <v>1.3799537567224323</v>
          </cell>
          <cell r="N2353" t="str">
            <v>NG83</v>
          </cell>
          <cell r="O2353">
            <v>38.49</v>
          </cell>
          <cell r="P2353">
            <v>2</v>
          </cell>
        </row>
        <row r="2354">
          <cell r="A2354" t="str">
            <v>ON</v>
          </cell>
          <cell r="B2354">
            <v>8</v>
          </cell>
          <cell r="C2354">
            <v>3</v>
          </cell>
          <cell r="D2354" t="str">
            <v>P</v>
          </cell>
          <cell r="E2354">
            <v>2.8</v>
          </cell>
          <cell r="F2354">
            <v>37830</v>
          </cell>
          <cell r="G2354">
            <v>0</v>
          </cell>
          <cell r="H2354">
            <v>0</v>
          </cell>
          <cell r="I2354" t="str">
            <v>0          0</v>
          </cell>
          <cell r="J2354">
            <v>0</v>
          </cell>
          <cell r="K2354">
            <v>0</v>
          </cell>
          <cell r="L2354">
            <v>2003</v>
          </cell>
          <cell r="M2354" t="str">
            <v>No Trade</v>
          </cell>
          <cell r="N2354" t="str">
            <v/>
          </cell>
          <cell r="O2354" t="str">
            <v/>
          </cell>
          <cell r="P2354" t="str">
            <v/>
          </cell>
        </row>
        <row r="2355">
          <cell r="A2355" t="str">
            <v>ON</v>
          </cell>
          <cell r="B2355">
            <v>8</v>
          </cell>
          <cell r="C2355">
            <v>3</v>
          </cell>
          <cell r="D2355" t="str">
            <v>P</v>
          </cell>
          <cell r="E2355">
            <v>2.85</v>
          </cell>
          <cell r="F2355">
            <v>37830</v>
          </cell>
          <cell r="G2355">
            <v>0.04</v>
          </cell>
          <cell r="H2355">
            <v>0.04</v>
          </cell>
          <cell r="I2355" t="str">
            <v>5          0</v>
          </cell>
          <cell r="J2355">
            <v>0</v>
          </cell>
          <cell r="K2355">
            <v>0</v>
          </cell>
          <cell r="L2355">
            <v>2003</v>
          </cell>
          <cell r="M2355">
            <v>1.4244984249364903</v>
          </cell>
          <cell r="N2355" t="str">
            <v>NG83</v>
          </cell>
          <cell r="O2355">
            <v>38.49</v>
          </cell>
          <cell r="P2355">
            <v>2</v>
          </cell>
        </row>
        <row r="2356">
          <cell r="A2356" t="str">
            <v>ON</v>
          </cell>
          <cell r="B2356">
            <v>8</v>
          </cell>
          <cell r="C2356">
            <v>3</v>
          </cell>
          <cell r="D2356" t="str">
            <v>P</v>
          </cell>
          <cell r="E2356">
            <v>3</v>
          </cell>
          <cell r="F2356">
            <v>37830</v>
          </cell>
          <cell r="G2356">
            <v>6.2E-2</v>
          </cell>
          <cell r="H2356">
            <v>7.0000000000000007E-2</v>
          </cell>
          <cell r="I2356" t="str">
            <v>0          0</v>
          </cell>
          <cell r="J2356">
            <v>0</v>
          </cell>
          <cell r="K2356">
            <v>0</v>
          </cell>
          <cell r="L2356">
            <v>2003</v>
          </cell>
          <cell r="M2356">
            <v>1.4830573074208675</v>
          </cell>
          <cell r="N2356" t="str">
            <v>NG83</v>
          </cell>
          <cell r="O2356">
            <v>38.49</v>
          </cell>
          <cell r="P2356">
            <v>2</v>
          </cell>
        </row>
        <row r="2357">
          <cell r="A2357" t="str">
            <v>ON</v>
          </cell>
          <cell r="B2357">
            <v>8</v>
          </cell>
          <cell r="C2357">
            <v>3</v>
          </cell>
          <cell r="D2357" t="str">
            <v>P</v>
          </cell>
          <cell r="E2357">
            <v>3.1</v>
          </cell>
          <cell r="F2357">
            <v>37830</v>
          </cell>
          <cell r="G2357">
            <v>0.08</v>
          </cell>
          <cell r="H2357">
            <v>0.09</v>
          </cell>
          <cell r="I2357" t="str">
            <v>1          0</v>
          </cell>
          <cell r="J2357">
            <v>0</v>
          </cell>
          <cell r="K2357">
            <v>0</v>
          </cell>
          <cell r="L2357">
            <v>2003</v>
          </cell>
          <cell r="M2357">
            <v>1.5200353029186411</v>
          </cell>
          <cell r="N2357" t="str">
            <v>NG83</v>
          </cell>
          <cell r="O2357">
            <v>38.49</v>
          </cell>
          <cell r="P2357">
            <v>2</v>
          </cell>
        </row>
        <row r="2358">
          <cell r="A2358" t="str">
            <v>ON</v>
          </cell>
          <cell r="B2358">
            <v>8</v>
          </cell>
          <cell r="C2358">
            <v>3</v>
          </cell>
          <cell r="D2358" t="str">
            <v>P</v>
          </cell>
          <cell r="E2358">
            <v>3.2</v>
          </cell>
          <cell r="F2358">
            <v>37830</v>
          </cell>
          <cell r="G2358">
            <v>0.10299999999999999</v>
          </cell>
          <cell r="H2358">
            <v>0.11</v>
          </cell>
          <cell r="I2358" t="str">
            <v>5          0</v>
          </cell>
          <cell r="J2358">
            <v>0</v>
          </cell>
          <cell r="K2358">
            <v>0</v>
          </cell>
          <cell r="L2358">
            <v>2003</v>
          </cell>
          <cell r="M2358">
            <v>1.5612345064602928</v>
          </cell>
          <cell r="N2358" t="str">
            <v>NG83</v>
          </cell>
          <cell r="O2358">
            <v>38.49</v>
          </cell>
          <cell r="P2358">
            <v>2</v>
          </cell>
        </row>
        <row r="2359">
          <cell r="A2359" t="str">
            <v>ON</v>
          </cell>
          <cell r="B2359">
            <v>8</v>
          </cell>
          <cell r="C2359">
            <v>3</v>
          </cell>
          <cell r="D2359" t="str">
            <v>P</v>
          </cell>
          <cell r="E2359">
            <v>3.25</v>
          </cell>
          <cell r="F2359">
            <v>37830</v>
          </cell>
          <cell r="G2359">
            <v>0.115</v>
          </cell>
          <cell r="H2359">
            <v>0.12</v>
          </cell>
          <cell r="I2359" t="str">
            <v>9          0</v>
          </cell>
          <cell r="J2359">
            <v>0</v>
          </cell>
          <cell r="K2359">
            <v>0</v>
          </cell>
          <cell r="L2359">
            <v>2003</v>
          </cell>
          <cell r="M2359">
            <v>1.5794733003696573</v>
          </cell>
          <cell r="N2359" t="str">
            <v>NG83</v>
          </cell>
          <cell r="O2359">
            <v>38.49</v>
          </cell>
          <cell r="P2359">
            <v>2</v>
          </cell>
        </row>
        <row r="2360">
          <cell r="A2360" t="str">
            <v>ON</v>
          </cell>
          <cell r="B2360">
            <v>8</v>
          </cell>
          <cell r="C2360">
            <v>3</v>
          </cell>
          <cell r="D2360" t="str">
            <v>P</v>
          </cell>
          <cell r="E2360">
            <v>3.3</v>
          </cell>
          <cell r="F2360">
            <v>37830</v>
          </cell>
          <cell r="G2360">
            <v>0.129</v>
          </cell>
          <cell r="H2360">
            <v>0.14000000000000001</v>
          </cell>
          <cell r="I2360" t="str">
            <v>4          0</v>
          </cell>
          <cell r="J2360">
            <v>0</v>
          </cell>
          <cell r="K2360">
            <v>0</v>
          </cell>
          <cell r="L2360">
            <v>2003</v>
          </cell>
          <cell r="M2360">
            <v>1.6000871505156091</v>
          </cell>
          <cell r="N2360" t="str">
            <v>NG83</v>
          </cell>
          <cell r="O2360">
            <v>38.49</v>
          </cell>
          <cell r="P2360">
            <v>2</v>
          </cell>
        </row>
        <row r="2361">
          <cell r="A2361" t="str">
            <v>ON</v>
          </cell>
          <cell r="B2361">
            <v>8</v>
          </cell>
          <cell r="C2361">
            <v>3</v>
          </cell>
          <cell r="D2361" t="str">
            <v>P</v>
          </cell>
          <cell r="E2361">
            <v>3.35</v>
          </cell>
          <cell r="F2361">
            <v>37830</v>
          </cell>
          <cell r="G2361">
            <v>0.14299999999999999</v>
          </cell>
          <cell r="H2361">
            <v>0.16</v>
          </cell>
          <cell r="I2361" t="str">
            <v>0          0</v>
          </cell>
          <cell r="J2361">
            <v>0</v>
          </cell>
          <cell r="K2361">
            <v>0</v>
          </cell>
          <cell r="L2361">
            <v>2003</v>
          </cell>
          <cell r="M2361">
            <v>1.6185174853797331</v>
          </cell>
          <cell r="N2361" t="str">
            <v>NG83</v>
          </cell>
          <cell r="O2361">
            <v>38.49</v>
          </cell>
          <cell r="P2361">
            <v>2</v>
          </cell>
        </row>
        <row r="2362">
          <cell r="A2362" t="str">
            <v>ON</v>
          </cell>
          <cell r="B2362">
            <v>8</v>
          </cell>
          <cell r="C2362">
            <v>3</v>
          </cell>
          <cell r="D2362" t="str">
            <v>P</v>
          </cell>
          <cell r="E2362">
            <v>3.4</v>
          </cell>
          <cell r="F2362">
            <v>37830</v>
          </cell>
          <cell r="G2362">
            <v>0.158</v>
          </cell>
          <cell r="H2362">
            <v>0.17</v>
          </cell>
          <cell r="I2362" t="str">
            <v>7          0</v>
          </cell>
          <cell r="J2362">
            <v>0</v>
          </cell>
          <cell r="K2362">
            <v>0</v>
          </cell>
          <cell r="L2362">
            <v>2003</v>
          </cell>
          <cell r="M2362">
            <v>1.6370190211433377</v>
          </cell>
          <cell r="N2362" t="str">
            <v>NG83</v>
          </cell>
          <cell r="O2362">
            <v>38.49</v>
          </cell>
          <cell r="P2362">
            <v>2</v>
          </cell>
        </row>
        <row r="2363">
          <cell r="A2363" t="str">
            <v>ON</v>
          </cell>
          <cell r="B2363">
            <v>8</v>
          </cell>
          <cell r="C2363">
            <v>3</v>
          </cell>
          <cell r="D2363" t="str">
            <v>P</v>
          </cell>
          <cell r="E2363">
            <v>3.45</v>
          </cell>
          <cell r="F2363">
            <v>37830</v>
          </cell>
          <cell r="G2363">
            <v>0.17499999999999999</v>
          </cell>
          <cell r="H2363">
            <v>0.19</v>
          </cell>
          <cell r="I2363" t="str">
            <v>4          0</v>
          </cell>
          <cell r="J2363">
            <v>0</v>
          </cell>
          <cell r="K2363">
            <v>0</v>
          </cell>
          <cell r="L2363">
            <v>2003</v>
          </cell>
          <cell r="M2363">
            <v>1.6573251239923399</v>
          </cell>
          <cell r="N2363" t="str">
            <v>NG83</v>
          </cell>
          <cell r="O2363">
            <v>38.49</v>
          </cell>
          <cell r="P2363">
            <v>2</v>
          </cell>
        </row>
        <row r="2364">
          <cell r="A2364" t="str">
            <v>ON</v>
          </cell>
          <cell r="B2364">
            <v>8</v>
          </cell>
          <cell r="C2364">
            <v>3</v>
          </cell>
          <cell r="D2364" t="str">
            <v>P</v>
          </cell>
          <cell r="E2364">
            <v>3.5</v>
          </cell>
          <cell r="F2364">
            <v>37830</v>
          </cell>
          <cell r="G2364">
            <v>0.192</v>
          </cell>
          <cell r="H2364">
            <v>0.21</v>
          </cell>
          <cell r="I2364" t="str">
            <v>3          0</v>
          </cell>
          <cell r="J2364">
            <v>0</v>
          </cell>
          <cell r="K2364">
            <v>0</v>
          </cell>
          <cell r="L2364">
            <v>2003</v>
          </cell>
          <cell r="M2364">
            <v>1.6757371865473081</v>
          </cell>
          <cell r="N2364" t="str">
            <v>NG83</v>
          </cell>
          <cell r="O2364">
            <v>38.49</v>
          </cell>
          <cell r="P2364">
            <v>2</v>
          </cell>
        </row>
        <row r="2365">
          <cell r="A2365" t="str">
            <v>ON</v>
          </cell>
          <cell r="B2365">
            <v>8</v>
          </cell>
          <cell r="C2365">
            <v>3</v>
          </cell>
          <cell r="D2365" t="str">
            <v>C</v>
          </cell>
          <cell r="E2365">
            <v>3.55</v>
          </cell>
          <cell r="F2365">
            <v>37830</v>
          </cell>
          <cell r="G2365">
            <v>0.74399999999999999</v>
          </cell>
          <cell r="H2365">
            <v>0.67</v>
          </cell>
          <cell r="I2365" t="str">
            <v>2          0</v>
          </cell>
          <cell r="J2365">
            <v>0</v>
          </cell>
          <cell r="K2365">
            <v>0</v>
          </cell>
          <cell r="L2365">
            <v>2003</v>
          </cell>
          <cell r="M2365" t="str">
            <v>No Trade</v>
          </cell>
          <cell r="N2365" t="str">
            <v>NG83</v>
          </cell>
          <cell r="O2365">
            <v>38.49</v>
          </cell>
          <cell r="P2365">
            <v>1</v>
          </cell>
        </row>
        <row r="2366">
          <cell r="A2366" t="str">
            <v>ON</v>
          </cell>
          <cell r="B2366">
            <v>8</v>
          </cell>
          <cell r="C2366">
            <v>3</v>
          </cell>
          <cell r="D2366" t="str">
            <v>P</v>
          </cell>
          <cell r="E2366">
            <v>3.55</v>
          </cell>
          <cell r="F2366">
            <v>37830</v>
          </cell>
          <cell r="G2366">
            <v>0.21</v>
          </cell>
          <cell r="H2366">
            <v>0.23</v>
          </cell>
          <cell r="I2366" t="str">
            <v>3          0</v>
          </cell>
          <cell r="J2366">
            <v>0</v>
          </cell>
          <cell r="K2366">
            <v>0</v>
          </cell>
          <cell r="L2366">
            <v>2003</v>
          </cell>
          <cell r="M2366">
            <v>1.6941228223954856</v>
          </cell>
          <cell r="N2366" t="str">
            <v>NG83</v>
          </cell>
          <cell r="O2366">
            <v>38.49</v>
          </cell>
          <cell r="P2366">
            <v>2</v>
          </cell>
        </row>
        <row r="2367">
          <cell r="A2367" t="str">
            <v>ON</v>
          </cell>
          <cell r="B2367">
            <v>8</v>
          </cell>
          <cell r="C2367">
            <v>3</v>
          </cell>
          <cell r="D2367" t="str">
            <v>C</v>
          </cell>
          <cell r="E2367">
            <v>3.6</v>
          </cell>
          <cell r="F2367">
            <v>37830</v>
          </cell>
          <cell r="G2367">
            <v>0.71499999999999997</v>
          </cell>
          <cell r="H2367">
            <v>0.64</v>
          </cell>
          <cell r="I2367" t="str">
            <v>3          0</v>
          </cell>
          <cell r="J2367">
            <v>0</v>
          </cell>
          <cell r="K2367">
            <v>0</v>
          </cell>
          <cell r="L2367">
            <v>2003</v>
          </cell>
          <cell r="M2367" t="str">
            <v>No Trade</v>
          </cell>
          <cell r="N2367" t="str">
            <v>NG83</v>
          </cell>
          <cell r="O2367">
            <v>38.49</v>
          </cell>
          <cell r="P2367">
            <v>1</v>
          </cell>
        </row>
        <row r="2368">
          <cell r="A2368" t="str">
            <v>ON</v>
          </cell>
          <cell r="B2368">
            <v>8</v>
          </cell>
          <cell r="C2368">
            <v>3</v>
          </cell>
          <cell r="D2368" t="str">
            <v>P</v>
          </cell>
          <cell r="E2368">
            <v>3.6</v>
          </cell>
          <cell r="F2368">
            <v>37830</v>
          </cell>
          <cell r="G2368">
            <v>0.23</v>
          </cell>
          <cell r="H2368">
            <v>0.25</v>
          </cell>
          <cell r="I2368" t="str">
            <v>4          0</v>
          </cell>
          <cell r="J2368">
            <v>0</v>
          </cell>
          <cell r="K2368">
            <v>0</v>
          </cell>
          <cell r="L2368">
            <v>2003</v>
          </cell>
          <cell r="M2368">
            <v>1.7139711404700508</v>
          </cell>
          <cell r="N2368" t="str">
            <v>NG83</v>
          </cell>
          <cell r="O2368">
            <v>38.49</v>
          </cell>
          <cell r="P2368">
            <v>2</v>
          </cell>
        </row>
        <row r="2369">
          <cell r="A2369" t="str">
            <v>ON</v>
          </cell>
          <cell r="B2369">
            <v>8</v>
          </cell>
          <cell r="C2369">
            <v>3</v>
          </cell>
          <cell r="D2369" t="str">
            <v>C</v>
          </cell>
          <cell r="E2369">
            <v>3.65</v>
          </cell>
          <cell r="F2369">
            <v>37830</v>
          </cell>
          <cell r="G2369">
            <v>0</v>
          </cell>
          <cell r="H2369">
            <v>0</v>
          </cell>
          <cell r="I2369" t="str">
            <v>0          0</v>
          </cell>
          <cell r="J2369">
            <v>0</v>
          </cell>
          <cell r="K2369">
            <v>0</v>
          </cell>
          <cell r="L2369">
            <v>2003</v>
          </cell>
          <cell r="M2369" t="str">
            <v>No Trade</v>
          </cell>
          <cell r="N2369" t="str">
            <v/>
          </cell>
          <cell r="O2369" t="str">
            <v/>
          </cell>
          <cell r="P2369" t="str">
            <v/>
          </cell>
        </row>
        <row r="2370">
          <cell r="A2370" t="str">
            <v>ON</v>
          </cell>
          <cell r="B2370">
            <v>8</v>
          </cell>
          <cell r="C2370">
            <v>3</v>
          </cell>
          <cell r="D2370" t="str">
            <v>P</v>
          </cell>
          <cell r="E2370">
            <v>3.65</v>
          </cell>
          <cell r="F2370">
            <v>37830</v>
          </cell>
          <cell r="G2370">
            <v>0.25</v>
          </cell>
          <cell r="H2370">
            <v>0.27</v>
          </cell>
          <cell r="I2370" t="str">
            <v>6          0</v>
          </cell>
          <cell r="J2370">
            <v>0</v>
          </cell>
          <cell r="K2370">
            <v>0</v>
          </cell>
          <cell r="L2370">
            <v>2003</v>
          </cell>
          <cell r="M2370">
            <v>1.7321843306686178</v>
          </cell>
          <cell r="N2370" t="str">
            <v>NG83</v>
          </cell>
          <cell r="O2370">
            <v>38.49</v>
          </cell>
          <cell r="P2370">
            <v>2</v>
          </cell>
        </row>
        <row r="2371">
          <cell r="A2371" t="str">
            <v>ON</v>
          </cell>
          <cell r="B2371">
            <v>8</v>
          </cell>
          <cell r="C2371">
            <v>3</v>
          </cell>
          <cell r="D2371" t="str">
            <v>C</v>
          </cell>
          <cell r="E2371">
            <v>3.7</v>
          </cell>
          <cell r="F2371">
            <v>37830</v>
          </cell>
          <cell r="G2371">
            <v>0</v>
          </cell>
          <cell r="H2371">
            <v>0</v>
          </cell>
          <cell r="I2371" t="str">
            <v>0          0</v>
          </cell>
          <cell r="J2371">
            <v>0</v>
          </cell>
          <cell r="K2371">
            <v>0</v>
          </cell>
          <cell r="L2371">
            <v>2003</v>
          </cell>
          <cell r="M2371" t="str">
            <v>No Trade</v>
          </cell>
          <cell r="N2371" t="str">
            <v/>
          </cell>
          <cell r="O2371" t="str">
            <v/>
          </cell>
          <cell r="P2371" t="str">
            <v/>
          </cell>
        </row>
        <row r="2372">
          <cell r="A2372" t="str">
            <v>ON</v>
          </cell>
          <cell r="B2372">
            <v>8</v>
          </cell>
          <cell r="C2372">
            <v>3</v>
          </cell>
          <cell r="D2372" t="str">
            <v>C</v>
          </cell>
          <cell r="E2372">
            <v>3.75</v>
          </cell>
          <cell r="F2372">
            <v>37830</v>
          </cell>
          <cell r="G2372">
            <v>0.63200000000000001</v>
          </cell>
          <cell r="H2372">
            <v>0.56000000000000005</v>
          </cell>
          <cell r="I2372" t="str">
            <v>3          0</v>
          </cell>
          <cell r="J2372">
            <v>0</v>
          </cell>
          <cell r="K2372">
            <v>0</v>
          </cell>
          <cell r="L2372">
            <v>2003</v>
          </cell>
          <cell r="M2372" t="str">
            <v>No Trade</v>
          </cell>
          <cell r="N2372" t="str">
            <v>NG83</v>
          </cell>
          <cell r="O2372">
            <v>38.49</v>
          </cell>
          <cell r="P2372">
            <v>1</v>
          </cell>
        </row>
        <row r="2373">
          <cell r="A2373" t="str">
            <v>ON</v>
          </cell>
          <cell r="B2373">
            <v>8</v>
          </cell>
          <cell r="C2373">
            <v>3</v>
          </cell>
          <cell r="D2373" t="str">
            <v>P</v>
          </cell>
          <cell r="E2373">
            <v>3.75</v>
          </cell>
          <cell r="F2373">
            <v>37830</v>
          </cell>
          <cell r="G2373">
            <v>0.29299999999999998</v>
          </cell>
          <cell r="H2373">
            <v>0.32</v>
          </cell>
          <cell r="I2373" t="str">
            <v>2         50</v>
          </cell>
          <cell r="J2373">
            <v>0</v>
          </cell>
          <cell r="K2373">
            <v>0</v>
          </cell>
          <cell r="L2373">
            <v>2003</v>
          </cell>
          <cell r="M2373">
            <v>1.7684420741848665</v>
          </cell>
          <cell r="N2373" t="str">
            <v>NG83</v>
          </cell>
          <cell r="O2373">
            <v>38.49</v>
          </cell>
          <cell r="P2373">
            <v>2</v>
          </cell>
        </row>
        <row r="2374">
          <cell r="A2374" t="str">
            <v>ON</v>
          </cell>
          <cell r="B2374">
            <v>8</v>
          </cell>
          <cell r="C2374">
            <v>3</v>
          </cell>
          <cell r="D2374" t="str">
            <v>C</v>
          </cell>
          <cell r="E2374">
            <v>3.8</v>
          </cell>
          <cell r="F2374">
            <v>37830</v>
          </cell>
          <cell r="G2374">
            <v>0.60699999999999998</v>
          </cell>
          <cell r="H2374">
            <v>0.54</v>
          </cell>
          <cell r="I2374" t="str">
            <v>0          0</v>
          </cell>
          <cell r="J2374">
            <v>0</v>
          </cell>
          <cell r="K2374">
            <v>0</v>
          </cell>
          <cell r="L2374">
            <v>2003</v>
          </cell>
          <cell r="M2374" t="str">
            <v>No Trade</v>
          </cell>
          <cell r="N2374" t="str">
            <v>NG83</v>
          </cell>
          <cell r="O2374">
            <v>38.49</v>
          </cell>
          <cell r="P2374">
            <v>1</v>
          </cell>
        </row>
        <row r="2375">
          <cell r="A2375" t="str">
            <v>ON</v>
          </cell>
          <cell r="B2375">
            <v>8</v>
          </cell>
          <cell r="C2375">
            <v>3</v>
          </cell>
          <cell r="D2375" t="str">
            <v>P</v>
          </cell>
          <cell r="E2375">
            <v>3.8</v>
          </cell>
          <cell r="F2375">
            <v>37830</v>
          </cell>
          <cell r="G2375">
            <v>0.316</v>
          </cell>
          <cell r="H2375">
            <v>0.34</v>
          </cell>
          <cell r="I2375" t="str">
            <v>7          0</v>
          </cell>
          <cell r="J2375">
            <v>0</v>
          </cell>
          <cell r="K2375">
            <v>0</v>
          </cell>
          <cell r="L2375">
            <v>2003</v>
          </cell>
          <cell r="M2375">
            <v>1.7864817692505208</v>
          </cell>
          <cell r="N2375" t="str">
            <v>NG83</v>
          </cell>
          <cell r="O2375">
            <v>38.49</v>
          </cell>
          <cell r="P2375">
            <v>2</v>
          </cell>
        </row>
        <row r="2376">
          <cell r="A2376" t="str">
            <v>ON</v>
          </cell>
          <cell r="B2376">
            <v>8</v>
          </cell>
          <cell r="C2376">
            <v>3</v>
          </cell>
          <cell r="D2376" t="str">
            <v>C</v>
          </cell>
          <cell r="E2376">
            <v>3.85</v>
          </cell>
          <cell r="F2376">
            <v>37830</v>
          </cell>
          <cell r="G2376">
            <v>0.441</v>
          </cell>
          <cell r="H2376">
            <v>0.44</v>
          </cell>
          <cell r="I2376" t="str">
            <v>1          0</v>
          </cell>
          <cell r="J2376">
            <v>0</v>
          </cell>
          <cell r="K2376">
            <v>0</v>
          </cell>
          <cell r="L2376">
            <v>2003</v>
          </cell>
          <cell r="M2376" t="str">
            <v>No Trade</v>
          </cell>
          <cell r="N2376" t="str">
            <v>NG83</v>
          </cell>
          <cell r="O2376">
            <v>38.49</v>
          </cell>
          <cell r="P2376">
            <v>1</v>
          </cell>
        </row>
        <row r="2377">
          <cell r="A2377" t="str">
            <v>ON</v>
          </cell>
          <cell r="B2377">
            <v>8</v>
          </cell>
          <cell r="C2377">
            <v>3</v>
          </cell>
          <cell r="D2377" t="str">
            <v>P</v>
          </cell>
          <cell r="E2377">
            <v>3.85</v>
          </cell>
          <cell r="F2377">
            <v>37830</v>
          </cell>
          <cell r="G2377">
            <v>0.34100000000000003</v>
          </cell>
          <cell r="H2377">
            <v>0.37</v>
          </cell>
          <cell r="I2377" t="str">
            <v>3          0</v>
          </cell>
          <cell r="J2377">
            <v>0</v>
          </cell>
          <cell r="K2377">
            <v>0</v>
          </cell>
          <cell r="L2377">
            <v>2003</v>
          </cell>
          <cell r="M2377">
            <v>1.8056586000560648</v>
          </cell>
          <cell r="N2377" t="str">
            <v>NG83</v>
          </cell>
          <cell r="O2377">
            <v>38.49</v>
          </cell>
          <cell r="P2377">
            <v>2</v>
          </cell>
        </row>
        <row r="2378">
          <cell r="A2378" t="str">
            <v>ON</v>
          </cell>
          <cell r="B2378">
            <v>8</v>
          </cell>
          <cell r="C2378">
            <v>3</v>
          </cell>
          <cell r="D2378" t="str">
            <v>C</v>
          </cell>
          <cell r="E2378">
            <v>3.9</v>
          </cell>
          <cell r="F2378">
            <v>37830</v>
          </cell>
          <cell r="G2378">
            <v>0.56000000000000005</v>
          </cell>
          <cell r="H2378">
            <v>0.49</v>
          </cell>
          <cell r="I2378" t="str">
            <v>4          0</v>
          </cell>
          <cell r="J2378">
            <v>0</v>
          </cell>
          <cell r="K2378">
            <v>0</v>
          </cell>
          <cell r="L2378">
            <v>2003</v>
          </cell>
          <cell r="M2378" t="str">
            <v>No Trade</v>
          </cell>
          <cell r="N2378" t="str">
            <v>NG83</v>
          </cell>
          <cell r="O2378">
            <v>38.49</v>
          </cell>
          <cell r="P2378">
            <v>1</v>
          </cell>
        </row>
        <row r="2379">
          <cell r="A2379" t="str">
            <v>ON</v>
          </cell>
          <cell r="B2379">
            <v>8</v>
          </cell>
          <cell r="C2379">
            <v>3</v>
          </cell>
          <cell r="D2379" t="str">
            <v>P</v>
          </cell>
          <cell r="E2379">
            <v>3.9</v>
          </cell>
          <cell r="F2379">
            <v>37830</v>
          </cell>
          <cell r="G2379">
            <v>0.36599999999999999</v>
          </cell>
          <cell r="H2379">
            <v>0.4</v>
          </cell>
          <cell r="I2379" t="str">
            <v>0          0</v>
          </cell>
          <cell r="J2379">
            <v>0</v>
          </cell>
          <cell r="K2379">
            <v>0</v>
          </cell>
          <cell r="L2379">
            <v>2003</v>
          </cell>
          <cell r="M2379">
            <v>1.8235364822672895</v>
          </cell>
          <cell r="N2379" t="str">
            <v>NG83</v>
          </cell>
          <cell r="O2379">
            <v>38.49</v>
          </cell>
          <cell r="P2379">
            <v>2</v>
          </cell>
        </row>
        <row r="2380">
          <cell r="A2380" t="str">
            <v>ON</v>
          </cell>
          <cell r="B2380">
            <v>8</v>
          </cell>
          <cell r="C2380">
            <v>3</v>
          </cell>
          <cell r="D2380" t="str">
            <v>C</v>
          </cell>
          <cell r="E2380">
            <v>3.95</v>
          </cell>
          <cell r="F2380">
            <v>37830</v>
          </cell>
          <cell r="G2380">
            <v>0.53700000000000003</v>
          </cell>
          <cell r="H2380">
            <v>0.47</v>
          </cell>
          <cell r="I2380" t="str">
            <v>1          0</v>
          </cell>
          <cell r="J2380">
            <v>0</v>
          </cell>
          <cell r="K2380">
            <v>0</v>
          </cell>
          <cell r="L2380">
            <v>2003</v>
          </cell>
          <cell r="M2380" t="str">
            <v>No Trade</v>
          </cell>
          <cell r="N2380" t="str">
            <v>NG83</v>
          </cell>
          <cell r="O2380">
            <v>38.49</v>
          </cell>
          <cell r="P2380">
            <v>1</v>
          </cell>
        </row>
        <row r="2381">
          <cell r="A2381" t="str">
            <v>ON</v>
          </cell>
          <cell r="B2381">
            <v>8</v>
          </cell>
          <cell r="C2381">
            <v>3</v>
          </cell>
          <cell r="D2381" t="str">
            <v>P</v>
          </cell>
          <cell r="E2381">
            <v>3.95</v>
          </cell>
          <cell r="F2381">
            <v>37830</v>
          </cell>
          <cell r="G2381">
            <v>0.39200000000000002</v>
          </cell>
          <cell r="H2381">
            <v>0.42</v>
          </cell>
          <cell r="I2381" t="str">
            <v>7          0</v>
          </cell>
          <cell r="J2381">
            <v>0</v>
          </cell>
          <cell r="K2381">
            <v>0</v>
          </cell>
          <cell r="L2381">
            <v>2003</v>
          </cell>
          <cell r="M2381">
            <v>1.8413656697244813</v>
          </cell>
          <cell r="N2381" t="str">
            <v>NG83</v>
          </cell>
          <cell r="O2381">
            <v>38.49</v>
          </cell>
          <cell r="P2381">
            <v>2</v>
          </cell>
        </row>
        <row r="2382">
          <cell r="A2382" t="str">
            <v>ON</v>
          </cell>
          <cell r="B2382">
            <v>8</v>
          </cell>
          <cell r="C2382">
            <v>3</v>
          </cell>
          <cell r="D2382" t="str">
            <v>C</v>
          </cell>
          <cell r="E2382">
            <v>4</v>
          </cell>
          <cell r="F2382">
            <v>37830</v>
          </cell>
          <cell r="G2382">
            <v>0.51300000000000001</v>
          </cell>
          <cell r="H2382">
            <v>0.45</v>
          </cell>
          <cell r="I2382" t="str">
            <v>0          0</v>
          </cell>
          <cell r="J2382">
            <v>0</v>
          </cell>
          <cell r="K2382">
            <v>0</v>
          </cell>
          <cell r="L2382">
            <v>2003</v>
          </cell>
          <cell r="M2382" t="str">
            <v>No Trade</v>
          </cell>
          <cell r="N2382" t="str">
            <v>NG83</v>
          </cell>
          <cell r="O2382">
            <v>38.49</v>
          </cell>
          <cell r="P2382">
            <v>1</v>
          </cell>
        </row>
        <row r="2383">
          <cell r="A2383" t="str">
            <v>ON</v>
          </cell>
          <cell r="B2383">
            <v>8</v>
          </cell>
          <cell r="C2383">
            <v>3</v>
          </cell>
          <cell r="D2383" t="str">
            <v>P</v>
          </cell>
          <cell r="E2383">
            <v>4</v>
          </cell>
          <cell r="F2383">
            <v>37830</v>
          </cell>
          <cell r="G2383">
            <v>0.41799999999999998</v>
          </cell>
          <cell r="H2383">
            <v>0.45</v>
          </cell>
          <cell r="I2383" t="str">
            <v>6          0</v>
          </cell>
          <cell r="J2383">
            <v>0</v>
          </cell>
          <cell r="K2383">
            <v>0</v>
          </cell>
          <cell r="L2383">
            <v>2003</v>
          </cell>
          <cell r="M2383">
            <v>1.858084375063614</v>
          </cell>
          <cell r="N2383" t="str">
            <v>NG83</v>
          </cell>
          <cell r="O2383">
            <v>38.49</v>
          </cell>
          <cell r="P2383">
            <v>2</v>
          </cell>
        </row>
        <row r="2384">
          <cell r="A2384" t="str">
            <v>ON</v>
          </cell>
          <cell r="B2384">
            <v>8</v>
          </cell>
          <cell r="C2384">
            <v>3</v>
          </cell>
          <cell r="D2384" t="str">
            <v>C</v>
          </cell>
          <cell r="E2384">
            <v>4.05</v>
          </cell>
          <cell r="F2384">
            <v>37830</v>
          </cell>
          <cell r="G2384">
            <v>0</v>
          </cell>
          <cell r="H2384">
            <v>0</v>
          </cell>
          <cell r="I2384" t="str">
            <v>0          0</v>
          </cell>
          <cell r="J2384">
            <v>0</v>
          </cell>
          <cell r="K2384">
            <v>0</v>
          </cell>
          <cell r="L2384">
            <v>2003</v>
          </cell>
          <cell r="M2384" t="str">
            <v>No Trade</v>
          </cell>
          <cell r="N2384" t="str">
            <v/>
          </cell>
          <cell r="O2384" t="str">
            <v/>
          </cell>
          <cell r="P2384" t="str">
            <v/>
          </cell>
        </row>
        <row r="2385">
          <cell r="A2385" t="str">
            <v>ON</v>
          </cell>
          <cell r="B2385">
            <v>8</v>
          </cell>
          <cell r="C2385">
            <v>3</v>
          </cell>
          <cell r="D2385" t="str">
            <v>C</v>
          </cell>
          <cell r="E2385">
            <v>4.0999999999999996</v>
          </cell>
          <cell r="F2385">
            <v>37830</v>
          </cell>
          <cell r="G2385">
            <v>0.47</v>
          </cell>
          <cell r="H2385">
            <v>0.41</v>
          </cell>
          <cell r="I2385" t="str">
            <v>1          0</v>
          </cell>
          <cell r="J2385">
            <v>0</v>
          </cell>
          <cell r="K2385">
            <v>0</v>
          </cell>
          <cell r="L2385">
            <v>2003</v>
          </cell>
          <cell r="M2385" t="str">
            <v>No Trade</v>
          </cell>
          <cell r="N2385" t="str">
            <v>NG83</v>
          </cell>
          <cell r="O2385">
            <v>38.49</v>
          </cell>
          <cell r="P2385">
            <v>1</v>
          </cell>
        </row>
        <row r="2386">
          <cell r="A2386" t="str">
            <v>ON</v>
          </cell>
          <cell r="B2386">
            <v>8</v>
          </cell>
          <cell r="C2386">
            <v>3</v>
          </cell>
          <cell r="D2386" t="str">
            <v>P</v>
          </cell>
          <cell r="E2386">
            <v>4.0999999999999996</v>
          </cell>
          <cell r="F2386">
            <v>37830</v>
          </cell>
          <cell r="G2386">
            <v>0.47499999999999998</v>
          </cell>
          <cell r="H2386">
            <v>0.51</v>
          </cell>
          <cell r="I2386" t="str">
            <v>7          0</v>
          </cell>
          <cell r="J2386">
            <v>0</v>
          </cell>
          <cell r="K2386">
            <v>0</v>
          </cell>
          <cell r="L2386">
            <v>2003</v>
          </cell>
          <cell r="M2386">
            <v>1.8936119153147637</v>
          </cell>
          <cell r="N2386" t="str">
            <v>NG83</v>
          </cell>
          <cell r="O2386">
            <v>38.49</v>
          </cell>
          <cell r="P2386">
            <v>2</v>
          </cell>
        </row>
        <row r="2387">
          <cell r="A2387" t="str">
            <v>ON</v>
          </cell>
          <cell r="B2387">
            <v>8</v>
          </cell>
          <cell r="C2387">
            <v>3</v>
          </cell>
          <cell r="D2387" t="str">
            <v>C</v>
          </cell>
          <cell r="E2387">
            <v>4.2</v>
          </cell>
          <cell r="F2387">
            <v>37830</v>
          </cell>
          <cell r="G2387">
            <v>0</v>
          </cell>
          <cell r="H2387">
            <v>0</v>
          </cell>
          <cell r="I2387" t="str">
            <v>0          0</v>
          </cell>
          <cell r="J2387">
            <v>0</v>
          </cell>
          <cell r="K2387">
            <v>0</v>
          </cell>
          <cell r="L2387">
            <v>2003</v>
          </cell>
          <cell r="M2387" t="str">
            <v>No Trade</v>
          </cell>
          <cell r="N2387" t="str">
            <v/>
          </cell>
          <cell r="O2387" t="str">
            <v/>
          </cell>
          <cell r="P2387" t="str">
            <v/>
          </cell>
        </row>
        <row r="2388">
          <cell r="A2388" t="str">
            <v>ON</v>
          </cell>
          <cell r="B2388">
            <v>8</v>
          </cell>
          <cell r="C2388">
            <v>3</v>
          </cell>
          <cell r="D2388" t="str">
            <v>C</v>
          </cell>
          <cell r="E2388">
            <v>4.25</v>
          </cell>
          <cell r="F2388">
            <v>37830</v>
          </cell>
          <cell r="G2388">
            <v>0.41199999999999998</v>
          </cell>
          <cell r="H2388">
            <v>0.35</v>
          </cell>
          <cell r="I2388" t="str">
            <v>8          0</v>
          </cell>
          <cell r="J2388">
            <v>0</v>
          </cell>
          <cell r="K2388">
            <v>0</v>
          </cell>
          <cell r="L2388">
            <v>2003</v>
          </cell>
          <cell r="M2388" t="str">
            <v>No Trade</v>
          </cell>
          <cell r="N2388" t="str">
            <v>NG83</v>
          </cell>
          <cell r="O2388">
            <v>38.49</v>
          </cell>
          <cell r="P2388">
            <v>1</v>
          </cell>
        </row>
        <row r="2389">
          <cell r="A2389" t="str">
            <v>ON</v>
          </cell>
          <cell r="B2389">
            <v>8</v>
          </cell>
          <cell r="C2389">
            <v>3</v>
          </cell>
          <cell r="D2389" t="str">
            <v>C</v>
          </cell>
          <cell r="E2389">
            <v>4.3</v>
          </cell>
          <cell r="F2389">
            <v>37830</v>
          </cell>
          <cell r="G2389">
            <v>0</v>
          </cell>
          <cell r="H2389">
            <v>0</v>
          </cell>
          <cell r="I2389" t="str">
            <v>0          0</v>
          </cell>
          <cell r="J2389">
            <v>0</v>
          </cell>
          <cell r="K2389">
            <v>0</v>
          </cell>
          <cell r="L2389">
            <v>2003</v>
          </cell>
          <cell r="M2389" t="str">
            <v>No Trade</v>
          </cell>
          <cell r="N2389" t="str">
            <v/>
          </cell>
          <cell r="O2389" t="str">
            <v/>
          </cell>
          <cell r="P2389" t="str">
            <v/>
          </cell>
        </row>
        <row r="2390">
          <cell r="A2390" t="str">
            <v>ON</v>
          </cell>
          <cell r="B2390">
            <v>8</v>
          </cell>
          <cell r="C2390">
            <v>3</v>
          </cell>
          <cell r="D2390" t="str">
            <v>C</v>
          </cell>
          <cell r="E2390">
            <v>4.4000000000000004</v>
          </cell>
          <cell r="F2390">
            <v>37830</v>
          </cell>
          <cell r="G2390">
            <v>0.36199999999999999</v>
          </cell>
          <cell r="H2390">
            <v>0.31</v>
          </cell>
          <cell r="I2390" t="str">
            <v>2          0</v>
          </cell>
          <cell r="J2390">
            <v>0</v>
          </cell>
          <cell r="K2390">
            <v>0</v>
          </cell>
          <cell r="L2390">
            <v>2003</v>
          </cell>
          <cell r="M2390" t="str">
            <v>No Trade</v>
          </cell>
          <cell r="N2390" t="str">
            <v>NG83</v>
          </cell>
          <cell r="O2390">
            <v>38.49</v>
          </cell>
          <cell r="P2390">
            <v>1</v>
          </cell>
        </row>
        <row r="2391">
          <cell r="A2391" t="str">
            <v>ON</v>
          </cell>
          <cell r="B2391">
            <v>8</v>
          </cell>
          <cell r="C2391">
            <v>3</v>
          </cell>
          <cell r="D2391" t="str">
            <v>C</v>
          </cell>
          <cell r="E2391">
            <v>4.5</v>
          </cell>
          <cell r="F2391">
            <v>37830</v>
          </cell>
          <cell r="G2391">
            <v>0.33200000000000002</v>
          </cell>
          <cell r="H2391">
            <v>0.28000000000000003</v>
          </cell>
          <cell r="I2391" t="str">
            <v>5          0</v>
          </cell>
          <cell r="J2391">
            <v>0</v>
          </cell>
          <cell r="K2391">
            <v>0</v>
          </cell>
          <cell r="L2391">
            <v>2003</v>
          </cell>
          <cell r="M2391" t="str">
            <v>No Trade</v>
          </cell>
          <cell r="N2391" t="str">
            <v>NG83</v>
          </cell>
          <cell r="O2391">
            <v>38.49</v>
          </cell>
          <cell r="P2391">
            <v>1</v>
          </cell>
        </row>
        <row r="2392">
          <cell r="A2392" t="str">
            <v>ON</v>
          </cell>
          <cell r="B2392">
            <v>8</v>
          </cell>
          <cell r="C2392">
            <v>3</v>
          </cell>
          <cell r="D2392" t="str">
            <v>C</v>
          </cell>
          <cell r="E2392">
            <v>4.55</v>
          </cell>
          <cell r="F2392">
            <v>37830</v>
          </cell>
          <cell r="G2392">
            <v>0.317</v>
          </cell>
          <cell r="H2392">
            <v>0.27</v>
          </cell>
          <cell r="I2392" t="str">
            <v>2          0</v>
          </cell>
          <cell r="J2392">
            <v>0</v>
          </cell>
          <cell r="K2392">
            <v>0</v>
          </cell>
          <cell r="L2392">
            <v>2003</v>
          </cell>
          <cell r="M2392" t="str">
            <v>No Trade</v>
          </cell>
          <cell r="N2392" t="str">
            <v>NG83</v>
          </cell>
          <cell r="O2392">
            <v>38.49</v>
          </cell>
          <cell r="P2392">
            <v>1</v>
          </cell>
        </row>
        <row r="2393">
          <cell r="A2393" t="str">
            <v>ON</v>
          </cell>
          <cell r="B2393">
            <v>8</v>
          </cell>
          <cell r="C2393">
            <v>3</v>
          </cell>
          <cell r="D2393" t="str">
            <v>C</v>
          </cell>
          <cell r="E2393">
            <v>4.75</v>
          </cell>
          <cell r="F2393">
            <v>37830</v>
          </cell>
          <cell r="G2393">
            <v>0.26600000000000001</v>
          </cell>
          <cell r="H2393">
            <v>0.22</v>
          </cell>
          <cell r="I2393" t="str">
            <v>6          0</v>
          </cell>
          <cell r="J2393">
            <v>0</v>
          </cell>
          <cell r="K2393">
            <v>0</v>
          </cell>
          <cell r="L2393">
            <v>2003</v>
          </cell>
          <cell r="M2393" t="str">
            <v>No Trade</v>
          </cell>
          <cell r="N2393" t="str">
            <v>NG83</v>
          </cell>
          <cell r="O2393">
            <v>38.49</v>
          </cell>
          <cell r="P2393">
            <v>1</v>
          </cell>
        </row>
        <row r="2394">
          <cell r="A2394" t="str">
            <v>ON</v>
          </cell>
          <cell r="B2394">
            <v>8</v>
          </cell>
          <cell r="C2394">
            <v>3</v>
          </cell>
          <cell r="D2394" t="str">
            <v>C</v>
          </cell>
          <cell r="E2394">
            <v>4.8</v>
          </cell>
          <cell r="F2394">
            <v>37830</v>
          </cell>
          <cell r="G2394">
            <v>0.255</v>
          </cell>
          <cell r="H2394">
            <v>0.21</v>
          </cell>
          <cell r="I2394" t="str">
            <v>6          0</v>
          </cell>
          <cell r="J2394">
            <v>0</v>
          </cell>
          <cell r="K2394">
            <v>0</v>
          </cell>
          <cell r="L2394">
            <v>2003</v>
          </cell>
          <cell r="M2394" t="str">
            <v>No Trade</v>
          </cell>
          <cell r="N2394" t="str">
            <v>NG83</v>
          </cell>
          <cell r="O2394">
            <v>38.49</v>
          </cell>
          <cell r="P2394">
            <v>1</v>
          </cell>
        </row>
        <row r="2395">
          <cell r="A2395" t="str">
            <v>ON</v>
          </cell>
          <cell r="B2395">
            <v>8</v>
          </cell>
          <cell r="C2395">
            <v>3</v>
          </cell>
          <cell r="D2395" t="str">
            <v>C</v>
          </cell>
          <cell r="E2395">
            <v>4.8499999999999996</v>
          </cell>
          <cell r="F2395">
            <v>37830</v>
          </cell>
          <cell r="G2395">
            <v>0.24399999999999999</v>
          </cell>
          <cell r="H2395">
            <v>0.2</v>
          </cell>
          <cell r="I2395" t="str">
            <v>6          0</v>
          </cell>
          <cell r="J2395">
            <v>0</v>
          </cell>
          <cell r="K2395">
            <v>0</v>
          </cell>
          <cell r="L2395">
            <v>2003</v>
          </cell>
          <cell r="M2395" t="str">
            <v>No Trade</v>
          </cell>
          <cell r="N2395" t="str">
            <v>NG83</v>
          </cell>
          <cell r="O2395">
            <v>38.49</v>
          </cell>
          <cell r="P2395">
            <v>1</v>
          </cell>
        </row>
        <row r="2396">
          <cell r="A2396" t="str">
            <v>ON</v>
          </cell>
          <cell r="B2396">
            <v>8</v>
          </cell>
          <cell r="C2396">
            <v>3</v>
          </cell>
          <cell r="D2396" t="str">
            <v>C</v>
          </cell>
          <cell r="E2396">
            <v>5</v>
          </cell>
          <cell r="F2396">
            <v>37830</v>
          </cell>
          <cell r="G2396">
            <v>0.214</v>
          </cell>
          <cell r="H2396">
            <v>0.18</v>
          </cell>
          <cell r="I2396" t="str">
            <v>0          0</v>
          </cell>
          <cell r="J2396">
            <v>0</v>
          </cell>
          <cell r="K2396">
            <v>0</v>
          </cell>
          <cell r="L2396">
            <v>2003</v>
          </cell>
          <cell r="M2396" t="str">
            <v>No Trade</v>
          </cell>
          <cell r="N2396" t="str">
            <v>NG83</v>
          </cell>
          <cell r="O2396">
            <v>38.49</v>
          </cell>
          <cell r="P2396">
            <v>1</v>
          </cell>
        </row>
        <row r="2397">
          <cell r="A2397" t="str">
            <v>ON</v>
          </cell>
          <cell r="B2397">
            <v>8</v>
          </cell>
          <cell r="C2397">
            <v>3</v>
          </cell>
          <cell r="D2397" t="str">
            <v>C</v>
          </cell>
          <cell r="E2397">
            <v>5.0999999999999996</v>
          </cell>
          <cell r="F2397">
            <v>37830</v>
          </cell>
          <cell r="G2397">
            <v>0.19600000000000001</v>
          </cell>
          <cell r="H2397">
            <v>0.16</v>
          </cell>
          <cell r="I2397" t="str">
            <v>4          0</v>
          </cell>
          <cell r="J2397">
            <v>0</v>
          </cell>
          <cell r="K2397">
            <v>0</v>
          </cell>
          <cell r="L2397">
            <v>2003</v>
          </cell>
          <cell r="M2397" t="str">
            <v>No Trade</v>
          </cell>
          <cell r="N2397" t="str">
            <v>NG83</v>
          </cell>
          <cell r="O2397">
            <v>38.49</v>
          </cell>
          <cell r="P2397">
            <v>1</v>
          </cell>
        </row>
        <row r="2398">
          <cell r="A2398" t="str">
            <v>ON</v>
          </cell>
          <cell r="B2398">
            <v>8</v>
          </cell>
          <cell r="C2398">
            <v>3</v>
          </cell>
          <cell r="D2398" t="str">
            <v>C</v>
          </cell>
          <cell r="E2398">
            <v>5.2</v>
          </cell>
          <cell r="F2398">
            <v>37830</v>
          </cell>
          <cell r="G2398">
            <v>0.18</v>
          </cell>
          <cell r="H2398">
            <v>0.15</v>
          </cell>
          <cell r="I2398" t="str">
            <v>0          0</v>
          </cell>
          <cell r="J2398">
            <v>0</v>
          </cell>
          <cell r="K2398">
            <v>0</v>
          </cell>
          <cell r="L2398">
            <v>2003</v>
          </cell>
          <cell r="M2398" t="str">
            <v>No Trade</v>
          </cell>
          <cell r="N2398" t="str">
            <v>NG83</v>
          </cell>
          <cell r="O2398">
            <v>38.49</v>
          </cell>
          <cell r="P2398">
            <v>1</v>
          </cell>
        </row>
        <row r="2399">
          <cell r="A2399" t="str">
            <v>ON</v>
          </cell>
          <cell r="B2399">
            <v>8</v>
          </cell>
          <cell r="C2399">
            <v>3</v>
          </cell>
          <cell r="D2399" t="str">
            <v>C</v>
          </cell>
          <cell r="E2399">
            <v>5.5</v>
          </cell>
          <cell r="F2399">
            <v>37830</v>
          </cell>
          <cell r="G2399">
            <v>0.14000000000000001</v>
          </cell>
          <cell r="H2399">
            <v>0.11</v>
          </cell>
          <cell r="I2399" t="str">
            <v>5          0</v>
          </cell>
          <cell r="J2399">
            <v>0</v>
          </cell>
          <cell r="K2399">
            <v>0</v>
          </cell>
          <cell r="L2399">
            <v>2003</v>
          </cell>
          <cell r="M2399" t="str">
            <v>No Trade</v>
          </cell>
          <cell r="N2399" t="str">
            <v>NG83</v>
          </cell>
          <cell r="O2399">
            <v>38.49</v>
          </cell>
          <cell r="P2399">
            <v>1</v>
          </cell>
        </row>
        <row r="2400">
          <cell r="A2400" t="str">
            <v>ON</v>
          </cell>
          <cell r="B2400">
            <v>8</v>
          </cell>
          <cell r="C2400">
            <v>3</v>
          </cell>
          <cell r="D2400" t="str">
            <v>C</v>
          </cell>
          <cell r="E2400">
            <v>5.55</v>
          </cell>
          <cell r="F2400">
            <v>37830</v>
          </cell>
          <cell r="G2400">
            <v>0.13400000000000001</v>
          </cell>
          <cell r="H2400">
            <v>0.11</v>
          </cell>
          <cell r="I2400" t="str">
            <v>0          0</v>
          </cell>
          <cell r="J2400">
            <v>0</v>
          </cell>
          <cell r="K2400">
            <v>0</v>
          </cell>
          <cell r="L2400">
            <v>2003</v>
          </cell>
          <cell r="M2400" t="str">
            <v>No Trade</v>
          </cell>
          <cell r="N2400" t="str">
            <v>NG83</v>
          </cell>
          <cell r="O2400">
            <v>38.49</v>
          </cell>
          <cell r="P2400">
            <v>1</v>
          </cell>
        </row>
        <row r="2401">
          <cell r="A2401" t="str">
            <v>ON</v>
          </cell>
          <cell r="B2401">
            <v>8</v>
          </cell>
          <cell r="C2401">
            <v>3</v>
          </cell>
          <cell r="D2401" t="str">
            <v>C</v>
          </cell>
          <cell r="E2401">
            <v>5.7</v>
          </cell>
          <cell r="F2401">
            <v>37830</v>
          </cell>
          <cell r="G2401">
            <v>0.11799999999999999</v>
          </cell>
          <cell r="H2401">
            <v>0.09</v>
          </cell>
          <cell r="I2401" t="str">
            <v>7          0</v>
          </cell>
          <cell r="J2401">
            <v>0</v>
          </cell>
          <cell r="K2401">
            <v>0</v>
          </cell>
          <cell r="L2401">
            <v>2003</v>
          </cell>
          <cell r="M2401" t="str">
            <v>No Trade</v>
          </cell>
          <cell r="N2401" t="str">
            <v>NG83</v>
          </cell>
          <cell r="O2401">
            <v>38.49</v>
          </cell>
          <cell r="P2401">
            <v>1</v>
          </cell>
        </row>
        <row r="2402">
          <cell r="A2402" t="str">
            <v>ON</v>
          </cell>
          <cell r="B2402">
            <v>8</v>
          </cell>
          <cell r="C2402">
            <v>3</v>
          </cell>
          <cell r="D2402" t="str">
            <v>C</v>
          </cell>
          <cell r="E2402">
            <v>6</v>
          </cell>
          <cell r="F2402">
            <v>37830</v>
          </cell>
          <cell r="G2402">
            <v>9.2999999999999999E-2</v>
          </cell>
          <cell r="H2402">
            <v>7.0000000000000007E-2</v>
          </cell>
          <cell r="I2402" t="str">
            <v>5          0</v>
          </cell>
          <cell r="J2402">
            <v>0</v>
          </cell>
          <cell r="K2402">
            <v>0</v>
          </cell>
          <cell r="L2402">
            <v>2003</v>
          </cell>
          <cell r="M2402" t="str">
            <v>No Trade</v>
          </cell>
          <cell r="N2402" t="str">
            <v>NG83</v>
          </cell>
          <cell r="O2402">
            <v>38.49</v>
          </cell>
          <cell r="P2402">
            <v>1</v>
          </cell>
        </row>
        <row r="2403">
          <cell r="A2403" t="str">
            <v>ON</v>
          </cell>
          <cell r="B2403">
            <v>8</v>
          </cell>
          <cell r="C2403">
            <v>3</v>
          </cell>
          <cell r="D2403" t="str">
            <v>C</v>
          </cell>
          <cell r="E2403">
            <v>7</v>
          </cell>
          <cell r="F2403">
            <v>37830</v>
          </cell>
          <cell r="G2403">
            <v>4.3999999999999997E-2</v>
          </cell>
          <cell r="H2403">
            <v>0.03</v>
          </cell>
          <cell r="I2403" t="str">
            <v>5          0</v>
          </cell>
          <cell r="J2403">
            <v>0</v>
          </cell>
          <cell r="K2403">
            <v>0</v>
          </cell>
          <cell r="L2403">
            <v>2003</v>
          </cell>
          <cell r="M2403" t="str">
            <v>No Trade</v>
          </cell>
          <cell r="N2403" t="str">
            <v>NG83</v>
          </cell>
          <cell r="O2403">
            <v>38.49</v>
          </cell>
          <cell r="P2403">
            <v>1</v>
          </cell>
        </row>
        <row r="2404">
          <cell r="A2404" t="str">
            <v>ON</v>
          </cell>
          <cell r="B2404">
            <v>8</v>
          </cell>
          <cell r="C2404">
            <v>3</v>
          </cell>
          <cell r="D2404" t="str">
            <v>C</v>
          </cell>
          <cell r="E2404">
            <v>8</v>
          </cell>
          <cell r="F2404">
            <v>37830</v>
          </cell>
          <cell r="G2404">
            <v>2.4E-2</v>
          </cell>
          <cell r="H2404">
            <v>0.01</v>
          </cell>
          <cell r="I2404" t="str">
            <v>8          0</v>
          </cell>
          <cell r="J2404">
            <v>0</v>
          </cell>
          <cell r="K2404">
            <v>0</v>
          </cell>
          <cell r="L2404">
            <v>2003</v>
          </cell>
          <cell r="M2404" t="str">
            <v>No Trade</v>
          </cell>
          <cell r="N2404" t="str">
            <v>NG83</v>
          </cell>
          <cell r="O2404">
            <v>38.49</v>
          </cell>
          <cell r="P2404">
            <v>1</v>
          </cell>
        </row>
        <row r="2405">
          <cell r="A2405" t="str">
            <v>ON</v>
          </cell>
          <cell r="B2405">
            <v>8</v>
          </cell>
          <cell r="C2405">
            <v>3</v>
          </cell>
          <cell r="D2405" t="str">
            <v>C</v>
          </cell>
          <cell r="E2405">
            <v>10</v>
          </cell>
          <cell r="F2405">
            <v>37830</v>
          </cell>
          <cell r="G2405">
            <v>8.9999999999999993E-3</v>
          </cell>
          <cell r="H2405">
            <v>0</v>
          </cell>
          <cell r="I2405" t="str">
            <v>7          0</v>
          </cell>
          <cell r="J2405">
            <v>0</v>
          </cell>
          <cell r="K2405">
            <v>0</v>
          </cell>
          <cell r="L2405">
            <v>2003</v>
          </cell>
          <cell r="M2405" t="str">
            <v>No Trade</v>
          </cell>
          <cell r="N2405" t="str">
            <v>NG83</v>
          </cell>
          <cell r="O2405">
            <v>38.49</v>
          </cell>
          <cell r="P2405">
            <v>1</v>
          </cell>
        </row>
        <row r="2406">
          <cell r="A2406" t="str">
            <v>ON</v>
          </cell>
          <cell r="B2406">
            <v>9</v>
          </cell>
          <cell r="C2406">
            <v>3</v>
          </cell>
          <cell r="D2406" t="str">
            <v>P</v>
          </cell>
          <cell r="E2406">
            <v>0.25</v>
          </cell>
          <cell r="F2406">
            <v>37859</v>
          </cell>
          <cell r="G2406">
            <v>0</v>
          </cell>
          <cell r="H2406">
            <v>0</v>
          </cell>
          <cell r="I2406" t="str">
            <v>0          0</v>
          </cell>
          <cell r="J2406">
            <v>0</v>
          </cell>
          <cell r="K2406">
            <v>0</v>
          </cell>
          <cell r="L2406">
            <v>2003</v>
          </cell>
          <cell r="M2406" t="str">
            <v>No Trade</v>
          </cell>
          <cell r="N2406" t="str">
            <v/>
          </cell>
          <cell r="O2406" t="str">
            <v/>
          </cell>
          <cell r="P2406" t="str">
            <v/>
          </cell>
        </row>
        <row r="2407">
          <cell r="A2407" t="str">
            <v>ON</v>
          </cell>
          <cell r="B2407">
            <v>9</v>
          </cell>
          <cell r="C2407">
            <v>3</v>
          </cell>
          <cell r="D2407" t="str">
            <v>P</v>
          </cell>
          <cell r="E2407">
            <v>2</v>
          </cell>
          <cell r="F2407">
            <v>37859</v>
          </cell>
          <cell r="G2407">
            <v>1E-3</v>
          </cell>
          <cell r="H2407">
            <v>0</v>
          </cell>
          <cell r="I2407" t="str">
            <v>1          0</v>
          </cell>
          <cell r="J2407">
            <v>0</v>
          </cell>
          <cell r="K2407">
            <v>0</v>
          </cell>
          <cell r="L2407">
            <v>2003</v>
          </cell>
          <cell r="M2407">
            <v>1.1466079249216363</v>
          </cell>
          <cell r="N2407" t="str">
            <v>NG93</v>
          </cell>
          <cell r="O2407">
            <v>50.75</v>
          </cell>
          <cell r="P2407">
            <v>2</v>
          </cell>
        </row>
        <row r="2408">
          <cell r="A2408" t="str">
            <v>ON</v>
          </cell>
          <cell r="B2408">
            <v>9</v>
          </cell>
          <cell r="C2408">
            <v>3</v>
          </cell>
          <cell r="D2408" t="str">
            <v>P</v>
          </cell>
          <cell r="E2408">
            <v>2.1</v>
          </cell>
          <cell r="F2408">
            <v>37859</v>
          </cell>
          <cell r="G2408">
            <v>2E-3</v>
          </cell>
          <cell r="H2408">
            <v>0</v>
          </cell>
          <cell r="I2408" t="str">
            <v>2          0</v>
          </cell>
          <cell r="J2408">
            <v>0</v>
          </cell>
          <cell r="K2408">
            <v>0</v>
          </cell>
          <cell r="L2408">
            <v>2003</v>
          </cell>
          <cell r="M2408">
            <v>1.1902212209151628</v>
          </cell>
          <cell r="N2408" t="str">
            <v>NG93</v>
          </cell>
          <cell r="O2408">
            <v>50.75</v>
          </cell>
          <cell r="P2408">
            <v>2</v>
          </cell>
        </row>
        <row r="2409">
          <cell r="A2409" t="str">
            <v>ON</v>
          </cell>
          <cell r="B2409">
            <v>9</v>
          </cell>
          <cell r="C2409">
            <v>3</v>
          </cell>
          <cell r="D2409" t="str">
            <v>P</v>
          </cell>
          <cell r="E2409">
            <v>2.25</v>
          </cell>
          <cell r="F2409">
            <v>37859</v>
          </cell>
          <cell r="G2409">
            <v>5.0000000000000001E-3</v>
          </cell>
          <cell r="H2409">
            <v>0</v>
          </cell>
          <cell r="I2409" t="str">
            <v>6          0</v>
          </cell>
          <cell r="J2409">
            <v>0</v>
          </cell>
          <cell r="K2409">
            <v>0</v>
          </cell>
          <cell r="L2409">
            <v>2003</v>
          </cell>
          <cell r="M2409">
            <v>1.2579360831193505</v>
          </cell>
          <cell r="N2409" t="str">
            <v>NG93</v>
          </cell>
          <cell r="O2409">
            <v>50.75</v>
          </cell>
          <cell r="P2409">
            <v>2</v>
          </cell>
        </row>
        <row r="2410">
          <cell r="A2410" t="str">
            <v>ON</v>
          </cell>
          <cell r="B2410">
            <v>9</v>
          </cell>
          <cell r="C2410">
            <v>3</v>
          </cell>
          <cell r="D2410" t="str">
            <v>P</v>
          </cell>
          <cell r="E2410">
            <v>2.5</v>
          </cell>
          <cell r="F2410">
            <v>37859</v>
          </cell>
          <cell r="G2410">
            <v>1.4E-2</v>
          </cell>
          <cell r="H2410">
            <v>0.01</v>
          </cell>
          <cell r="I2410" t="str">
            <v>7          0</v>
          </cell>
          <cell r="J2410">
            <v>0</v>
          </cell>
          <cell r="K2410">
            <v>0</v>
          </cell>
          <cell r="L2410">
            <v>2003</v>
          </cell>
          <cell r="M2410">
            <v>1.342573259504507</v>
          </cell>
          <cell r="N2410" t="str">
            <v>NG93</v>
          </cell>
          <cell r="O2410">
            <v>50.75</v>
          </cell>
          <cell r="P2410">
            <v>2</v>
          </cell>
        </row>
        <row r="2411">
          <cell r="A2411" t="str">
            <v>ON</v>
          </cell>
          <cell r="B2411">
            <v>9</v>
          </cell>
          <cell r="C2411">
            <v>3</v>
          </cell>
          <cell r="D2411" t="str">
            <v>P</v>
          </cell>
          <cell r="E2411">
            <v>2.5499999999999998</v>
          </cell>
          <cell r="F2411">
            <v>37859</v>
          </cell>
          <cell r="G2411">
            <v>0</v>
          </cell>
          <cell r="H2411">
            <v>0</v>
          </cell>
          <cell r="I2411" t="str">
            <v>0          0</v>
          </cell>
          <cell r="J2411">
            <v>0</v>
          </cell>
          <cell r="K2411">
            <v>0</v>
          </cell>
          <cell r="L2411">
            <v>2003</v>
          </cell>
          <cell r="M2411" t="str">
            <v>No Trade</v>
          </cell>
          <cell r="N2411" t="str">
            <v/>
          </cell>
          <cell r="O2411" t="str">
            <v/>
          </cell>
          <cell r="P2411" t="str">
            <v/>
          </cell>
        </row>
        <row r="2412">
          <cell r="A2412" t="str">
            <v>ON</v>
          </cell>
          <cell r="B2412">
            <v>9</v>
          </cell>
          <cell r="C2412">
            <v>3</v>
          </cell>
          <cell r="D2412" t="str">
            <v>P</v>
          </cell>
          <cell r="E2412">
            <v>2.75</v>
          </cell>
          <cell r="F2412">
            <v>37859</v>
          </cell>
          <cell r="G2412">
            <v>3.5999999999999997E-2</v>
          </cell>
          <cell r="H2412">
            <v>0.04</v>
          </cell>
          <cell r="I2412" t="str">
            <v>1          0</v>
          </cell>
          <cell r="J2412">
            <v>0</v>
          </cell>
          <cell r="K2412">
            <v>0</v>
          </cell>
          <cell r="L2412">
            <v>2003</v>
          </cell>
          <cell r="M2412">
            <v>1.4478353211291985</v>
          </cell>
          <cell r="N2412" t="str">
            <v>NG93</v>
          </cell>
          <cell r="O2412">
            <v>50.75</v>
          </cell>
          <cell r="P2412">
            <v>2</v>
          </cell>
        </row>
        <row r="2413">
          <cell r="A2413" t="str">
            <v>ON</v>
          </cell>
          <cell r="B2413">
            <v>9</v>
          </cell>
          <cell r="C2413">
            <v>3</v>
          </cell>
          <cell r="D2413" t="str">
            <v>C</v>
          </cell>
          <cell r="E2413">
            <v>2.9</v>
          </cell>
          <cell r="F2413">
            <v>37859</v>
          </cell>
          <cell r="G2413">
            <v>1.2070000000000001</v>
          </cell>
          <cell r="H2413">
            <v>1.1200000000000001</v>
          </cell>
          <cell r="I2413" t="str">
            <v>6          0</v>
          </cell>
          <cell r="J2413">
            <v>0</v>
          </cell>
          <cell r="K2413">
            <v>0</v>
          </cell>
          <cell r="L2413">
            <v>2003</v>
          </cell>
          <cell r="M2413" t="str">
            <v>No Trade</v>
          </cell>
          <cell r="N2413" t="str">
            <v>NG93</v>
          </cell>
          <cell r="O2413">
            <v>50.75</v>
          </cell>
          <cell r="P2413">
            <v>1</v>
          </cell>
        </row>
        <row r="2414">
          <cell r="A2414" t="str">
            <v>ON</v>
          </cell>
          <cell r="B2414">
            <v>9</v>
          </cell>
          <cell r="C2414">
            <v>3</v>
          </cell>
          <cell r="D2414" t="str">
            <v>P</v>
          </cell>
          <cell r="E2414">
            <v>2.9</v>
          </cell>
          <cell r="F2414">
            <v>37859</v>
          </cell>
          <cell r="G2414">
            <v>5.6000000000000001E-2</v>
          </cell>
          <cell r="H2414">
            <v>0.06</v>
          </cell>
          <cell r="I2414" t="str">
            <v>4          0</v>
          </cell>
          <cell r="J2414">
            <v>0</v>
          </cell>
          <cell r="K2414">
            <v>0</v>
          </cell>
          <cell r="L2414">
            <v>2003</v>
          </cell>
          <cell r="M2414">
            <v>1.5048147335537272</v>
          </cell>
          <cell r="N2414" t="str">
            <v>NG93</v>
          </cell>
          <cell r="O2414">
            <v>50.75</v>
          </cell>
          <cell r="P2414">
            <v>2</v>
          </cell>
        </row>
        <row r="2415">
          <cell r="A2415" t="str">
            <v>ON</v>
          </cell>
          <cell r="B2415">
            <v>9</v>
          </cell>
          <cell r="C2415">
            <v>3</v>
          </cell>
          <cell r="D2415" t="str">
            <v>C</v>
          </cell>
          <cell r="E2415">
            <v>3</v>
          </cell>
          <cell r="F2415">
            <v>37859</v>
          </cell>
          <cell r="G2415">
            <v>1.1359999999999999</v>
          </cell>
          <cell r="H2415">
            <v>1.05</v>
          </cell>
          <cell r="I2415" t="str">
            <v>4          0</v>
          </cell>
          <cell r="J2415">
            <v>0</v>
          </cell>
          <cell r="K2415">
            <v>0</v>
          </cell>
          <cell r="L2415">
            <v>2003</v>
          </cell>
          <cell r="M2415" t="str">
            <v>No Trade</v>
          </cell>
          <cell r="N2415" t="str">
            <v>NG93</v>
          </cell>
          <cell r="O2415">
            <v>50.75</v>
          </cell>
          <cell r="P2415">
            <v>1</v>
          </cell>
        </row>
        <row r="2416">
          <cell r="A2416" t="str">
            <v>ON</v>
          </cell>
          <cell r="B2416">
            <v>9</v>
          </cell>
          <cell r="C2416">
            <v>3</v>
          </cell>
          <cell r="D2416" t="str">
            <v>P</v>
          </cell>
          <cell r="E2416">
            <v>3</v>
          </cell>
          <cell r="F2416">
            <v>37859</v>
          </cell>
          <cell r="G2416">
            <v>0.08</v>
          </cell>
          <cell r="H2416">
            <v>0.09</v>
          </cell>
          <cell r="I2416" t="str">
            <v>1          0</v>
          </cell>
          <cell r="J2416">
            <v>0</v>
          </cell>
          <cell r="K2416">
            <v>0</v>
          </cell>
          <cell r="L2416">
            <v>2003</v>
          </cell>
          <cell r="M2416">
            <v>1.5636300054381729</v>
          </cell>
          <cell r="N2416" t="str">
            <v>NG93</v>
          </cell>
          <cell r="O2416">
            <v>50.75</v>
          </cell>
          <cell r="P2416">
            <v>2</v>
          </cell>
        </row>
        <row r="2417">
          <cell r="A2417" t="str">
            <v>ON</v>
          </cell>
          <cell r="B2417">
            <v>9</v>
          </cell>
          <cell r="C2417">
            <v>3</v>
          </cell>
          <cell r="D2417" t="str">
            <v>C</v>
          </cell>
          <cell r="E2417">
            <v>3.05</v>
          </cell>
          <cell r="F2417">
            <v>37859</v>
          </cell>
          <cell r="G2417">
            <v>1.0960000000000001</v>
          </cell>
          <cell r="H2417">
            <v>1</v>
          </cell>
          <cell r="I2417" t="str">
            <v>8          0</v>
          </cell>
          <cell r="J2417">
            <v>0</v>
          </cell>
          <cell r="K2417">
            <v>0</v>
          </cell>
          <cell r="L2417">
            <v>2003</v>
          </cell>
          <cell r="M2417" t="str">
            <v>No Trade</v>
          </cell>
          <cell r="N2417" t="str">
            <v>NG93</v>
          </cell>
          <cell r="O2417">
            <v>50.75</v>
          </cell>
          <cell r="P2417">
            <v>1</v>
          </cell>
        </row>
        <row r="2418">
          <cell r="A2418" t="str">
            <v>ON</v>
          </cell>
          <cell r="B2418">
            <v>9</v>
          </cell>
          <cell r="C2418">
            <v>3</v>
          </cell>
          <cell r="D2418" t="str">
            <v>P</v>
          </cell>
          <cell r="E2418">
            <v>3.05</v>
          </cell>
          <cell r="F2418">
            <v>37859</v>
          </cell>
          <cell r="G2418">
            <v>8.3000000000000004E-2</v>
          </cell>
          <cell r="H2418">
            <v>0.09</v>
          </cell>
          <cell r="I2418" t="str">
            <v>5          0</v>
          </cell>
          <cell r="J2418">
            <v>0</v>
          </cell>
          <cell r="K2418">
            <v>0</v>
          </cell>
          <cell r="L2418">
            <v>2003</v>
          </cell>
          <cell r="M2418">
            <v>1.5621185609131525</v>
          </cell>
          <cell r="N2418" t="str">
            <v>NG93</v>
          </cell>
          <cell r="O2418">
            <v>50.75</v>
          </cell>
          <cell r="P2418">
            <v>2</v>
          </cell>
        </row>
        <row r="2419">
          <cell r="A2419" t="str">
            <v>ON</v>
          </cell>
          <cell r="B2419">
            <v>9</v>
          </cell>
          <cell r="C2419">
            <v>3</v>
          </cell>
          <cell r="D2419" t="str">
            <v>C</v>
          </cell>
          <cell r="E2419">
            <v>3.1</v>
          </cell>
          <cell r="F2419">
            <v>37859</v>
          </cell>
          <cell r="G2419">
            <v>1.0580000000000001</v>
          </cell>
          <cell r="H2419">
            <v>0.97</v>
          </cell>
          <cell r="I2419" t="str">
            <v>0          0</v>
          </cell>
          <cell r="J2419">
            <v>0</v>
          </cell>
          <cell r="K2419">
            <v>0</v>
          </cell>
          <cell r="L2419">
            <v>2003</v>
          </cell>
          <cell r="M2419" t="str">
            <v>No Trade</v>
          </cell>
          <cell r="N2419" t="str">
            <v>NG93</v>
          </cell>
          <cell r="O2419">
            <v>50.75</v>
          </cell>
          <cell r="P2419">
            <v>1</v>
          </cell>
        </row>
        <row r="2420">
          <cell r="A2420" t="str">
            <v>ON</v>
          </cell>
          <cell r="B2420">
            <v>9</v>
          </cell>
          <cell r="C2420">
            <v>3</v>
          </cell>
          <cell r="D2420" t="str">
            <v>P</v>
          </cell>
          <cell r="E2420">
            <v>3.1</v>
          </cell>
          <cell r="F2420">
            <v>37859</v>
          </cell>
          <cell r="G2420">
            <v>9.4E-2</v>
          </cell>
          <cell r="H2420">
            <v>0.1</v>
          </cell>
          <cell r="I2420" t="str">
            <v>7          0</v>
          </cell>
          <cell r="J2420">
            <v>0</v>
          </cell>
          <cell r="K2420">
            <v>0</v>
          </cell>
          <cell r="L2420">
            <v>2003</v>
          </cell>
          <cell r="M2420">
            <v>1.5819666681981321</v>
          </cell>
          <cell r="N2420" t="str">
            <v>NG93</v>
          </cell>
          <cell r="O2420">
            <v>50.75</v>
          </cell>
          <cell r="P2420">
            <v>2</v>
          </cell>
        </row>
        <row r="2421">
          <cell r="A2421" t="str">
            <v>ON</v>
          </cell>
          <cell r="B2421">
            <v>9</v>
          </cell>
          <cell r="C2421">
            <v>3</v>
          </cell>
          <cell r="D2421" t="str">
            <v>C</v>
          </cell>
          <cell r="E2421">
            <v>3.15</v>
          </cell>
          <cell r="F2421">
            <v>37859</v>
          </cell>
          <cell r="G2421">
            <v>1.02</v>
          </cell>
          <cell r="H2421">
            <v>0.93</v>
          </cell>
          <cell r="I2421" t="str">
            <v>4          0</v>
          </cell>
          <cell r="J2421">
            <v>0</v>
          </cell>
          <cell r="K2421">
            <v>0</v>
          </cell>
          <cell r="L2421">
            <v>2003</v>
          </cell>
          <cell r="M2421" t="str">
            <v>No Trade</v>
          </cell>
          <cell r="N2421" t="str">
            <v>NG93</v>
          </cell>
          <cell r="O2421">
            <v>50.75</v>
          </cell>
          <cell r="P2421">
            <v>1</v>
          </cell>
        </row>
        <row r="2422">
          <cell r="A2422" t="str">
            <v>ON</v>
          </cell>
          <cell r="B2422">
            <v>9</v>
          </cell>
          <cell r="C2422">
            <v>3</v>
          </cell>
          <cell r="D2422" t="str">
            <v>P</v>
          </cell>
          <cell r="E2422">
            <v>3.15</v>
          </cell>
          <cell r="F2422">
            <v>37859</v>
          </cell>
          <cell r="G2422">
            <v>0.106</v>
          </cell>
          <cell r="H2422">
            <v>0.12</v>
          </cell>
          <cell r="I2422" t="str">
            <v>0          0</v>
          </cell>
          <cell r="J2422">
            <v>0</v>
          </cell>
          <cell r="K2422">
            <v>0</v>
          </cell>
          <cell r="L2422">
            <v>2003</v>
          </cell>
          <cell r="M2422">
            <v>1.6019092108211763</v>
          </cell>
          <cell r="N2422" t="str">
            <v>NG93</v>
          </cell>
          <cell r="O2422">
            <v>50.75</v>
          </cell>
          <cell r="P2422">
            <v>2</v>
          </cell>
        </row>
        <row r="2423">
          <cell r="A2423" t="str">
            <v>ON</v>
          </cell>
          <cell r="B2423">
            <v>9</v>
          </cell>
          <cell r="C2423">
            <v>3</v>
          </cell>
          <cell r="D2423" t="str">
            <v>C</v>
          </cell>
          <cell r="E2423">
            <v>3.2</v>
          </cell>
          <cell r="F2423">
            <v>37859</v>
          </cell>
          <cell r="G2423">
            <v>0.97399999999999998</v>
          </cell>
          <cell r="H2423">
            <v>0.89</v>
          </cell>
          <cell r="I2423" t="str">
            <v>8          0</v>
          </cell>
          <cell r="J2423">
            <v>0</v>
          </cell>
          <cell r="K2423">
            <v>0</v>
          </cell>
          <cell r="L2423">
            <v>2003</v>
          </cell>
          <cell r="M2423" t="str">
            <v>No Trade</v>
          </cell>
          <cell r="N2423" t="str">
            <v>NG93</v>
          </cell>
          <cell r="O2423">
            <v>50.75</v>
          </cell>
          <cell r="P2423">
            <v>1</v>
          </cell>
        </row>
        <row r="2424">
          <cell r="A2424" t="str">
            <v>ON</v>
          </cell>
          <cell r="B2424">
            <v>9</v>
          </cell>
          <cell r="C2424">
            <v>3</v>
          </cell>
          <cell r="D2424" t="str">
            <v>P</v>
          </cell>
          <cell r="E2424">
            <v>3.2</v>
          </cell>
          <cell r="F2424">
            <v>37859</v>
          </cell>
          <cell r="G2424">
            <v>0.11899999999999999</v>
          </cell>
          <cell r="H2424">
            <v>0.13</v>
          </cell>
          <cell r="I2424" t="str">
            <v>4          0</v>
          </cell>
          <cell r="J2424">
            <v>0</v>
          </cell>
          <cell r="K2424">
            <v>0</v>
          </cell>
          <cell r="L2424">
            <v>2003</v>
          </cell>
          <cell r="M2424">
            <v>1.6218511954121018</v>
          </cell>
          <cell r="N2424" t="str">
            <v>NG93</v>
          </cell>
          <cell r="O2424">
            <v>50.75</v>
          </cell>
          <cell r="P2424">
            <v>2</v>
          </cell>
        </row>
        <row r="2425">
          <cell r="A2425" t="str">
            <v>ON</v>
          </cell>
          <cell r="B2425">
            <v>9</v>
          </cell>
          <cell r="C2425">
            <v>3</v>
          </cell>
          <cell r="D2425" t="str">
            <v>P</v>
          </cell>
          <cell r="E2425">
            <v>3.25</v>
          </cell>
          <cell r="F2425">
            <v>37859</v>
          </cell>
          <cell r="G2425">
            <v>0.13200000000000001</v>
          </cell>
          <cell r="H2425">
            <v>0.14000000000000001</v>
          </cell>
          <cell r="I2425" t="str">
            <v>9          0</v>
          </cell>
          <cell r="J2425">
            <v>0</v>
          </cell>
          <cell r="K2425">
            <v>0</v>
          </cell>
          <cell r="L2425">
            <v>2003</v>
          </cell>
          <cell r="M2425">
            <v>1.6396447227685897</v>
          </cell>
          <cell r="N2425" t="str">
            <v>NG93</v>
          </cell>
          <cell r="O2425">
            <v>50.75</v>
          </cell>
          <cell r="P2425">
            <v>2</v>
          </cell>
        </row>
        <row r="2426">
          <cell r="A2426" t="str">
            <v>ON</v>
          </cell>
          <cell r="B2426">
            <v>9</v>
          </cell>
          <cell r="C2426">
            <v>3</v>
          </cell>
          <cell r="D2426" t="str">
            <v>P</v>
          </cell>
          <cell r="E2426">
            <v>3.3</v>
          </cell>
          <cell r="F2426">
            <v>37859</v>
          </cell>
          <cell r="G2426">
            <v>0</v>
          </cell>
          <cell r="H2426">
            <v>0</v>
          </cell>
          <cell r="I2426" t="str">
            <v>0          0</v>
          </cell>
          <cell r="J2426">
            <v>0</v>
          </cell>
          <cell r="K2426">
            <v>0</v>
          </cell>
          <cell r="L2426">
            <v>2003</v>
          </cell>
          <cell r="M2426" t="str">
            <v>No Trade</v>
          </cell>
          <cell r="N2426" t="str">
            <v/>
          </cell>
          <cell r="O2426" t="str">
            <v/>
          </cell>
          <cell r="P2426" t="str">
            <v/>
          </cell>
        </row>
        <row r="2427">
          <cell r="A2427" t="str">
            <v>ON</v>
          </cell>
          <cell r="B2427">
            <v>9</v>
          </cell>
          <cell r="C2427">
            <v>3</v>
          </cell>
          <cell r="D2427" t="str">
            <v>C</v>
          </cell>
          <cell r="E2427">
            <v>3.35</v>
          </cell>
          <cell r="F2427">
            <v>37859</v>
          </cell>
          <cell r="G2427">
            <v>0.87</v>
          </cell>
          <cell r="H2427">
            <v>0.79</v>
          </cell>
          <cell r="I2427" t="str">
            <v>7          0</v>
          </cell>
          <cell r="J2427">
            <v>0</v>
          </cell>
          <cell r="K2427">
            <v>0</v>
          </cell>
          <cell r="L2427">
            <v>2003</v>
          </cell>
          <cell r="M2427" t="str">
            <v>No Trade</v>
          </cell>
          <cell r="N2427" t="str">
            <v>NG93</v>
          </cell>
          <cell r="O2427">
            <v>50.75</v>
          </cell>
          <cell r="P2427">
            <v>1</v>
          </cell>
        </row>
        <row r="2428">
          <cell r="A2428" t="str">
            <v>ON</v>
          </cell>
          <cell r="B2428">
            <v>9</v>
          </cell>
          <cell r="C2428">
            <v>3</v>
          </cell>
          <cell r="D2428" t="str">
            <v>P</v>
          </cell>
          <cell r="E2428">
            <v>3.35</v>
          </cell>
          <cell r="F2428">
            <v>37859</v>
          </cell>
          <cell r="G2428">
            <v>0.16200000000000001</v>
          </cell>
          <cell r="H2428">
            <v>0.18</v>
          </cell>
          <cell r="I2428" t="str">
            <v>2          0</v>
          </cell>
          <cell r="J2428">
            <v>0</v>
          </cell>
          <cell r="K2428">
            <v>0</v>
          </cell>
          <cell r="L2428">
            <v>2003</v>
          </cell>
          <cell r="M2428">
            <v>1.6774821602317871</v>
          </cell>
          <cell r="N2428" t="str">
            <v>NG93</v>
          </cell>
          <cell r="O2428">
            <v>50.75</v>
          </cell>
          <cell r="P2428">
            <v>2</v>
          </cell>
        </row>
        <row r="2429">
          <cell r="A2429" t="str">
            <v>ON</v>
          </cell>
          <cell r="B2429">
            <v>9</v>
          </cell>
          <cell r="C2429">
            <v>3</v>
          </cell>
          <cell r="D2429" t="str">
            <v>C</v>
          </cell>
          <cell r="E2429">
            <v>3.4</v>
          </cell>
          <cell r="F2429">
            <v>37859</v>
          </cell>
          <cell r="G2429">
            <v>0.83699999999999997</v>
          </cell>
          <cell r="H2429">
            <v>0.76</v>
          </cell>
          <cell r="I2429" t="str">
            <v>6          0</v>
          </cell>
          <cell r="J2429">
            <v>0</v>
          </cell>
          <cell r="K2429">
            <v>0</v>
          </cell>
          <cell r="L2429">
            <v>2003</v>
          </cell>
          <cell r="M2429" t="str">
            <v>No Trade</v>
          </cell>
          <cell r="N2429" t="str">
            <v>NG93</v>
          </cell>
          <cell r="O2429">
            <v>50.75</v>
          </cell>
          <cell r="P2429">
            <v>1</v>
          </cell>
        </row>
        <row r="2430">
          <cell r="A2430" t="str">
            <v>ON</v>
          </cell>
          <cell r="B2430">
            <v>9</v>
          </cell>
          <cell r="C2430">
            <v>3</v>
          </cell>
          <cell r="D2430" t="str">
            <v>P</v>
          </cell>
          <cell r="E2430">
            <v>3.4</v>
          </cell>
          <cell r="F2430">
            <v>37859</v>
          </cell>
          <cell r="G2430">
            <v>0.17799999999999999</v>
          </cell>
          <cell r="H2430">
            <v>0.19</v>
          </cell>
          <cell r="I2430" t="str">
            <v>9          0</v>
          </cell>
          <cell r="J2430">
            <v>0</v>
          </cell>
          <cell r="K2430">
            <v>0</v>
          </cell>
          <cell r="L2430">
            <v>2003</v>
          </cell>
          <cell r="M2430">
            <v>1.6954646082362799</v>
          </cell>
          <cell r="N2430" t="str">
            <v>NG93</v>
          </cell>
          <cell r="O2430">
            <v>50.75</v>
          </cell>
          <cell r="P2430">
            <v>2</v>
          </cell>
        </row>
        <row r="2431">
          <cell r="A2431" t="str">
            <v>ON</v>
          </cell>
          <cell r="B2431">
            <v>9</v>
          </cell>
          <cell r="C2431">
            <v>3</v>
          </cell>
          <cell r="D2431" t="str">
            <v>C</v>
          </cell>
          <cell r="E2431">
            <v>3.45</v>
          </cell>
          <cell r="F2431">
            <v>37859</v>
          </cell>
          <cell r="G2431">
            <v>0.80700000000000005</v>
          </cell>
          <cell r="H2431">
            <v>0.73</v>
          </cell>
          <cell r="I2431" t="str">
            <v>5          0</v>
          </cell>
          <cell r="J2431">
            <v>0</v>
          </cell>
          <cell r="K2431">
            <v>0</v>
          </cell>
          <cell r="L2431">
            <v>2003</v>
          </cell>
          <cell r="M2431" t="str">
            <v>No Trade</v>
          </cell>
          <cell r="N2431" t="str">
            <v>NG93</v>
          </cell>
          <cell r="O2431">
            <v>50.75</v>
          </cell>
          <cell r="P2431">
            <v>1</v>
          </cell>
        </row>
        <row r="2432">
          <cell r="A2432" t="str">
            <v>ON</v>
          </cell>
          <cell r="B2432">
            <v>9</v>
          </cell>
          <cell r="C2432">
            <v>3</v>
          </cell>
          <cell r="D2432" t="str">
            <v>P</v>
          </cell>
          <cell r="E2432">
            <v>3.45</v>
          </cell>
          <cell r="F2432">
            <v>37859</v>
          </cell>
          <cell r="G2432">
            <v>0.19600000000000001</v>
          </cell>
          <cell r="H2432">
            <v>0.21</v>
          </cell>
          <cell r="I2432" t="str">
            <v>8          0</v>
          </cell>
          <cell r="J2432">
            <v>0</v>
          </cell>
          <cell r="K2432">
            <v>0</v>
          </cell>
          <cell r="L2432">
            <v>2003</v>
          </cell>
          <cell r="M2432">
            <v>1.7150853332554918</v>
          </cell>
          <cell r="N2432" t="str">
            <v>NG93</v>
          </cell>
          <cell r="O2432">
            <v>50.75</v>
          </cell>
          <cell r="P2432">
            <v>2</v>
          </cell>
        </row>
        <row r="2433">
          <cell r="A2433" t="str">
            <v>ON</v>
          </cell>
          <cell r="B2433">
            <v>9</v>
          </cell>
          <cell r="C2433">
            <v>3</v>
          </cell>
          <cell r="D2433" t="str">
            <v>C</v>
          </cell>
          <cell r="E2433">
            <v>3.5</v>
          </cell>
          <cell r="F2433">
            <v>37859</v>
          </cell>
          <cell r="G2433">
            <v>0.77600000000000002</v>
          </cell>
          <cell r="H2433">
            <v>0.7</v>
          </cell>
          <cell r="I2433" t="str">
            <v>6          0</v>
          </cell>
          <cell r="J2433">
            <v>0</v>
          </cell>
          <cell r="K2433">
            <v>0</v>
          </cell>
          <cell r="L2433">
            <v>2003</v>
          </cell>
          <cell r="M2433" t="str">
            <v>No Trade</v>
          </cell>
          <cell r="N2433" t="str">
            <v>NG93</v>
          </cell>
          <cell r="O2433">
            <v>50.75</v>
          </cell>
          <cell r="P2433">
            <v>1</v>
          </cell>
        </row>
        <row r="2434">
          <cell r="A2434" t="str">
            <v>ON</v>
          </cell>
          <cell r="B2434">
            <v>9</v>
          </cell>
          <cell r="C2434">
            <v>3</v>
          </cell>
          <cell r="D2434" t="str">
            <v>P</v>
          </cell>
          <cell r="E2434">
            <v>3.5</v>
          </cell>
          <cell r="F2434">
            <v>37859</v>
          </cell>
          <cell r="G2434">
            <v>0.214</v>
          </cell>
          <cell r="H2434">
            <v>0.23</v>
          </cell>
          <cell r="I2434" t="str">
            <v>8          0</v>
          </cell>
          <cell r="J2434">
            <v>0</v>
          </cell>
          <cell r="K2434">
            <v>0</v>
          </cell>
          <cell r="L2434">
            <v>2003</v>
          </cell>
          <cell r="M2434">
            <v>1.7329791681528117</v>
          </cell>
          <cell r="N2434" t="str">
            <v>NG93</v>
          </cell>
          <cell r="O2434">
            <v>50.75</v>
          </cell>
          <cell r="P2434">
            <v>2</v>
          </cell>
        </row>
        <row r="2435">
          <cell r="A2435" t="str">
            <v>ON</v>
          </cell>
          <cell r="B2435">
            <v>9</v>
          </cell>
          <cell r="C2435">
            <v>3</v>
          </cell>
          <cell r="D2435" t="str">
            <v>C</v>
          </cell>
          <cell r="E2435">
            <v>3.55</v>
          </cell>
          <cell r="F2435">
            <v>37859</v>
          </cell>
          <cell r="G2435">
            <v>0.746</v>
          </cell>
          <cell r="H2435">
            <v>0.67</v>
          </cell>
          <cell r="I2435" t="str">
            <v>7          0</v>
          </cell>
          <cell r="J2435">
            <v>0</v>
          </cell>
          <cell r="K2435">
            <v>0</v>
          </cell>
          <cell r="L2435">
            <v>2003</v>
          </cell>
          <cell r="M2435" t="str">
            <v>No Trade</v>
          </cell>
          <cell r="N2435" t="str">
            <v>NG93</v>
          </cell>
          <cell r="O2435">
            <v>50.75</v>
          </cell>
          <cell r="P2435">
            <v>1</v>
          </cell>
        </row>
        <row r="2436">
          <cell r="A2436" t="str">
            <v>ON</v>
          </cell>
          <cell r="B2436">
            <v>9</v>
          </cell>
          <cell r="C2436">
            <v>3</v>
          </cell>
          <cell r="D2436" t="str">
            <v>P</v>
          </cell>
          <cell r="E2436">
            <v>3.55</v>
          </cell>
          <cell r="F2436">
            <v>37859</v>
          </cell>
          <cell r="G2436">
            <v>0.23300000000000001</v>
          </cell>
          <cell r="H2436">
            <v>0.25</v>
          </cell>
          <cell r="I2436" t="str">
            <v>9          0</v>
          </cell>
          <cell r="J2436">
            <v>0</v>
          </cell>
          <cell r="K2436">
            <v>0</v>
          </cell>
          <cell r="L2436">
            <v>2003</v>
          </cell>
          <cell r="M2436">
            <v>1.7508459585461116</v>
          </cell>
          <cell r="N2436" t="str">
            <v>NG93</v>
          </cell>
          <cell r="O2436">
            <v>50.75</v>
          </cell>
          <cell r="P2436">
            <v>2</v>
          </cell>
        </row>
        <row r="2437">
          <cell r="A2437" t="str">
            <v>ON</v>
          </cell>
          <cell r="B2437">
            <v>9</v>
          </cell>
          <cell r="C2437">
            <v>3</v>
          </cell>
          <cell r="D2437" t="str">
            <v>C</v>
          </cell>
          <cell r="E2437">
            <v>3.6</v>
          </cell>
          <cell r="F2437">
            <v>37859</v>
          </cell>
          <cell r="G2437">
            <v>0.71799999999999997</v>
          </cell>
          <cell r="H2437">
            <v>0.65</v>
          </cell>
          <cell r="I2437" t="str">
            <v>0          0</v>
          </cell>
          <cell r="J2437">
            <v>0</v>
          </cell>
          <cell r="K2437">
            <v>0</v>
          </cell>
          <cell r="L2437">
            <v>2003</v>
          </cell>
          <cell r="M2437" t="str">
            <v>No Trade</v>
          </cell>
          <cell r="N2437" t="str">
            <v>NG93</v>
          </cell>
          <cell r="O2437">
            <v>50.75</v>
          </cell>
          <cell r="P2437">
            <v>1</v>
          </cell>
        </row>
        <row r="2438">
          <cell r="A2438" t="str">
            <v>ON</v>
          </cell>
          <cell r="B2438">
            <v>9</v>
          </cell>
          <cell r="C2438">
            <v>3</v>
          </cell>
          <cell r="D2438" t="str">
            <v>P</v>
          </cell>
          <cell r="E2438">
            <v>3.6</v>
          </cell>
          <cell r="F2438">
            <v>37859</v>
          </cell>
          <cell r="G2438">
            <v>0.253</v>
          </cell>
          <cell r="H2438">
            <v>0.28000000000000003</v>
          </cell>
          <cell r="I2438" t="str">
            <v>1          0</v>
          </cell>
          <cell r="J2438">
            <v>0</v>
          </cell>
          <cell r="K2438">
            <v>0</v>
          </cell>
          <cell r="L2438">
            <v>2003</v>
          </cell>
          <cell r="M2438">
            <v>1.7686712546940517</v>
          </cell>
          <cell r="N2438" t="str">
            <v>NG93</v>
          </cell>
          <cell r="O2438">
            <v>50.75</v>
          </cell>
          <cell r="P2438">
            <v>2</v>
          </cell>
        </row>
        <row r="2439">
          <cell r="A2439" t="str">
            <v>ON</v>
          </cell>
          <cell r="B2439">
            <v>9</v>
          </cell>
          <cell r="C2439">
            <v>3</v>
          </cell>
          <cell r="D2439" t="str">
            <v>C</v>
          </cell>
          <cell r="E2439">
            <v>3.65</v>
          </cell>
          <cell r="F2439">
            <v>37859</v>
          </cell>
          <cell r="G2439">
            <v>0.69099999999999995</v>
          </cell>
          <cell r="H2439">
            <v>0.62</v>
          </cell>
          <cell r="I2439" t="str">
            <v>2          0</v>
          </cell>
          <cell r="J2439">
            <v>0</v>
          </cell>
          <cell r="K2439">
            <v>0</v>
          </cell>
          <cell r="L2439">
            <v>2003</v>
          </cell>
          <cell r="M2439" t="str">
            <v>No Trade</v>
          </cell>
          <cell r="N2439" t="str">
            <v>NG93</v>
          </cell>
          <cell r="O2439">
            <v>50.75</v>
          </cell>
          <cell r="P2439">
            <v>1</v>
          </cell>
        </row>
        <row r="2440">
          <cell r="A2440" t="str">
            <v>ON</v>
          </cell>
          <cell r="B2440">
            <v>9</v>
          </cell>
          <cell r="C2440">
            <v>3</v>
          </cell>
          <cell r="D2440" t="str">
            <v>P</v>
          </cell>
          <cell r="E2440">
            <v>3.65</v>
          </cell>
          <cell r="F2440">
            <v>37859</v>
          </cell>
          <cell r="G2440">
            <v>0.27400000000000002</v>
          </cell>
          <cell r="H2440">
            <v>0.3</v>
          </cell>
          <cell r="I2440" t="str">
            <v>3          0</v>
          </cell>
          <cell r="J2440">
            <v>0</v>
          </cell>
          <cell r="K2440">
            <v>0</v>
          </cell>
          <cell r="L2440">
            <v>2003</v>
          </cell>
          <cell r="M2440">
            <v>1.7864456372768727</v>
          </cell>
          <cell r="N2440" t="str">
            <v>NG93</v>
          </cell>
          <cell r="O2440">
            <v>50.75</v>
          </cell>
          <cell r="P2440">
            <v>2</v>
          </cell>
        </row>
        <row r="2441">
          <cell r="A2441" t="str">
            <v>ON</v>
          </cell>
          <cell r="B2441">
            <v>9</v>
          </cell>
          <cell r="C2441">
            <v>3</v>
          </cell>
          <cell r="D2441" t="str">
            <v>C</v>
          </cell>
          <cell r="E2441">
            <v>3.7</v>
          </cell>
          <cell r="F2441">
            <v>37859</v>
          </cell>
          <cell r="G2441">
            <v>0.66500000000000004</v>
          </cell>
          <cell r="H2441">
            <v>0.59</v>
          </cell>
          <cell r="I2441" t="str">
            <v>7          0</v>
          </cell>
          <cell r="J2441">
            <v>0</v>
          </cell>
          <cell r="K2441">
            <v>0</v>
          </cell>
          <cell r="L2441">
            <v>2003</v>
          </cell>
          <cell r="M2441" t="str">
            <v>No Trade</v>
          </cell>
          <cell r="N2441" t="str">
            <v>NG93</v>
          </cell>
          <cell r="O2441">
            <v>50.75</v>
          </cell>
          <cell r="P2441">
            <v>1</v>
          </cell>
        </row>
        <row r="2442">
          <cell r="A2442" t="str">
            <v>ON</v>
          </cell>
          <cell r="B2442">
            <v>9</v>
          </cell>
          <cell r="C2442">
            <v>3</v>
          </cell>
          <cell r="D2442" t="str">
            <v>P</v>
          </cell>
          <cell r="E2442">
            <v>3.7</v>
          </cell>
          <cell r="F2442">
            <v>37859</v>
          </cell>
          <cell r="G2442">
            <v>0.29699999999999999</v>
          </cell>
          <cell r="H2442">
            <v>0.32</v>
          </cell>
          <cell r="I2442" t="str">
            <v>7          0</v>
          </cell>
          <cell r="J2442">
            <v>0</v>
          </cell>
          <cell r="K2442">
            <v>0</v>
          </cell>
          <cell r="L2442">
            <v>2003</v>
          </cell>
          <cell r="M2442">
            <v>1.8054250074739866</v>
          </cell>
          <cell r="N2442" t="str">
            <v>NG93</v>
          </cell>
          <cell r="O2442">
            <v>50.75</v>
          </cell>
          <cell r="P2442">
            <v>2</v>
          </cell>
        </row>
        <row r="2443">
          <cell r="A2443" t="str">
            <v>ON</v>
          </cell>
          <cell r="B2443">
            <v>9</v>
          </cell>
          <cell r="C2443">
            <v>3</v>
          </cell>
          <cell r="D2443" t="str">
            <v>C</v>
          </cell>
          <cell r="E2443">
            <v>3.75</v>
          </cell>
          <cell r="F2443">
            <v>37859</v>
          </cell>
          <cell r="G2443">
            <v>0.64</v>
          </cell>
          <cell r="H2443">
            <v>0.56999999999999995</v>
          </cell>
          <cell r="I2443" t="str">
            <v>3          0</v>
          </cell>
          <cell r="J2443">
            <v>0</v>
          </cell>
          <cell r="K2443">
            <v>0</v>
          </cell>
          <cell r="L2443">
            <v>2003</v>
          </cell>
          <cell r="M2443" t="str">
            <v>No Trade</v>
          </cell>
          <cell r="N2443" t="str">
            <v>NG93</v>
          </cell>
          <cell r="O2443">
            <v>50.75</v>
          </cell>
          <cell r="P2443">
            <v>1</v>
          </cell>
        </row>
        <row r="2444">
          <cell r="A2444" t="str">
            <v>ON</v>
          </cell>
          <cell r="B2444">
            <v>9</v>
          </cell>
          <cell r="C2444">
            <v>3</v>
          </cell>
          <cell r="D2444" t="str">
            <v>P</v>
          </cell>
          <cell r="E2444">
            <v>3.75</v>
          </cell>
          <cell r="F2444">
            <v>37859</v>
          </cell>
          <cell r="G2444">
            <v>0.32</v>
          </cell>
          <cell r="H2444">
            <v>0.35</v>
          </cell>
          <cell r="I2444" t="str">
            <v>1         50</v>
          </cell>
          <cell r="J2444">
            <v>0</v>
          </cell>
          <cell r="K2444">
            <v>0</v>
          </cell>
          <cell r="L2444">
            <v>2003</v>
          </cell>
          <cell r="M2444">
            <v>1.8230296651945008</v>
          </cell>
          <cell r="N2444" t="str">
            <v>NG93</v>
          </cell>
          <cell r="O2444">
            <v>50.75</v>
          </cell>
          <cell r="P2444">
            <v>2</v>
          </cell>
        </row>
        <row r="2445">
          <cell r="A2445" t="str">
            <v>ON</v>
          </cell>
          <cell r="B2445">
            <v>9</v>
          </cell>
          <cell r="C2445">
            <v>3</v>
          </cell>
          <cell r="D2445" t="str">
            <v>C</v>
          </cell>
          <cell r="E2445">
            <v>3.8</v>
          </cell>
          <cell r="F2445">
            <v>37859</v>
          </cell>
          <cell r="G2445">
            <v>0.61399999999999999</v>
          </cell>
          <cell r="H2445">
            <v>0.54</v>
          </cell>
          <cell r="I2445" t="str">
            <v>9          0</v>
          </cell>
          <cell r="J2445">
            <v>0</v>
          </cell>
          <cell r="K2445">
            <v>0</v>
          </cell>
          <cell r="L2445">
            <v>2003</v>
          </cell>
          <cell r="M2445" t="str">
            <v>No Trade</v>
          </cell>
          <cell r="N2445" t="str">
            <v>NG93</v>
          </cell>
          <cell r="O2445">
            <v>50.75</v>
          </cell>
          <cell r="P2445">
            <v>1</v>
          </cell>
        </row>
        <row r="2446">
          <cell r="A2446" t="str">
            <v>ON</v>
          </cell>
          <cell r="B2446">
            <v>9</v>
          </cell>
          <cell r="C2446">
            <v>3</v>
          </cell>
          <cell r="D2446" t="str">
            <v>P</v>
          </cell>
          <cell r="E2446">
            <v>3.8</v>
          </cell>
          <cell r="F2446">
            <v>37859</v>
          </cell>
          <cell r="G2446">
            <v>0.34300000000000003</v>
          </cell>
          <cell r="H2446">
            <v>0.37</v>
          </cell>
          <cell r="I2446" t="str">
            <v>7          0</v>
          </cell>
          <cell r="J2446">
            <v>0</v>
          </cell>
          <cell r="K2446">
            <v>0</v>
          </cell>
          <cell r="L2446">
            <v>2003</v>
          </cell>
          <cell r="M2446">
            <v>1.8394218102467625</v>
          </cell>
          <cell r="N2446" t="str">
            <v>NG93</v>
          </cell>
          <cell r="O2446">
            <v>50.75</v>
          </cell>
          <cell r="P2446">
            <v>2</v>
          </cell>
        </row>
        <row r="2447">
          <cell r="A2447" t="str">
            <v>ON</v>
          </cell>
          <cell r="B2447">
            <v>9</v>
          </cell>
          <cell r="C2447">
            <v>3</v>
          </cell>
          <cell r="D2447" t="str">
            <v>C</v>
          </cell>
          <cell r="E2447">
            <v>3.85</v>
          </cell>
          <cell r="F2447">
            <v>37859</v>
          </cell>
          <cell r="G2447">
            <v>0.59099999999999997</v>
          </cell>
          <cell r="H2447">
            <v>0.52</v>
          </cell>
          <cell r="I2447" t="str">
            <v>7          0</v>
          </cell>
          <cell r="J2447">
            <v>0</v>
          </cell>
          <cell r="K2447">
            <v>0</v>
          </cell>
          <cell r="L2447">
            <v>2003</v>
          </cell>
          <cell r="M2447" t="str">
            <v>No Trade</v>
          </cell>
          <cell r="N2447" t="str">
            <v>NG93</v>
          </cell>
          <cell r="O2447">
            <v>50.75</v>
          </cell>
          <cell r="P2447">
            <v>1</v>
          </cell>
        </row>
        <row r="2448">
          <cell r="A2448" t="str">
            <v>ON</v>
          </cell>
          <cell r="B2448">
            <v>9</v>
          </cell>
          <cell r="C2448">
            <v>3</v>
          </cell>
          <cell r="D2448" t="str">
            <v>P</v>
          </cell>
          <cell r="E2448">
            <v>3.85</v>
          </cell>
          <cell r="F2448">
            <v>37859</v>
          </cell>
          <cell r="G2448">
            <v>0.36799999999999999</v>
          </cell>
          <cell r="H2448">
            <v>0.4</v>
          </cell>
          <cell r="I2448" t="str">
            <v>3          0</v>
          </cell>
          <cell r="J2448">
            <v>0</v>
          </cell>
          <cell r="K2448">
            <v>0</v>
          </cell>
          <cell r="L2448">
            <v>2003</v>
          </cell>
          <cell r="M2448">
            <v>1.8569632179898166</v>
          </cell>
          <cell r="N2448" t="str">
            <v>NG93</v>
          </cell>
          <cell r="O2448">
            <v>50.75</v>
          </cell>
          <cell r="P2448">
            <v>2</v>
          </cell>
        </row>
        <row r="2449">
          <cell r="A2449" t="str">
            <v>ON</v>
          </cell>
          <cell r="B2449">
            <v>9</v>
          </cell>
          <cell r="C2449">
            <v>3</v>
          </cell>
          <cell r="D2449" t="str">
            <v>C</v>
          </cell>
          <cell r="E2449">
            <v>3.9</v>
          </cell>
          <cell r="F2449">
            <v>37859</v>
          </cell>
          <cell r="G2449">
            <v>0.56899999999999995</v>
          </cell>
          <cell r="H2449">
            <v>0.5</v>
          </cell>
          <cell r="I2449" t="str">
            <v>5          0</v>
          </cell>
          <cell r="J2449">
            <v>0</v>
          </cell>
          <cell r="K2449">
            <v>0</v>
          </cell>
          <cell r="L2449">
            <v>2003</v>
          </cell>
          <cell r="M2449" t="str">
            <v>No Trade</v>
          </cell>
          <cell r="N2449" t="str">
            <v>NG93</v>
          </cell>
          <cell r="O2449">
            <v>50.75</v>
          </cell>
          <cell r="P2449">
            <v>1</v>
          </cell>
        </row>
        <row r="2450">
          <cell r="A2450" t="str">
            <v>ON</v>
          </cell>
          <cell r="B2450">
            <v>9</v>
          </cell>
          <cell r="C2450">
            <v>3</v>
          </cell>
          <cell r="D2450" t="str">
            <v>P</v>
          </cell>
          <cell r="E2450">
            <v>3.9</v>
          </cell>
          <cell r="F2450">
            <v>37859</v>
          </cell>
          <cell r="G2450">
            <v>0.39400000000000002</v>
          </cell>
          <cell r="H2450">
            <v>0.43</v>
          </cell>
          <cell r="I2450" t="str">
            <v>1          0</v>
          </cell>
          <cell r="J2450">
            <v>0</v>
          </cell>
          <cell r="K2450">
            <v>0</v>
          </cell>
          <cell r="L2450">
            <v>2003</v>
          </cell>
          <cell r="M2450">
            <v>1.8744493102702229</v>
          </cell>
          <cell r="N2450" t="str">
            <v>NG93</v>
          </cell>
          <cell r="O2450">
            <v>50.75</v>
          </cell>
          <cell r="P2450">
            <v>2</v>
          </cell>
        </row>
        <row r="2451">
          <cell r="A2451" t="str">
            <v>ON</v>
          </cell>
          <cell r="B2451">
            <v>9</v>
          </cell>
          <cell r="C2451">
            <v>3</v>
          </cell>
          <cell r="D2451" t="str">
            <v>C</v>
          </cell>
          <cell r="E2451">
            <v>3.95</v>
          </cell>
          <cell r="F2451">
            <v>37859</v>
          </cell>
          <cell r="G2451">
            <v>0.54500000000000004</v>
          </cell>
          <cell r="H2451">
            <v>0.48</v>
          </cell>
          <cell r="I2451" t="str">
            <v>3          0</v>
          </cell>
          <cell r="J2451">
            <v>0</v>
          </cell>
          <cell r="K2451">
            <v>0</v>
          </cell>
          <cell r="L2451">
            <v>2003</v>
          </cell>
          <cell r="M2451" t="str">
            <v>No Trade</v>
          </cell>
          <cell r="N2451" t="str">
            <v>NG93</v>
          </cell>
          <cell r="O2451">
            <v>50.75</v>
          </cell>
          <cell r="P2451">
            <v>1</v>
          </cell>
        </row>
        <row r="2452">
          <cell r="A2452" t="str">
            <v>ON</v>
          </cell>
          <cell r="B2452">
            <v>9</v>
          </cell>
          <cell r="C2452">
            <v>3</v>
          </cell>
          <cell r="D2452" t="str">
            <v>P</v>
          </cell>
          <cell r="E2452">
            <v>3.95</v>
          </cell>
          <cell r="F2452">
            <v>37859</v>
          </cell>
          <cell r="G2452">
            <v>0.42</v>
          </cell>
          <cell r="H2452">
            <v>0.45</v>
          </cell>
          <cell r="I2452" t="str">
            <v>9          0</v>
          </cell>
          <cell r="J2452">
            <v>0</v>
          </cell>
          <cell r="K2452">
            <v>0</v>
          </cell>
          <cell r="L2452">
            <v>2003</v>
          </cell>
          <cell r="M2452">
            <v>1.8908519241947259</v>
          </cell>
          <cell r="N2452" t="str">
            <v>NG93</v>
          </cell>
          <cell r="O2452">
            <v>50.75</v>
          </cell>
          <cell r="P2452">
            <v>2</v>
          </cell>
        </row>
        <row r="2453">
          <cell r="A2453" t="str">
            <v>ON</v>
          </cell>
          <cell r="B2453">
            <v>9</v>
          </cell>
          <cell r="C2453">
            <v>3</v>
          </cell>
          <cell r="D2453" t="str">
            <v>C</v>
          </cell>
          <cell r="E2453">
            <v>4</v>
          </cell>
          <cell r="F2453">
            <v>37859</v>
          </cell>
          <cell r="G2453">
            <v>0.52300000000000002</v>
          </cell>
          <cell r="H2453">
            <v>0.46</v>
          </cell>
          <cell r="I2453" t="str">
            <v>2          0</v>
          </cell>
          <cell r="J2453">
            <v>0</v>
          </cell>
          <cell r="K2453">
            <v>0</v>
          </cell>
          <cell r="L2453">
            <v>2003</v>
          </cell>
          <cell r="M2453" t="str">
            <v>No Trade</v>
          </cell>
          <cell r="N2453" t="str">
            <v>NG93</v>
          </cell>
          <cell r="O2453">
            <v>50.75</v>
          </cell>
          <cell r="P2453">
            <v>1</v>
          </cell>
        </row>
        <row r="2454">
          <cell r="A2454" t="str">
            <v>ON</v>
          </cell>
          <cell r="B2454">
            <v>9</v>
          </cell>
          <cell r="C2454">
            <v>3</v>
          </cell>
          <cell r="D2454" t="str">
            <v>P</v>
          </cell>
          <cell r="E2454">
            <v>4</v>
          </cell>
          <cell r="F2454">
            <v>37859</v>
          </cell>
          <cell r="G2454">
            <v>0.44800000000000001</v>
          </cell>
          <cell r="H2454">
            <v>0.48</v>
          </cell>
          <cell r="I2454" t="str">
            <v>8          0</v>
          </cell>
          <cell r="J2454">
            <v>0</v>
          </cell>
          <cell r="K2454">
            <v>0</v>
          </cell>
          <cell r="L2454">
            <v>2003</v>
          </cell>
          <cell r="M2454">
            <v>1.9082753350101245</v>
          </cell>
          <cell r="N2454" t="str">
            <v>NG93</v>
          </cell>
          <cell r="O2454">
            <v>50.75</v>
          </cell>
          <cell r="P2454">
            <v>2</v>
          </cell>
        </row>
        <row r="2455">
          <cell r="A2455" t="str">
            <v>ON</v>
          </cell>
          <cell r="B2455">
            <v>9</v>
          </cell>
          <cell r="C2455">
            <v>3</v>
          </cell>
          <cell r="D2455" t="str">
            <v>C</v>
          </cell>
          <cell r="E2455">
            <v>4.05</v>
          </cell>
          <cell r="F2455">
            <v>37859</v>
          </cell>
          <cell r="G2455">
            <v>0.501</v>
          </cell>
          <cell r="H2455">
            <v>0.44</v>
          </cell>
          <cell r="I2455" t="str">
            <v>3          0</v>
          </cell>
          <cell r="J2455">
            <v>0</v>
          </cell>
          <cell r="K2455">
            <v>0</v>
          </cell>
          <cell r="L2455">
            <v>2003</v>
          </cell>
          <cell r="M2455" t="str">
            <v>No Trade</v>
          </cell>
          <cell r="N2455" t="str">
            <v>NG93</v>
          </cell>
          <cell r="O2455">
            <v>50.75</v>
          </cell>
          <cell r="P2455">
            <v>1</v>
          </cell>
        </row>
        <row r="2456">
          <cell r="A2456" t="str">
            <v>ON</v>
          </cell>
          <cell r="B2456">
            <v>9</v>
          </cell>
          <cell r="C2456">
            <v>3</v>
          </cell>
          <cell r="D2456" t="str">
            <v>C</v>
          </cell>
          <cell r="E2456">
            <v>4.0999999999999996</v>
          </cell>
          <cell r="F2456">
            <v>37859</v>
          </cell>
          <cell r="G2456">
            <v>0.48</v>
          </cell>
          <cell r="H2456">
            <v>0.42</v>
          </cell>
          <cell r="I2456" t="str">
            <v>4          0</v>
          </cell>
          <cell r="J2456">
            <v>0</v>
          </cell>
          <cell r="K2456">
            <v>0</v>
          </cell>
          <cell r="L2456">
            <v>2003</v>
          </cell>
          <cell r="M2456" t="str">
            <v>No Trade</v>
          </cell>
          <cell r="N2456" t="str">
            <v>NG93</v>
          </cell>
          <cell r="O2456">
            <v>50.75</v>
          </cell>
          <cell r="P2456">
            <v>1</v>
          </cell>
        </row>
        <row r="2457">
          <cell r="A2457" t="str">
            <v>ON</v>
          </cell>
          <cell r="B2457">
            <v>9</v>
          </cell>
          <cell r="C2457">
            <v>3</v>
          </cell>
          <cell r="D2457" t="str">
            <v>P</v>
          </cell>
          <cell r="E2457">
            <v>4.0999999999999996</v>
          </cell>
          <cell r="F2457">
            <v>37859</v>
          </cell>
          <cell r="G2457">
            <v>0.505</v>
          </cell>
          <cell r="H2457">
            <v>0.55000000000000004</v>
          </cell>
          <cell r="I2457" t="str">
            <v>0          0</v>
          </cell>
          <cell r="J2457">
            <v>0</v>
          </cell>
          <cell r="K2457">
            <v>0</v>
          </cell>
          <cell r="L2457">
            <v>2003</v>
          </cell>
          <cell r="M2457">
            <v>1.941129034574395</v>
          </cell>
          <cell r="N2457" t="str">
            <v>NG93</v>
          </cell>
          <cell r="O2457">
            <v>50.75</v>
          </cell>
          <cell r="P2457">
            <v>2</v>
          </cell>
        </row>
        <row r="2458">
          <cell r="A2458" t="str">
            <v>ON</v>
          </cell>
          <cell r="B2458">
            <v>9</v>
          </cell>
          <cell r="C2458">
            <v>3</v>
          </cell>
          <cell r="D2458" t="str">
            <v>C</v>
          </cell>
          <cell r="E2458">
            <v>4.2</v>
          </cell>
          <cell r="F2458">
            <v>37859</v>
          </cell>
          <cell r="G2458">
            <v>0.442</v>
          </cell>
          <cell r="H2458">
            <v>0.38</v>
          </cell>
          <cell r="I2458" t="str">
            <v>9          0</v>
          </cell>
          <cell r="J2458">
            <v>0</v>
          </cell>
          <cell r="K2458">
            <v>0</v>
          </cell>
          <cell r="L2458">
            <v>2003</v>
          </cell>
          <cell r="M2458" t="str">
            <v>No Trade</v>
          </cell>
          <cell r="N2458" t="str">
            <v>NG93</v>
          </cell>
          <cell r="O2458">
            <v>50.75</v>
          </cell>
          <cell r="P2458">
            <v>1</v>
          </cell>
        </row>
        <row r="2459">
          <cell r="A2459" t="str">
            <v>ON</v>
          </cell>
          <cell r="B2459">
            <v>9</v>
          </cell>
          <cell r="C2459">
            <v>3</v>
          </cell>
          <cell r="D2459" t="str">
            <v>C</v>
          </cell>
          <cell r="E2459">
            <v>4.25</v>
          </cell>
          <cell r="F2459">
            <v>37859</v>
          </cell>
          <cell r="G2459">
            <v>0.42399999999999999</v>
          </cell>
          <cell r="H2459">
            <v>0.37</v>
          </cell>
          <cell r="I2459" t="str">
            <v>2          0</v>
          </cell>
          <cell r="J2459">
            <v>0</v>
          </cell>
          <cell r="K2459">
            <v>0</v>
          </cell>
          <cell r="L2459">
            <v>2003</v>
          </cell>
          <cell r="M2459" t="str">
            <v>No Trade</v>
          </cell>
          <cell r="N2459" t="str">
            <v>NG93</v>
          </cell>
          <cell r="O2459">
            <v>50.75</v>
          </cell>
          <cell r="P2459">
            <v>1</v>
          </cell>
        </row>
        <row r="2460">
          <cell r="A2460" t="str">
            <v>ON</v>
          </cell>
          <cell r="B2460">
            <v>9</v>
          </cell>
          <cell r="C2460">
            <v>3</v>
          </cell>
          <cell r="D2460" t="str">
            <v>C</v>
          </cell>
          <cell r="E2460">
            <v>4.4000000000000004</v>
          </cell>
          <cell r="F2460">
            <v>37859</v>
          </cell>
          <cell r="G2460">
            <v>0</v>
          </cell>
          <cell r="H2460">
            <v>0</v>
          </cell>
          <cell r="I2460" t="str">
            <v>0          0</v>
          </cell>
          <cell r="J2460">
            <v>0</v>
          </cell>
          <cell r="K2460">
            <v>0</v>
          </cell>
          <cell r="L2460">
            <v>2003</v>
          </cell>
          <cell r="M2460" t="str">
            <v>No Trade</v>
          </cell>
          <cell r="N2460" t="str">
            <v/>
          </cell>
          <cell r="O2460" t="str">
            <v/>
          </cell>
          <cell r="P2460" t="str">
            <v/>
          </cell>
        </row>
        <row r="2461">
          <cell r="A2461" t="str">
            <v>ON</v>
          </cell>
          <cell r="B2461">
            <v>9</v>
          </cell>
          <cell r="C2461">
            <v>3</v>
          </cell>
          <cell r="D2461" t="str">
            <v>C</v>
          </cell>
          <cell r="E2461">
            <v>4.5</v>
          </cell>
          <cell r="F2461">
            <v>37859</v>
          </cell>
          <cell r="G2461">
            <v>0.34399999999999997</v>
          </cell>
          <cell r="H2461">
            <v>0.28999999999999998</v>
          </cell>
          <cell r="I2461" t="str">
            <v>9          0</v>
          </cell>
          <cell r="J2461">
            <v>0</v>
          </cell>
          <cell r="K2461">
            <v>0</v>
          </cell>
          <cell r="L2461">
            <v>2003</v>
          </cell>
          <cell r="M2461" t="str">
            <v>No Trade</v>
          </cell>
          <cell r="N2461" t="str">
            <v>NG93</v>
          </cell>
          <cell r="O2461">
            <v>50.75</v>
          </cell>
          <cell r="P2461">
            <v>1</v>
          </cell>
        </row>
        <row r="2462">
          <cell r="A2462" t="str">
            <v>ON</v>
          </cell>
          <cell r="B2462">
            <v>9</v>
          </cell>
          <cell r="C2462">
            <v>3</v>
          </cell>
          <cell r="D2462" t="str">
            <v>C</v>
          </cell>
          <cell r="E2462">
            <v>4.8499999999999996</v>
          </cell>
          <cell r="F2462">
            <v>37859</v>
          </cell>
          <cell r="G2462">
            <v>0.25800000000000001</v>
          </cell>
          <cell r="H2462">
            <v>0.22</v>
          </cell>
          <cell r="I2462" t="str">
            <v>1          0</v>
          </cell>
          <cell r="J2462">
            <v>0</v>
          </cell>
          <cell r="K2462">
            <v>0</v>
          </cell>
          <cell r="L2462">
            <v>2003</v>
          </cell>
          <cell r="M2462" t="str">
            <v>No Trade</v>
          </cell>
          <cell r="N2462" t="str">
            <v>NG93</v>
          </cell>
          <cell r="O2462">
            <v>50.75</v>
          </cell>
          <cell r="P2462">
            <v>1</v>
          </cell>
        </row>
        <row r="2463">
          <cell r="A2463" t="str">
            <v>ON</v>
          </cell>
          <cell r="B2463">
            <v>9</v>
          </cell>
          <cell r="C2463">
            <v>3</v>
          </cell>
          <cell r="D2463" t="str">
            <v>C</v>
          </cell>
          <cell r="E2463">
            <v>5</v>
          </cell>
          <cell r="F2463">
            <v>37859</v>
          </cell>
          <cell r="G2463">
            <v>0.22800000000000001</v>
          </cell>
          <cell r="H2463">
            <v>0.19</v>
          </cell>
          <cell r="I2463" t="str">
            <v>5         15</v>
          </cell>
          <cell r="J2463">
            <v>0.22</v>
          </cell>
          <cell r="K2463">
            <v>0.22</v>
          </cell>
          <cell r="L2463">
            <v>2003</v>
          </cell>
          <cell r="M2463" t="str">
            <v>No Trade</v>
          </cell>
          <cell r="N2463" t="str">
            <v>NG93</v>
          </cell>
          <cell r="O2463">
            <v>50.75</v>
          </cell>
          <cell r="P2463">
            <v>1</v>
          </cell>
        </row>
        <row r="2464">
          <cell r="A2464" t="str">
            <v>ON</v>
          </cell>
          <cell r="B2464">
            <v>9</v>
          </cell>
          <cell r="C2464">
            <v>3</v>
          </cell>
          <cell r="D2464" t="str">
            <v>C</v>
          </cell>
          <cell r="E2464">
            <v>5.2</v>
          </cell>
          <cell r="F2464">
            <v>37859</v>
          </cell>
          <cell r="G2464">
            <v>0.19400000000000001</v>
          </cell>
          <cell r="H2464">
            <v>0.16</v>
          </cell>
          <cell r="I2464" t="str">
            <v>5          0</v>
          </cell>
          <cell r="J2464">
            <v>0</v>
          </cell>
          <cell r="K2464">
            <v>0</v>
          </cell>
          <cell r="L2464">
            <v>2003</v>
          </cell>
          <cell r="M2464" t="str">
            <v>No Trade</v>
          </cell>
          <cell r="N2464" t="str">
            <v>NG93</v>
          </cell>
          <cell r="O2464">
            <v>50.75</v>
          </cell>
          <cell r="P2464">
            <v>1</v>
          </cell>
        </row>
        <row r="2465">
          <cell r="A2465" t="str">
            <v>ON</v>
          </cell>
          <cell r="B2465">
            <v>9</v>
          </cell>
          <cell r="C2465">
            <v>3</v>
          </cell>
          <cell r="D2465" t="str">
            <v>C</v>
          </cell>
          <cell r="E2465">
            <v>5.25</v>
          </cell>
          <cell r="F2465">
            <v>37859</v>
          </cell>
          <cell r="G2465">
            <v>0.186</v>
          </cell>
          <cell r="H2465">
            <v>0.15</v>
          </cell>
          <cell r="I2465" t="str">
            <v>8          0</v>
          </cell>
          <cell r="J2465">
            <v>0</v>
          </cell>
          <cell r="K2465">
            <v>0</v>
          </cell>
          <cell r="L2465">
            <v>2003</v>
          </cell>
          <cell r="M2465" t="str">
            <v>No Trade</v>
          </cell>
          <cell r="N2465" t="str">
            <v>NG93</v>
          </cell>
          <cell r="O2465">
            <v>50.75</v>
          </cell>
          <cell r="P2465">
            <v>1</v>
          </cell>
        </row>
        <row r="2466">
          <cell r="A2466" t="str">
            <v>ON</v>
          </cell>
          <cell r="B2466">
            <v>9</v>
          </cell>
          <cell r="C2466">
            <v>3</v>
          </cell>
          <cell r="D2466" t="str">
            <v>C</v>
          </cell>
          <cell r="E2466">
            <v>5.3</v>
          </cell>
          <cell r="F2466">
            <v>37859</v>
          </cell>
          <cell r="G2466">
            <v>0.17899999999999999</v>
          </cell>
          <cell r="H2466">
            <v>0.15</v>
          </cell>
          <cell r="I2466" t="str">
            <v>2          0</v>
          </cell>
          <cell r="J2466">
            <v>0</v>
          </cell>
          <cell r="K2466">
            <v>0</v>
          </cell>
          <cell r="L2466">
            <v>2003</v>
          </cell>
          <cell r="M2466" t="str">
            <v>No Trade</v>
          </cell>
          <cell r="N2466" t="str">
            <v>NG93</v>
          </cell>
          <cell r="O2466">
            <v>50.75</v>
          </cell>
          <cell r="P2466">
            <v>1</v>
          </cell>
        </row>
        <row r="2467">
          <cell r="A2467" t="str">
            <v>ON</v>
          </cell>
          <cell r="B2467">
            <v>9</v>
          </cell>
          <cell r="C2467">
            <v>3</v>
          </cell>
          <cell r="D2467" t="str">
            <v>C</v>
          </cell>
          <cell r="E2467">
            <v>5.4</v>
          </cell>
          <cell r="F2467">
            <v>37859</v>
          </cell>
          <cell r="G2467">
            <v>0.16500000000000001</v>
          </cell>
          <cell r="H2467">
            <v>0.14000000000000001</v>
          </cell>
          <cell r="I2467" t="str">
            <v>0          0</v>
          </cell>
          <cell r="J2467">
            <v>0</v>
          </cell>
          <cell r="K2467">
            <v>0</v>
          </cell>
          <cell r="L2467">
            <v>2003</v>
          </cell>
          <cell r="M2467" t="str">
            <v>No Trade</v>
          </cell>
          <cell r="N2467" t="str">
            <v>NG93</v>
          </cell>
          <cell r="O2467">
            <v>50.75</v>
          </cell>
          <cell r="P2467">
            <v>1</v>
          </cell>
        </row>
        <row r="2468">
          <cell r="A2468" t="str">
            <v>ON</v>
          </cell>
          <cell r="B2468">
            <v>9</v>
          </cell>
          <cell r="C2468">
            <v>3</v>
          </cell>
          <cell r="D2468" t="str">
            <v>C</v>
          </cell>
          <cell r="E2468">
            <v>5.5</v>
          </cell>
          <cell r="F2468">
            <v>37859</v>
          </cell>
          <cell r="G2468">
            <v>0.153</v>
          </cell>
          <cell r="H2468">
            <v>0.12</v>
          </cell>
          <cell r="I2468" t="str">
            <v>9          0</v>
          </cell>
          <cell r="J2468">
            <v>0</v>
          </cell>
          <cell r="K2468">
            <v>0</v>
          </cell>
          <cell r="L2468">
            <v>2003</v>
          </cell>
          <cell r="M2468" t="str">
            <v>No Trade</v>
          </cell>
          <cell r="N2468" t="str">
            <v>NG93</v>
          </cell>
          <cell r="O2468">
            <v>50.75</v>
          </cell>
          <cell r="P2468">
            <v>1</v>
          </cell>
        </row>
        <row r="2469">
          <cell r="A2469" t="str">
            <v>ON</v>
          </cell>
          <cell r="B2469">
            <v>9</v>
          </cell>
          <cell r="C2469">
            <v>3</v>
          </cell>
          <cell r="D2469" t="str">
            <v>C</v>
          </cell>
          <cell r="E2469">
            <v>5.6</v>
          </cell>
          <cell r="F2469">
            <v>37859</v>
          </cell>
          <cell r="G2469">
            <v>0.14099999999999999</v>
          </cell>
          <cell r="H2469">
            <v>0.11</v>
          </cell>
          <cell r="I2469" t="str">
            <v>9          0</v>
          </cell>
          <cell r="J2469">
            <v>0</v>
          </cell>
          <cell r="K2469">
            <v>0</v>
          </cell>
          <cell r="L2469">
            <v>2003</v>
          </cell>
          <cell r="M2469" t="str">
            <v>No Trade</v>
          </cell>
          <cell r="N2469" t="str">
            <v>NG93</v>
          </cell>
          <cell r="O2469">
            <v>50.75</v>
          </cell>
          <cell r="P2469">
            <v>1</v>
          </cell>
        </row>
        <row r="2470">
          <cell r="A2470" t="str">
            <v>ON</v>
          </cell>
          <cell r="B2470">
            <v>9</v>
          </cell>
          <cell r="C2470">
            <v>3</v>
          </cell>
          <cell r="D2470" t="str">
            <v>C</v>
          </cell>
          <cell r="E2470">
            <v>5.65</v>
          </cell>
          <cell r="F2470">
            <v>37859</v>
          </cell>
          <cell r="G2470">
            <v>0.13600000000000001</v>
          </cell>
          <cell r="H2470">
            <v>0.11</v>
          </cell>
          <cell r="I2470" t="str">
            <v>4          0</v>
          </cell>
          <cell r="J2470">
            <v>0</v>
          </cell>
          <cell r="K2470">
            <v>0</v>
          </cell>
          <cell r="L2470">
            <v>2003</v>
          </cell>
          <cell r="M2470" t="str">
            <v>No Trade</v>
          </cell>
          <cell r="N2470" t="str">
            <v>NG93</v>
          </cell>
          <cell r="O2470">
            <v>50.75</v>
          </cell>
          <cell r="P2470">
            <v>1</v>
          </cell>
        </row>
        <row r="2471">
          <cell r="A2471" t="str">
            <v>ON</v>
          </cell>
          <cell r="B2471">
            <v>9</v>
          </cell>
          <cell r="C2471">
            <v>3</v>
          </cell>
          <cell r="D2471" t="str">
            <v>C</v>
          </cell>
          <cell r="E2471">
            <v>5.9</v>
          </cell>
          <cell r="F2471">
            <v>37859</v>
          </cell>
          <cell r="G2471">
            <v>0.113</v>
          </cell>
          <cell r="H2471">
            <v>0.09</v>
          </cell>
          <cell r="I2471" t="str">
            <v>4          0</v>
          </cell>
          <cell r="J2471">
            <v>0</v>
          </cell>
          <cell r="K2471">
            <v>0</v>
          </cell>
          <cell r="L2471">
            <v>2003</v>
          </cell>
          <cell r="M2471" t="str">
            <v>No Trade</v>
          </cell>
          <cell r="N2471" t="str">
            <v>NG93</v>
          </cell>
          <cell r="O2471">
            <v>50.75</v>
          </cell>
          <cell r="P2471">
            <v>1</v>
          </cell>
        </row>
        <row r="2472">
          <cell r="A2472" t="str">
            <v>ON</v>
          </cell>
          <cell r="B2472">
            <v>9</v>
          </cell>
          <cell r="C2472">
            <v>3</v>
          </cell>
          <cell r="D2472" t="str">
            <v>C</v>
          </cell>
          <cell r="E2472">
            <v>6</v>
          </cell>
          <cell r="F2472">
            <v>37859</v>
          </cell>
          <cell r="G2472">
            <v>0.105</v>
          </cell>
          <cell r="H2472">
            <v>0.08</v>
          </cell>
          <cell r="I2472" t="str">
            <v>7          0</v>
          </cell>
          <cell r="J2472">
            <v>0</v>
          </cell>
          <cell r="K2472">
            <v>0</v>
          </cell>
          <cell r="L2472">
            <v>2003</v>
          </cell>
          <cell r="M2472" t="str">
            <v>No Trade</v>
          </cell>
          <cell r="N2472" t="str">
            <v>NG93</v>
          </cell>
          <cell r="O2472">
            <v>50.75</v>
          </cell>
          <cell r="P2472">
            <v>1</v>
          </cell>
        </row>
        <row r="2473">
          <cell r="A2473" t="str">
            <v>ON</v>
          </cell>
          <cell r="B2473">
            <v>9</v>
          </cell>
          <cell r="C2473">
            <v>3</v>
          </cell>
          <cell r="D2473" t="str">
            <v>C</v>
          </cell>
          <cell r="E2473">
            <v>7</v>
          </cell>
          <cell r="F2473">
            <v>37859</v>
          </cell>
          <cell r="G2473">
            <v>5.2999999999999999E-2</v>
          </cell>
          <cell r="H2473">
            <v>0.04</v>
          </cell>
          <cell r="I2473" t="str">
            <v>3          0</v>
          </cell>
          <cell r="J2473">
            <v>0</v>
          </cell>
          <cell r="K2473">
            <v>0</v>
          </cell>
          <cell r="L2473">
            <v>2003</v>
          </cell>
          <cell r="M2473" t="str">
            <v>No Trade</v>
          </cell>
          <cell r="N2473" t="str">
            <v>NG93</v>
          </cell>
          <cell r="O2473">
            <v>50.75</v>
          </cell>
          <cell r="P2473">
            <v>1</v>
          </cell>
        </row>
        <row r="2474">
          <cell r="A2474" t="str">
            <v>ON</v>
          </cell>
          <cell r="B2474">
            <v>9</v>
          </cell>
          <cell r="C2474">
            <v>3</v>
          </cell>
          <cell r="D2474" t="str">
            <v>C</v>
          </cell>
          <cell r="E2474">
            <v>8</v>
          </cell>
          <cell r="F2474">
            <v>37859</v>
          </cell>
          <cell r="G2474">
            <v>0.03</v>
          </cell>
          <cell r="H2474">
            <v>0.02</v>
          </cell>
          <cell r="I2474" t="str">
            <v>4          0</v>
          </cell>
          <cell r="J2474">
            <v>0</v>
          </cell>
          <cell r="K2474">
            <v>0</v>
          </cell>
          <cell r="L2474">
            <v>2003</v>
          </cell>
          <cell r="M2474" t="str">
            <v>No Trade</v>
          </cell>
          <cell r="N2474" t="str">
            <v>NG93</v>
          </cell>
          <cell r="O2474">
            <v>50.75</v>
          </cell>
          <cell r="P2474">
            <v>1</v>
          </cell>
        </row>
        <row r="2475">
          <cell r="A2475" t="str">
            <v>ON</v>
          </cell>
          <cell r="B2475">
            <v>9</v>
          </cell>
          <cell r="C2475">
            <v>3</v>
          </cell>
          <cell r="D2475" t="str">
            <v>C</v>
          </cell>
          <cell r="E2475">
            <v>10</v>
          </cell>
          <cell r="F2475">
            <v>37859</v>
          </cell>
          <cell r="G2475">
            <v>1.2E-2</v>
          </cell>
          <cell r="H2475">
            <v>0.01</v>
          </cell>
          <cell r="I2475" t="str">
            <v>0          0</v>
          </cell>
          <cell r="J2475">
            <v>0</v>
          </cell>
          <cell r="K2475">
            <v>0</v>
          </cell>
          <cell r="L2475">
            <v>2003</v>
          </cell>
          <cell r="M2475" t="str">
            <v>No Trade</v>
          </cell>
          <cell r="N2475" t="str">
            <v>NG93</v>
          </cell>
          <cell r="O2475">
            <v>50.75</v>
          </cell>
          <cell r="P2475">
            <v>1</v>
          </cell>
        </row>
        <row r="2476">
          <cell r="A2476" t="str">
            <v>ON</v>
          </cell>
          <cell r="B2476">
            <v>10</v>
          </cell>
          <cell r="C2476">
            <v>3</v>
          </cell>
          <cell r="D2476" t="str">
            <v>P</v>
          </cell>
          <cell r="E2476">
            <v>0.75</v>
          </cell>
          <cell r="F2476">
            <v>37889</v>
          </cell>
          <cell r="G2476">
            <v>0</v>
          </cell>
          <cell r="H2476">
            <v>0</v>
          </cell>
          <cell r="I2476" t="str">
            <v>0          0</v>
          </cell>
          <cell r="J2476">
            <v>0</v>
          </cell>
          <cell r="K2476">
            <v>0</v>
          </cell>
          <cell r="L2476">
            <v>2003</v>
          </cell>
          <cell r="M2476" t="str">
            <v>No Trade</v>
          </cell>
          <cell r="N2476" t="str">
            <v/>
          </cell>
          <cell r="O2476" t="str">
            <v/>
          </cell>
          <cell r="P2476" t="str">
            <v/>
          </cell>
        </row>
        <row r="2477">
          <cell r="A2477" t="str">
            <v>ON</v>
          </cell>
          <cell r="B2477">
            <v>10</v>
          </cell>
          <cell r="C2477">
            <v>3</v>
          </cell>
          <cell r="D2477" t="str">
            <v>C</v>
          </cell>
          <cell r="E2477">
            <v>1</v>
          </cell>
          <cell r="F2477">
            <v>37889</v>
          </cell>
          <cell r="G2477">
            <v>0</v>
          </cell>
          <cell r="H2477">
            <v>0</v>
          </cell>
          <cell r="I2477" t="str">
            <v>0          0</v>
          </cell>
          <cell r="J2477">
            <v>0</v>
          </cell>
          <cell r="K2477">
            <v>0</v>
          </cell>
          <cell r="L2477">
            <v>2003</v>
          </cell>
          <cell r="M2477" t="str">
            <v>No Trade</v>
          </cell>
          <cell r="N2477" t="str">
            <v/>
          </cell>
          <cell r="O2477" t="str">
            <v/>
          </cell>
          <cell r="P2477" t="str">
            <v/>
          </cell>
        </row>
        <row r="2478">
          <cell r="A2478" t="str">
            <v>ON</v>
          </cell>
          <cell r="B2478">
            <v>10</v>
          </cell>
          <cell r="C2478">
            <v>3</v>
          </cell>
          <cell r="D2478" t="str">
            <v>P</v>
          </cell>
          <cell r="E2478">
            <v>2</v>
          </cell>
          <cell r="F2478">
            <v>37889</v>
          </cell>
          <cell r="G2478">
            <v>3.0000000000000001E-3</v>
          </cell>
          <cell r="H2478">
            <v>0</v>
          </cell>
          <cell r="I2478" t="str">
            <v>4          0</v>
          </cell>
          <cell r="J2478">
            <v>0</v>
          </cell>
          <cell r="K2478">
            <v>0</v>
          </cell>
          <cell r="L2478">
            <v>2003</v>
          </cell>
          <cell r="M2478">
            <v>1.1871046375656622</v>
          </cell>
          <cell r="N2478" t="str">
            <v>NG103</v>
          </cell>
          <cell r="O2478">
            <v>50.75</v>
          </cell>
          <cell r="P2478">
            <v>2</v>
          </cell>
        </row>
        <row r="2479">
          <cell r="A2479" t="str">
            <v>ON</v>
          </cell>
          <cell r="B2479">
            <v>10</v>
          </cell>
          <cell r="C2479">
            <v>3</v>
          </cell>
          <cell r="D2479" t="str">
            <v>P</v>
          </cell>
          <cell r="E2479">
            <v>2.1</v>
          </cell>
          <cell r="F2479">
            <v>37889</v>
          </cell>
          <cell r="G2479">
            <v>5.0000000000000001E-3</v>
          </cell>
          <cell r="H2479">
            <v>0</v>
          </cell>
          <cell r="I2479" t="str">
            <v>7          0</v>
          </cell>
          <cell r="J2479">
            <v>0</v>
          </cell>
          <cell r="K2479">
            <v>0</v>
          </cell>
          <cell r="L2479">
            <v>2003</v>
          </cell>
          <cell r="M2479">
            <v>1.221995327504646</v>
          </cell>
          <cell r="N2479" t="str">
            <v>NG103</v>
          </cell>
          <cell r="O2479">
            <v>50.75</v>
          </cell>
          <cell r="P2479">
            <v>2</v>
          </cell>
        </row>
        <row r="2480">
          <cell r="A2480" t="str">
            <v>ON</v>
          </cell>
          <cell r="B2480">
            <v>10</v>
          </cell>
          <cell r="C2480">
            <v>3</v>
          </cell>
          <cell r="D2480" t="str">
            <v>P</v>
          </cell>
          <cell r="E2480">
            <v>2.5</v>
          </cell>
          <cell r="F2480">
            <v>37889</v>
          </cell>
          <cell r="G2480">
            <v>2.5999999999999999E-2</v>
          </cell>
          <cell r="H2480">
            <v>0.03</v>
          </cell>
          <cell r="I2480" t="str">
            <v>1          0</v>
          </cell>
          <cell r="J2480">
            <v>0</v>
          </cell>
          <cell r="K2480">
            <v>0</v>
          </cell>
          <cell r="L2480">
            <v>2003</v>
          </cell>
          <cell r="M2480">
            <v>1.3668937145412048</v>
          </cell>
          <cell r="N2480" t="str">
            <v>NG103</v>
          </cell>
          <cell r="O2480">
            <v>50.75</v>
          </cell>
          <cell r="P2480">
            <v>2</v>
          </cell>
        </row>
        <row r="2481">
          <cell r="A2481" t="str">
            <v>ON</v>
          </cell>
          <cell r="B2481">
            <v>10</v>
          </cell>
          <cell r="C2481">
            <v>3</v>
          </cell>
          <cell r="D2481" t="str">
            <v>P</v>
          </cell>
          <cell r="E2481">
            <v>2.6</v>
          </cell>
          <cell r="F2481">
            <v>37889</v>
          </cell>
          <cell r="G2481">
            <v>3.5000000000000003E-2</v>
          </cell>
          <cell r="H2481">
            <v>0.04</v>
          </cell>
          <cell r="I2481" t="str">
            <v>2          0</v>
          </cell>
          <cell r="J2481">
            <v>0</v>
          </cell>
          <cell r="K2481">
            <v>0</v>
          </cell>
          <cell r="L2481">
            <v>2003</v>
          </cell>
          <cell r="M2481">
            <v>1.3978629893228152</v>
          </cell>
          <cell r="N2481" t="str">
            <v>NG103</v>
          </cell>
          <cell r="O2481">
            <v>50.75</v>
          </cell>
          <cell r="P2481">
            <v>2</v>
          </cell>
        </row>
        <row r="2482">
          <cell r="A2482" t="str">
            <v>ON</v>
          </cell>
          <cell r="B2482">
            <v>10</v>
          </cell>
          <cell r="C2482">
            <v>3</v>
          </cell>
          <cell r="D2482" t="str">
            <v>P</v>
          </cell>
          <cell r="E2482">
            <v>2.7</v>
          </cell>
          <cell r="F2482">
            <v>37889</v>
          </cell>
          <cell r="G2482">
            <v>0</v>
          </cell>
          <cell r="H2482">
            <v>0</v>
          </cell>
          <cell r="I2482" t="str">
            <v>0          0</v>
          </cell>
          <cell r="J2482">
            <v>0</v>
          </cell>
          <cell r="K2482">
            <v>0</v>
          </cell>
          <cell r="L2482">
            <v>2003</v>
          </cell>
          <cell r="M2482" t="str">
            <v>No Trade</v>
          </cell>
          <cell r="N2482" t="str">
            <v/>
          </cell>
          <cell r="O2482" t="str">
            <v/>
          </cell>
          <cell r="P2482" t="str">
            <v/>
          </cell>
        </row>
        <row r="2483">
          <cell r="A2483" t="str">
            <v>ON</v>
          </cell>
          <cell r="B2483">
            <v>10</v>
          </cell>
          <cell r="C2483">
            <v>3</v>
          </cell>
          <cell r="D2483" t="str">
            <v>P</v>
          </cell>
          <cell r="E2483">
            <v>2.75</v>
          </cell>
          <cell r="F2483">
            <v>37889</v>
          </cell>
          <cell r="G2483">
            <v>5.3999999999999999E-2</v>
          </cell>
          <cell r="H2483">
            <v>0.06</v>
          </cell>
          <cell r="I2483" t="str">
            <v>3          0</v>
          </cell>
          <cell r="J2483">
            <v>0</v>
          </cell>
          <cell r="K2483">
            <v>0</v>
          </cell>
          <cell r="L2483">
            <v>2003</v>
          </cell>
          <cell r="M2483">
            <v>1.4499129806085567</v>
          </cell>
          <cell r="N2483" t="str">
            <v>NG103</v>
          </cell>
          <cell r="O2483">
            <v>50.75</v>
          </cell>
          <cell r="P2483">
            <v>2</v>
          </cell>
        </row>
        <row r="2484">
          <cell r="A2484" t="str">
            <v>ON</v>
          </cell>
          <cell r="B2484">
            <v>10</v>
          </cell>
          <cell r="C2484">
            <v>3</v>
          </cell>
          <cell r="D2484" t="str">
            <v>P</v>
          </cell>
          <cell r="E2484">
            <v>2.8</v>
          </cell>
          <cell r="F2484">
            <v>37889</v>
          </cell>
          <cell r="G2484">
            <v>0</v>
          </cell>
          <cell r="H2484">
            <v>0</v>
          </cell>
          <cell r="I2484" t="str">
            <v>0          0</v>
          </cell>
          <cell r="J2484">
            <v>0</v>
          </cell>
          <cell r="K2484">
            <v>0</v>
          </cell>
          <cell r="L2484">
            <v>2003</v>
          </cell>
          <cell r="M2484" t="str">
            <v>No Trade</v>
          </cell>
          <cell r="N2484" t="str">
            <v/>
          </cell>
          <cell r="O2484" t="str">
            <v/>
          </cell>
          <cell r="P2484" t="str">
            <v/>
          </cell>
        </row>
        <row r="2485">
          <cell r="A2485" t="str">
            <v>ON</v>
          </cell>
          <cell r="B2485">
            <v>10</v>
          </cell>
          <cell r="C2485">
            <v>3</v>
          </cell>
          <cell r="D2485" t="str">
            <v>P</v>
          </cell>
          <cell r="E2485">
            <v>3</v>
          </cell>
          <cell r="F2485">
            <v>37889</v>
          </cell>
          <cell r="G2485">
            <v>9.8000000000000004E-2</v>
          </cell>
          <cell r="H2485">
            <v>0.11</v>
          </cell>
          <cell r="I2485" t="str">
            <v>3          0</v>
          </cell>
          <cell r="J2485">
            <v>0</v>
          </cell>
          <cell r="K2485">
            <v>0</v>
          </cell>
          <cell r="L2485">
            <v>2003</v>
          </cell>
          <cell r="M2485">
            <v>1.5308186338393701</v>
          </cell>
          <cell r="N2485" t="str">
            <v>NG103</v>
          </cell>
          <cell r="O2485">
            <v>50.75</v>
          </cell>
          <cell r="P2485">
            <v>2</v>
          </cell>
        </row>
        <row r="2486">
          <cell r="A2486" t="str">
            <v>ON</v>
          </cell>
          <cell r="B2486">
            <v>10</v>
          </cell>
          <cell r="C2486">
            <v>3</v>
          </cell>
          <cell r="D2486" t="str">
            <v>P</v>
          </cell>
          <cell r="E2486">
            <v>3.1</v>
          </cell>
          <cell r="F2486">
            <v>37889</v>
          </cell>
          <cell r="G2486">
            <v>0.122</v>
          </cell>
          <cell r="H2486">
            <v>0.13</v>
          </cell>
          <cell r="I2486" t="str">
            <v>9          0</v>
          </cell>
          <cell r="J2486">
            <v>0</v>
          </cell>
          <cell r="K2486">
            <v>0</v>
          </cell>
          <cell r="L2486">
            <v>2003</v>
          </cell>
          <cell r="M2486">
            <v>1.5653295382821197</v>
          </cell>
          <cell r="N2486" t="str">
            <v>NG103</v>
          </cell>
          <cell r="O2486">
            <v>50.75</v>
          </cell>
          <cell r="P2486">
            <v>2</v>
          </cell>
        </row>
        <row r="2487">
          <cell r="A2487" t="str">
            <v>ON</v>
          </cell>
          <cell r="B2487">
            <v>10</v>
          </cell>
          <cell r="C2487">
            <v>3</v>
          </cell>
          <cell r="D2487" t="str">
            <v>P</v>
          </cell>
          <cell r="E2487">
            <v>3.15</v>
          </cell>
          <cell r="F2487">
            <v>37889</v>
          </cell>
          <cell r="G2487">
            <v>0.13500000000000001</v>
          </cell>
          <cell r="H2487">
            <v>0.15</v>
          </cell>
          <cell r="I2487" t="str">
            <v>3          0</v>
          </cell>
          <cell r="J2487">
            <v>0</v>
          </cell>
          <cell r="K2487">
            <v>0</v>
          </cell>
          <cell r="L2487">
            <v>2003</v>
          </cell>
          <cell r="M2487">
            <v>1.5818671994063969</v>
          </cell>
          <cell r="N2487" t="str">
            <v>NG103</v>
          </cell>
          <cell r="O2487">
            <v>50.75</v>
          </cell>
          <cell r="P2487">
            <v>2</v>
          </cell>
        </row>
        <row r="2488">
          <cell r="A2488" t="str">
            <v>ON</v>
          </cell>
          <cell r="B2488">
            <v>10</v>
          </cell>
          <cell r="C2488">
            <v>3</v>
          </cell>
          <cell r="D2488" t="str">
            <v>P</v>
          </cell>
          <cell r="E2488">
            <v>3.2</v>
          </cell>
          <cell r="F2488">
            <v>37889</v>
          </cell>
          <cell r="G2488">
            <v>0.14799999999999999</v>
          </cell>
          <cell r="H2488">
            <v>0.16</v>
          </cell>
          <cell r="I2488" t="str">
            <v>8          0</v>
          </cell>
          <cell r="J2488">
            <v>0</v>
          </cell>
          <cell r="K2488">
            <v>0</v>
          </cell>
          <cell r="L2488">
            <v>2003</v>
          </cell>
          <cell r="M2488">
            <v>1.5967373497067985</v>
          </cell>
          <cell r="N2488" t="str">
            <v>NG103</v>
          </cell>
          <cell r="O2488">
            <v>50.75</v>
          </cell>
          <cell r="P2488">
            <v>2</v>
          </cell>
        </row>
        <row r="2489">
          <cell r="A2489" t="str">
            <v>ON</v>
          </cell>
          <cell r="B2489">
            <v>10</v>
          </cell>
          <cell r="C2489">
            <v>3</v>
          </cell>
          <cell r="D2489" t="str">
            <v>P</v>
          </cell>
          <cell r="E2489">
            <v>3.25</v>
          </cell>
          <cell r="F2489">
            <v>37889</v>
          </cell>
          <cell r="G2489">
            <v>0.16300000000000001</v>
          </cell>
          <cell r="H2489">
            <v>0.18</v>
          </cell>
          <cell r="I2489" t="str">
            <v>4          0</v>
          </cell>
          <cell r="J2489">
            <v>0</v>
          </cell>
          <cell r="K2489">
            <v>0</v>
          </cell>
          <cell r="L2489">
            <v>2003</v>
          </cell>
          <cell r="M2489">
            <v>1.6137176993402509</v>
          </cell>
          <cell r="N2489" t="str">
            <v>NG103</v>
          </cell>
          <cell r="O2489">
            <v>50.75</v>
          </cell>
          <cell r="P2489">
            <v>2</v>
          </cell>
        </row>
        <row r="2490">
          <cell r="A2490" t="str">
            <v>ON</v>
          </cell>
          <cell r="B2490">
            <v>10</v>
          </cell>
          <cell r="C2490">
            <v>3</v>
          </cell>
          <cell r="D2490" t="str">
            <v>P</v>
          </cell>
          <cell r="E2490">
            <v>3.35</v>
          </cell>
          <cell r="F2490">
            <v>37889</v>
          </cell>
          <cell r="G2490">
            <v>0.19400000000000001</v>
          </cell>
          <cell r="H2490">
            <v>0.21</v>
          </cell>
          <cell r="I2490" t="str">
            <v>8          0</v>
          </cell>
          <cell r="J2490">
            <v>0</v>
          </cell>
          <cell r="K2490">
            <v>0</v>
          </cell>
          <cell r="L2490">
            <v>2003</v>
          </cell>
          <cell r="M2490">
            <v>1.6446927842329018</v>
          </cell>
          <cell r="N2490" t="str">
            <v>NG103</v>
          </cell>
          <cell r="O2490">
            <v>50.75</v>
          </cell>
          <cell r="P2490">
            <v>2</v>
          </cell>
        </row>
        <row r="2491">
          <cell r="A2491" t="str">
            <v>ON</v>
          </cell>
          <cell r="B2491">
            <v>10</v>
          </cell>
          <cell r="C2491">
            <v>3</v>
          </cell>
          <cell r="D2491" t="str">
            <v>C</v>
          </cell>
          <cell r="E2491">
            <v>3.4</v>
          </cell>
          <cell r="F2491">
            <v>37889</v>
          </cell>
          <cell r="G2491">
            <v>0.64100000000000001</v>
          </cell>
          <cell r="H2491">
            <v>0.64</v>
          </cell>
          <cell r="I2491" t="str">
            <v>1          0</v>
          </cell>
          <cell r="J2491">
            <v>0</v>
          </cell>
          <cell r="K2491">
            <v>0</v>
          </cell>
          <cell r="L2491">
            <v>2003</v>
          </cell>
          <cell r="M2491" t="str">
            <v>No Trade</v>
          </cell>
          <cell r="N2491" t="str">
            <v>NG103</v>
          </cell>
          <cell r="O2491">
            <v>50.75</v>
          </cell>
          <cell r="P2491">
            <v>1</v>
          </cell>
        </row>
        <row r="2492">
          <cell r="A2492" t="str">
            <v>ON</v>
          </cell>
          <cell r="B2492">
            <v>10</v>
          </cell>
          <cell r="C2492">
            <v>3</v>
          </cell>
          <cell r="D2492" t="str">
            <v>P</v>
          </cell>
          <cell r="E2492">
            <v>3.4</v>
          </cell>
          <cell r="F2492">
            <v>37889</v>
          </cell>
          <cell r="G2492">
            <v>0.21199999999999999</v>
          </cell>
          <cell r="H2492">
            <v>0.23</v>
          </cell>
          <cell r="I2492" t="str">
            <v>7          0</v>
          </cell>
          <cell r="J2492">
            <v>0</v>
          </cell>
          <cell r="K2492">
            <v>0</v>
          </cell>
          <cell r="L2492">
            <v>2003</v>
          </cell>
          <cell r="M2492">
            <v>1.6619267045557229</v>
          </cell>
          <cell r="N2492" t="str">
            <v>NG103</v>
          </cell>
          <cell r="O2492">
            <v>50.75</v>
          </cell>
          <cell r="P2492">
            <v>2</v>
          </cell>
        </row>
        <row r="2493">
          <cell r="A2493" t="str">
            <v>ON</v>
          </cell>
          <cell r="B2493">
            <v>10</v>
          </cell>
          <cell r="C2493">
            <v>3</v>
          </cell>
          <cell r="D2493" t="str">
            <v>C</v>
          </cell>
          <cell r="E2493">
            <v>3.45</v>
          </cell>
          <cell r="F2493">
            <v>37889</v>
          </cell>
          <cell r="G2493">
            <v>0.63300000000000001</v>
          </cell>
          <cell r="H2493">
            <v>0.63</v>
          </cell>
          <cell r="I2493" t="str">
            <v>3          0</v>
          </cell>
          <cell r="J2493">
            <v>0</v>
          </cell>
          <cell r="K2493">
            <v>0</v>
          </cell>
          <cell r="L2493">
            <v>2003</v>
          </cell>
          <cell r="M2493" t="str">
            <v>No Trade</v>
          </cell>
          <cell r="N2493" t="str">
            <v>NG103</v>
          </cell>
          <cell r="O2493">
            <v>50.75</v>
          </cell>
          <cell r="P2493">
            <v>1</v>
          </cell>
        </row>
        <row r="2494">
          <cell r="A2494" t="str">
            <v>ON</v>
          </cell>
          <cell r="B2494">
            <v>10</v>
          </cell>
          <cell r="C2494">
            <v>3</v>
          </cell>
          <cell r="D2494" t="str">
            <v>P</v>
          </cell>
          <cell r="E2494">
            <v>3.45</v>
          </cell>
          <cell r="F2494">
            <v>37889</v>
          </cell>
          <cell r="G2494">
            <v>0.23</v>
          </cell>
          <cell r="H2494">
            <v>0.25</v>
          </cell>
          <cell r="I2494" t="str">
            <v>6          0</v>
          </cell>
          <cell r="J2494">
            <v>0</v>
          </cell>
          <cell r="K2494">
            <v>0</v>
          </cell>
          <cell r="L2494">
            <v>2003</v>
          </cell>
          <cell r="M2494">
            <v>1.6777070496735553</v>
          </cell>
          <cell r="N2494" t="str">
            <v>NG103</v>
          </cell>
          <cell r="O2494">
            <v>50.75</v>
          </cell>
          <cell r="P2494">
            <v>2</v>
          </cell>
        </row>
        <row r="2495">
          <cell r="A2495" t="str">
            <v>ON</v>
          </cell>
          <cell r="B2495">
            <v>10</v>
          </cell>
          <cell r="C2495">
            <v>3</v>
          </cell>
          <cell r="D2495" t="str">
            <v>P</v>
          </cell>
          <cell r="E2495">
            <v>3.5</v>
          </cell>
          <cell r="F2495">
            <v>37889</v>
          </cell>
          <cell r="G2495">
            <v>0.248</v>
          </cell>
          <cell r="H2495">
            <v>0.27</v>
          </cell>
          <cell r="I2495" t="str">
            <v>6          0</v>
          </cell>
          <cell r="J2495">
            <v>0</v>
          </cell>
          <cell r="K2495">
            <v>0</v>
          </cell>
          <cell r="L2495">
            <v>2003</v>
          </cell>
          <cell r="M2495">
            <v>1.6922230067740471</v>
          </cell>
          <cell r="N2495" t="str">
            <v>NG103</v>
          </cell>
          <cell r="O2495">
            <v>50.75</v>
          </cell>
          <cell r="P2495">
            <v>2</v>
          </cell>
        </row>
        <row r="2496">
          <cell r="A2496" t="str">
            <v>ON</v>
          </cell>
          <cell r="B2496">
            <v>10</v>
          </cell>
          <cell r="C2496">
            <v>3</v>
          </cell>
          <cell r="D2496" t="str">
            <v>C</v>
          </cell>
          <cell r="E2496">
            <v>3.6</v>
          </cell>
          <cell r="F2496">
            <v>37889</v>
          </cell>
          <cell r="G2496">
            <v>0.751</v>
          </cell>
          <cell r="H2496">
            <v>0.68</v>
          </cell>
          <cell r="I2496" t="str">
            <v>5          0</v>
          </cell>
          <cell r="J2496">
            <v>0</v>
          </cell>
          <cell r="K2496">
            <v>0</v>
          </cell>
          <cell r="L2496">
            <v>2003</v>
          </cell>
          <cell r="M2496" t="str">
            <v>No Trade</v>
          </cell>
          <cell r="N2496" t="str">
            <v>NG103</v>
          </cell>
          <cell r="O2496">
            <v>50.75</v>
          </cell>
          <cell r="P2496">
            <v>1</v>
          </cell>
        </row>
        <row r="2497">
          <cell r="A2497" t="str">
            <v>ON</v>
          </cell>
          <cell r="B2497">
            <v>10</v>
          </cell>
          <cell r="C2497">
            <v>3</v>
          </cell>
          <cell r="D2497" t="str">
            <v>P</v>
          </cell>
          <cell r="E2497">
            <v>3.6</v>
          </cell>
          <cell r="F2497">
            <v>37889</v>
          </cell>
          <cell r="G2497">
            <v>0.28799999999999998</v>
          </cell>
          <cell r="H2497">
            <v>0.31</v>
          </cell>
          <cell r="I2497" t="str">
            <v>8          0</v>
          </cell>
          <cell r="J2497">
            <v>0</v>
          </cell>
          <cell r="K2497">
            <v>0</v>
          </cell>
          <cell r="L2497">
            <v>2003</v>
          </cell>
          <cell r="M2497">
            <v>1.7230011394892499</v>
          </cell>
          <cell r="N2497" t="str">
            <v>NG103</v>
          </cell>
          <cell r="O2497">
            <v>50.75</v>
          </cell>
          <cell r="P2497">
            <v>2</v>
          </cell>
        </row>
        <row r="2498">
          <cell r="A2498" t="str">
            <v>ON</v>
          </cell>
          <cell r="B2498">
            <v>10</v>
          </cell>
          <cell r="C2498">
            <v>3</v>
          </cell>
          <cell r="D2498" t="str">
            <v>P</v>
          </cell>
          <cell r="E2498">
            <v>3.65</v>
          </cell>
          <cell r="F2498">
            <v>37889</v>
          </cell>
          <cell r="G2498">
            <v>0.309</v>
          </cell>
          <cell r="H2498">
            <v>0.34</v>
          </cell>
          <cell r="I2498" t="str">
            <v>0          0</v>
          </cell>
          <cell r="J2498">
            <v>0</v>
          </cell>
          <cell r="K2498">
            <v>0</v>
          </cell>
          <cell r="L2498">
            <v>2003</v>
          </cell>
          <cell r="M2498">
            <v>1.7379167119934327</v>
          </cell>
          <cell r="N2498" t="str">
            <v>NG103</v>
          </cell>
          <cell r="O2498">
            <v>50.75</v>
          </cell>
          <cell r="P2498">
            <v>2</v>
          </cell>
        </row>
        <row r="2499">
          <cell r="A2499" t="str">
            <v>ON</v>
          </cell>
          <cell r="B2499">
            <v>10</v>
          </cell>
          <cell r="C2499">
            <v>3</v>
          </cell>
          <cell r="D2499" t="str">
            <v>C</v>
          </cell>
          <cell r="E2499">
            <v>3.7</v>
          </cell>
          <cell r="F2499">
            <v>37889</v>
          </cell>
          <cell r="G2499">
            <v>0.69399999999999995</v>
          </cell>
          <cell r="H2499">
            <v>0.63</v>
          </cell>
          <cell r="I2499" t="str">
            <v>4          0</v>
          </cell>
          <cell r="J2499">
            <v>0</v>
          </cell>
          <cell r="K2499">
            <v>0</v>
          </cell>
          <cell r="L2499">
            <v>2003</v>
          </cell>
          <cell r="M2499" t="str">
            <v>No Trade</v>
          </cell>
          <cell r="N2499" t="str">
            <v>NG103</v>
          </cell>
          <cell r="O2499">
            <v>50.75</v>
          </cell>
          <cell r="P2499">
            <v>1</v>
          </cell>
        </row>
        <row r="2500">
          <cell r="A2500" t="str">
            <v>ON</v>
          </cell>
          <cell r="B2500">
            <v>10</v>
          </cell>
          <cell r="C2500">
            <v>3</v>
          </cell>
          <cell r="D2500" t="str">
            <v>P</v>
          </cell>
          <cell r="E2500">
            <v>3.7</v>
          </cell>
          <cell r="F2500">
            <v>37889</v>
          </cell>
          <cell r="G2500">
            <v>0.33100000000000002</v>
          </cell>
          <cell r="H2500">
            <v>0.36</v>
          </cell>
          <cell r="I2500" t="str">
            <v>3          0</v>
          </cell>
          <cell r="J2500">
            <v>0</v>
          </cell>
          <cell r="K2500">
            <v>0</v>
          </cell>
          <cell r="L2500">
            <v>2003</v>
          </cell>
          <cell r="M2500">
            <v>1.7529354026946418</v>
          </cell>
          <cell r="N2500" t="str">
            <v>NG103</v>
          </cell>
          <cell r="O2500">
            <v>50.75</v>
          </cell>
          <cell r="P2500">
            <v>2</v>
          </cell>
        </row>
        <row r="2501">
          <cell r="A2501" t="str">
            <v>ON</v>
          </cell>
          <cell r="B2501">
            <v>10</v>
          </cell>
          <cell r="C2501">
            <v>3</v>
          </cell>
          <cell r="D2501" t="str">
            <v>C</v>
          </cell>
          <cell r="E2501">
            <v>3.75</v>
          </cell>
          <cell r="F2501">
            <v>37889</v>
          </cell>
          <cell r="G2501">
            <v>0.66800000000000004</v>
          </cell>
          <cell r="H2501">
            <v>0.61</v>
          </cell>
          <cell r="I2501" t="str">
            <v>0          0</v>
          </cell>
          <cell r="J2501">
            <v>0</v>
          </cell>
          <cell r="K2501">
            <v>0</v>
          </cell>
          <cell r="L2501">
            <v>2003</v>
          </cell>
          <cell r="M2501" t="str">
            <v>No Trade</v>
          </cell>
          <cell r="N2501" t="str">
            <v>NG103</v>
          </cell>
          <cell r="O2501">
            <v>50.75</v>
          </cell>
          <cell r="P2501">
            <v>1</v>
          </cell>
        </row>
        <row r="2502">
          <cell r="A2502" t="str">
            <v>ON</v>
          </cell>
          <cell r="B2502">
            <v>10</v>
          </cell>
          <cell r="C2502">
            <v>3</v>
          </cell>
          <cell r="D2502" t="str">
            <v>P</v>
          </cell>
          <cell r="E2502">
            <v>3.75</v>
          </cell>
          <cell r="F2502">
            <v>37889</v>
          </cell>
          <cell r="G2502">
            <v>0.35299999999999998</v>
          </cell>
          <cell r="H2502">
            <v>0.38</v>
          </cell>
          <cell r="I2502" t="str">
            <v>7         50</v>
          </cell>
          <cell r="J2502">
            <v>0</v>
          </cell>
          <cell r="K2502">
            <v>0</v>
          </cell>
          <cell r="L2502">
            <v>2003</v>
          </cell>
          <cell r="M2502">
            <v>1.7669467859736581</v>
          </cell>
          <cell r="N2502" t="str">
            <v>NG103</v>
          </cell>
          <cell r="O2502">
            <v>50.75</v>
          </cell>
          <cell r="P2502">
            <v>2</v>
          </cell>
        </row>
        <row r="2503">
          <cell r="A2503" t="str">
            <v>ON</v>
          </cell>
          <cell r="B2503">
            <v>10</v>
          </cell>
          <cell r="C2503">
            <v>3</v>
          </cell>
          <cell r="D2503" t="str">
            <v>C</v>
          </cell>
          <cell r="E2503">
            <v>3.8</v>
          </cell>
          <cell r="F2503">
            <v>37889</v>
          </cell>
          <cell r="G2503">
            <v>0.64300000000000002</v>
          </cell>
          <cell r="H2503">
            <v>0.57999999999999996</v>
          </cell>
          <cell r="I2503" t="str">
            <v>3          0</v>
          </cell>
          <cell r="J2503">
            <v>0</v>
          </cell>
          <cell r="K2503">
            <v>0</v>
          </cell>
          <cell r="L2503">
            <v>2003</v>
          </cell>
          <cell r="M2503" t="str">
            <v>No Trade</v>
          </cell>
          <cell r="N2503" t="str">
            <v>NG103</v>
          </cell>
          <cell r="O2503">
            <v>50.75</v>
          </cell>
          <cell r="P2503">
            <v>1</v>
          </cell>
        </row>
        <row r="2504">
          <cell r="A2504" t="str">
            <v>ON</v>
          </cell>
          <cell r="B2504">
            <v>10</v>
          </cell>
          <cell r="C2504">
            <v>3</v>
          </cell>
          <cell r="D2504" t="str">
            <v>P</v>
          </cell>
          <cell r="E2504">
            <v>3.8</v>
          </cell>
          <cell r="F2504">
            <v>37889</v>
          </cell>
          <cell r="G2504">
            <v>0.376</v>
          </cell>
          <cell r="H2504">
            <v>0.41</v>
          </cell>
          <cell r="I2504" t="str">
            <v>2          0</v>
          </cell>
          <cell r="J2504">
            <v>0</v>
          </cell>
          <cell r="K2504">
            <v>0</v>
          </cell>
          <cell r="L2504">
            <v>2003</v>
          </cell>
          <cell r="M2504">
            <v>1.7811100283119006</v>
          </cell>
          <cell r="N2504" t="str">
            <v>NG103</v>
          </cell>
          <cell r="O2504">
            <v>50.75</v>
          </cell>
          <cell r="P2504">
            <v>2</v>
          </cell>
        </row>
        <row r="2505">
          <cell r="A2505" t="str">
            <v>ON</v>
          </cell>
          <cell r="B2505">
            <v>10</v>
          </cell>
          <cell r="C2505">
            <v>3</v>
          </cell>
          <cell r="D2505" t="str">
            <v>C</v>
          </cell>
          <cell r="E2505">
            <v>3.85</v>
          </cell>
          <cell r="F2505">
            <v>37889</v>
          </cell>
          <cell r="G2505">
            <v>0.61899999999999999</v>
          </cell>
          <cell r="H2505">
            <v>0.55000000000000004</v>
          </cell>
          <cell r="I2505" t="str">
            <v>9          0</v>
          </cell>
          <cell r="J2505">
            <v>0</v>
          </cell>
          <cell r="K2505">
            <v>0</v>
          </cell>
          <cell r="L2505">
            <v>2003</v>
          </cell>
          <cell r="M2505" t="str">
            <v>No Trade</v>
          </cell>
          <cell r="N2505" t="str">
            <v>NG103</v>
          </cell>
          <cell r="O2505">
            <v>50.75</v>
          </cell>
          <cell r="P2505">
            <v>1</v>
          </cell>
        </row>
        <row r="2506">
          <cell r="A2506" t="str">
            <v>ON</v>
          </cell>
          <cell r="B2506">
            <v>10</v>
          </cell>
          <cell r="C2506">
            <v>3</v>
          </cell>
          <cell r="D2506" t="str">
            <v>P</v>
          </cell>
          <cell r="E2506">
            <v>3.85</v>
          </cell>
          <cell r="F2506">
            <v>37889</v>
          </cell>
          <cell r="G2506">
            <v>0.4</v>
          </cell>
          <cell r="H2506">
            <v>0.43</v>
          </cell>
          <cell r="I2506" t="str">
            <v>7          0</v>
          </cell>
          <cell r="J2506">
            <v>0</v>
          </cell>
          <cell r="K2506">
            <v>0</v>
          </cell>
          <cell r="L2506">
            <v>2003</v>
          </cell>
          <cell r="M2506">
            <v>1.7954061284437153</v>
          </cell>
          <cell r="N2506" t="str">
            <v>NG103</v>
          </cell>
          <cell r="O2506">
            <v>50.75</v>
          </cell>
          <cell r="P2506">
            <v>2</v>
          </cell>
        </row>
        <row r="2507">
          <cell r="A2507" t="str">
            <v>ON</v>
          </cell>
          <cell r="B2507">
            <v>10</v>
          </cell>
          <cell r="C2507">
            <v>3</v>
          </cell>
          <cell r="D2507" t="str">
            <v>C</v>
          </cell>
          <cell r="E2507">
            <v>3.9</v>
          </cell>
          <cell r="F2507">
            <v>37889</v>
          </cell>
          <cell r="G2507">
            <v>0.59499999999999997</v>
          </cell>
          <cell r="H2507">
            <v>0.53</v>
          </cell>
          <cell r="I2507" t="str">
            <v>8          0</v>
          </cell>
          <cell r="J2507">
            <v>0</v>
          </cell>
          <cell r="K2507">
            <v>0</v>
          </cell>
          <cell r="L2507">
            <v>2003</v>
          </cell>
          <cell r="M2507" t="str">
            <v>No Trade</v>
          </cell>
          <cell r="N2507" t="str">
            <v>NG103</v>
          </cell>
          <cell r="O2507">
            <v>50.75</v>
          </cell>
          <cell r="P2507">
            <v>1</v>
          </cell>
        </row>
        <row r="2508">
          <cell r="A2508" t="str">
            <v>ON</v>
          </cell>
          <cell r="B2508">
            <v>10</v>
          </cell>
          <cell r="C2508">
            <v>3</v>
          </cell>
          <cell r="D2508" t="str">
            <v>P</v>
          </cell>
          <cell r="E2508">
            <v>3.9</v>
          </cell>
          <cell r="F2508">
            <v>37889</v>
          </cell>
          <cell r="G2508">
            <v>0.42499999999999999</v>
          </cell>
          <cell r="H2508">
            <v>0.46</v>
          </cell>
          <cell r="I2508" t="str">
            <v>4          0</v>
          </cell>
          <cell r="J2508">
            <v>0</v>
          </cell>
          <cell r="K2508">
            <v>0</v>
          </cell>
          <cell r="L2508">
            <v>2003</v>
          </cell>
          <cell r="M2508">
            <v>1.8098194747672633</v>
          </cell>
          <cell r="N2508" t="str">
            <v>NG103</v>
          </cell>
          <cell r="O2508">
            <v>50.75</v>
          </cell>
          <cell r="P2508">
            <v>2</v>
          </cell>
        </row>
        <row r="2509">
          <cell r="A2509" t="str">
            <v>ON</v>
          </cell>
          <cell r="B2509">
            <v>10</v>
          </cell>
          <cell r="C2509">
            <v>3</v>
          </cell>
          <cell r="D2509" t="str">
            <v>C</v>
          </cell>
          <cell r="E2509">
            <v>3.95</v>
          </cell>
          <cell r="F2509">
            <v>37889</v>
          </cell>
          <cell r="G2509">
            <v>0.57099999999999995</v>
          </cell>
          <cell r="H2509">
            <v>0.51</v>
          </cell>
          <cell r="I2509" t="str">
            <v>5          0</v>
          </cell>
          <cell r="J2509">
            <v>0</v>
          </cell>
          <cell r="K2509">
            <v>0</v>
          </cell>
          <cell r="L2509">
            <v>2003</v>
          </cell>
          <cell r="M2509" t="str">
            <v>No Trade</v>
          </cell>
          <cell r="N2509" t="str">
            <v>NG103</v>
          </cell>
          <cell r="O2509">
            <v>50.75</v>
          </cell>
          <cell r="P2509">
            <v>1</v>
          </cell>
        </row>
        <row r="2510">
          <cell r="A2510" t="str">
            <v>ON</v>
          </cell>
          <cell r="B2510">
            <v>10</v>
          </cell>
          <cell r="C2510">
            <v>3</v>
          </cell>
          <cell r="D2510" t="str">
            <v>P</v>
          </cell>
          <cell r="E2510">
            <v>3.95</v>
          </cell>
          <cell r="F2510">
            <v>37889</v>
          </cell>
          <cell r="G2510">
            <v>0.45100000000000001</v>
          </cell>
          <cell r="H2510">
            <v>0.49</v>
          </cell>
          <cell r="I2510" t="str">
            <v>1          0</v>
          </cell>
          <cell r="J2510">
            <v>0</v>
          </cell>
          <cell r="K2510">
            <v>0</v>
          </cell>
          <cell r="L2510">
            <v>2003</v>
          </cell>
          <cell r="M2510">
            <v>1.8243373286102016</v>
          </cell>
          <cell r="N2510" t="str">
            <v>NG103</v>
          </cell>
          <cell r="O2510">
            <v>50.75</v>
          </cell>
          <cell r="P2510">
            <v>2</v>
          </cell>
        </row>
        <row r="2511">
          <cell r="A2511" t="str">
            <v>ON</v>
          </cell>
          <cell r="B2511">
            <v>10</v>
          </cell>
          <cell r="C2511">
            <v>3</v>
          </cell>
          <cell r="D2511" t="str">
            <v>C</v>
          </cell>
          <cell r="E2511">
            <v>4</v>
          </cell>
          <cell r="F2511">
            <v>37889</v>
          </cell>
          <cell r="G2511">
            <v>0.54700000000000004</v>
          </cell>
          <cell r="H2511">
            <v>0.49</v>
          </cell>
          <cell r="I2511" t="str">
            <v>5          0</v>
          </cell>
          <cell r="J2511">
            <v>0</v>
          </cell>
          <cell r="K2511">
            <v>0</v>
          </cell>
          <cell r="L2511">
            <v>2003</v>
          </cell>
          <cell r="M2511" t="str">
            <v>No Trade</v>
          </cell>
          <cell r="N2511" t="str">
            <v>NG103</v>
          </cell>
          <cell r="O2511">
            <v>50.75</v>
          </cell>
          <cell r="P2511">
            <v>1</v>
          </cell>
        </row>
        <row r="2512">
          <cell r="A2512" t="str">
            <v>ON</v>
          </cell>
          <cell r="B2512">
            <v>10</v>
          </cell>
          <cell r="C2512">
            <v>3</v>
          </cell>
          <cell r="D2512" t="str">
            <v>P</v>
          </cell>
          <cell r="E2512">
            <v>4</v>
          </cell>
          <cell r="F2512">
            <v>37889</v>
          </cell>
          <cell r="G2512">
            <v>0.47699999999999998</v>
          </cell>
          <cell r="H2512">
            <v>0.52</v>
          </cell>
          <cell r="I2512" t="str">
            <v>1          0</v>
          </cell>
          <cell r="J2512">
            <v>0</v>
          </cell>
          <cell r="K2512">
            <v>0</v>
          </cell>
          <cell r="L2512">
            <v>2003</v>
          </cell>
          <cell r="M2512">
            <v>1.8380286810039406</v>
          </cell>
          <cell r="N2512" t="str">
            <v>NG103</v>
          </cell>
          <cell r="O2512">
            <v>50.75</v>
          </cell>
          <cell r="P2512">
            <v>2</v>
          </cell>
        </row>
        <row r="2513">
          <cell r="A2513" t="str">
            <v>ON</v>
          </cell>
          <cell r="B2513">
            <v>10</v>
          </cell>
          <cell r="C2513">
            <v>3</v>
          </cell>
          <cell r="D2513" t="str">
            <v>C</v>
          </cell>
          <cell r="E2513">
            <v>4.05</v>
          </cell>
          <cell r="F2513">
            <v>37889</v>
          </cell>
          <cell r="G2513">
            <v>0.52400000000000002</v>
          </cell>
          <cell r="H2513">
            <v>0.47</v>
          </cell>
          <cell r="I2513" t="str">
            <v>5          0</v>
          </cell>
          <cell r="J2513">
            <v>0</v>
          </cell>
          <cell r="K2513">
            <v>0</v>
          </cell>
          <cell r="L2513">
            <v>2003</v>
          </cell>
          <cell r="M2513" t="str">
            <v>No Trade</v>
          </cell>
          <cell r="N2513" t="str">
            <v>NG103</v>
          </cell>
          <cell r="O2513">
            <v>50.75</v>
          </cell>
          <cell r="P2513">
            <v>1</v>
          </cell>
        </row>
        <row r="2514">
          <cell r="A2514" t="str">
            <v>ON</v>
          </cell>
          <cell r="B2514">
            <v>10</v>
          </cell>
          <cell r="C2514">
            <v>3</v>
          </cell>
          <cell r="D2514" t="str">
            <v>P</v>
          </cell>
          <cell r="E2514">
            <v>4.05</v>
          </cell>
          <cell r="F2514">
            <v>37889</v>
          </cell>
          <cell r="G2514">
            <v>0.504</v>
          </cell>
          <cell r="H2514">
            <v>0.55000000000000004</v>
          </cell>
          <cell r="I2514" t="str">
            <v>1          0</v>
          </cell>
          <cell r="J2514">
            <v>0</v>
          </cell>
          <cell r="K2514">
            <v>0</v>
          </cell>
          <cell r="L2514">
            <v>2003</v>
          </cell>
          <cell r="M2514">
            <v>1.8518622157290554</v>
          </cell>
          <cell r="N2514" t="str">
            <v>NG103</v>
          </cell>
          <cell r="O2514">
            <v>50.75</v>
          </cell>
          <cell r="P2514">
            <v>2</v>
          </cell>
        </row>
        <row r="2515">
          <cell r="A2515" t="str">
            <v>ON</v>
          </cell>
          <cell r="B2515">
            <v>10</v>
          </cell>
          <cell r="C2515">
            <v>3</v>
          </cell>
          <cell r="D2515" t="str">
            <v>C</v>
          </cell>
          <cell r="E2515">
            <v>4.0999999999999996</v>
          </cell>
          <cell r="F2515">
            <v>37889</v>
          </cell>
          <cell r="G2515">
            <v>0.504</v>
          </cell>
          <cell r="H2515">
            <v>0.45</v>
          </cell>
          <cell r="I2515" t="str">
            <v>6          0</v>
          </cell>
          <cell r="J2515">
            <v>0</v>
          </cell>
          <cell r="K2515">
            <v>0</v>
          </cell>
          <cell r="L2515">
            <v>2003</v>
          </cell>
          <cell r="M2515" t="str">
            <v>No Trade</v>
          </cell>
          <cell r="N2515" t="str">
            <v>NG103</v>
          </cell>
          <cell r="O2515">
            <v>50.75</v>
          </cell>
          <cell r="P2515">
            <v>1</v>
          </cell>
        </row>
        <row r="2516">
          <cell r="A2516" t="str">
            <v>ON</v>
          </cell>
          <cell r="B2516">
            <v>10</v>
          </cell>
          <cell r="C2516">
            <v>3</v>
          </cell>
          <cell r="D2516" t="str">
            <v>P</v>
          </cell>
          <cell r="E2516">
            <v>4.0999999999999996</v>
          </cell>
          <cell r="F2516">
            <v>37889</v>
          </cell>
          <cell r="G2516">
            <v>0.53400000000000003</v>
          </cell>
          <cell r="H2516">
            <v>0.57999999999999996</v>
          </cell>
          <cell r="I2516" t="str">
            <v>2          0</v>
          </cell>
          <cell r="J2516">
            <v>0</v>
          </cell>
          <cell r="K2516">
            <v>0</v>
          </cell>
          <cell r="L2516">
            <v>2003</v>
          </cell>
          <cell r="M2516">
            <v>1.867559213291667</v>
          </cell>
          <cell r="N2516" t="str">
            <v>NG103</v>
          </cell>
          <cell r="O2516">
            <v>50.75</v>
          </cell>
          <cell r="P2516">
            <v>2</v>
          </cell>
        </row>
        <row r="2517">
          <cell r="A2517" t="str">
            <v>ON</v>
          </cell>
          <cell r="B2517">
            <v>10</v>
          </cell>
          <cell r="C2517">
            <v>3</v>
          </cell>
          <cell r="D2517" t="str">
            <v>C</v>
          </cell>
          <cell r="E2517">
            <v>4.25</v>
          </cell>
          <cell r="F2517">
            <v>37889</v>
          </cell>
          <cell r="G2517">
            <v>0.44800000000000001</v>
          </cell>
          <cell r="H2517">
            <v>0.4</v>
          </cell>
          <cell r="I2517" t="str">
            <v>5          0</v>
          </cell>
          <cell r="J2517">
            <v>0</v>
          </cell>
          <cell r="K2517">
            <v>0</v>
          </cell>
          <cell r="L2517">
            <v>2003</v>
          </cell>
          <cell r="M2517" t="str">
            <v>No Trade</v>
          </cell>
          <cell r="N2517" t="str">
            <v>NG103</v>
          </cell>
          <cell r="O2517">
            <v>50.75</v>
          </cell>
          <cell r="P2517">
            <v>1</v>
          </cell>
        </row>
        <row r="2518">
          <cell r="A2518" t="str">
            <v>ON</v>
          </cell>
          <cell r="B2518">
            <v>10</v>
          </cell>
          <cell r="C2518">
            <v>3</v>
          </cell>
          <cell r="D2518" t="str">
            <v>C</v>
          </cell>
          <cell r="E2518">
            <v>4.4000000000000004</v>
          </cell>
          <cell r="F2518">
            <v>37889</v>
          </cell>
          <cell r="G2518">
            <v>0.39900000000000002</v>
          </cell>
          <cell r="H2518">
            <v>0.35</v>
          </cell>
          <cell r="I2518" t="str">
            <v>9          0</v>
          </cell>
          <cell r="J2518">
            <v>0</v>
          </cell>
          <cell r="K2518">
            <v>0</v>
          </cell>
          <cell r="L2518">
            <v>2003</v>
          </cell>
          <cell r="M2518" t="str">
            <v>No Trade</v>
          </cell>
          <cell r="N2518" t="str">
            <v>NG103</v>
          </cell>
          <cell r="O2518">
            <v>50.75</v>
          </cell>
          <cell r="P2518">
            <v>1</v>
          </cell>
        </row>
        <row r="2519">
          <cell r="A2519" t="str">
            <v>ON</v>
          </cell>
          <cell r="B2519">
            <v>10</v>
          </cell>
          <cell r="C2519">
            <v>3</v>
          </cell>
          <cell r="D2519" t="str">
            <v>C</v>
          </cell>
          <cell r="E2519">
            <v>4.5</v>
          </cell>
          <cell r="F2519">
            <v>37889</v>
          </cell>
          <cell r="G2519">
            <v>0.36899999999999999</v>
          </cell>
          <cell r="H2519">
            <v>0.33</v>
          </cell>
          <cell r="I2519" t="str">
            <v>2         10</v>
          </cell>
          <cell r="J2519">
            <v>0.34</v>
          </cell>
          <cell r="K2519">
            <v>0.34</v>
          </cell>
          <cell r="L2519">
            <v>2003</v>
          </cell>
          <cell r="M2519" t="str">
            <v>No Trade</v>
          </cell>
          <cell r="N2519" t="str">
            <v>NG103</v>
          </cell>
          <cell r="O2519">
            <v>50.75</v>
          </cell>
          <cell r="P2519">
            <v>1</v>
          </cell>
        </row>
        <row r="2520">
          <cell r="A2520" t="str">
            <v>ON</v>
          </cell>
          <cell r="B2520">
            <v>10</v>
          </cell>
          <cell r="C2520">
            <v>3</v>
          </cell>
          <cell r="D2520" t="str">
            <v>C</v>
          </cell>
          <cell r="E2520">
            <v>4.55</v>
          </cell>
          <cell r="F2520">
            <v>37889</v>
          </cell>
          <cell r="G2520">
            <v>0</v>
          </cell>
          <cell r="H2520">
            <v>0</v>
          </cell>
          <cell r="I2520" t="str">
            <v>0          0</v>
          </cell>
          <cell r="J2520">
            <v>0</v>
          </cell>
          <cell r="K2520">
            <v>0</v>
          </cell>
          <cell r="L2520">
            <v>2003</v>
          </cell>
          <cell r="M2520" t="str">
            <v>No Trade</v>
          </cell>
          <cell r="N2520" t="str">
            <v/>
          </cell>
          <cell r="O2520" t="str">
            <v/>
          </cell>
          <cell r="P2520" t="str">
            <v/>
          </cell>
        </row>
        <row r="2521">
          <cell r="A2521" t="str">
            <v>ON</v>
          </cell>
          <cell r="B2521">
            <v>10</v>
          </cell>
          <cell r="C2521">
            <v>3</v>
          </cell>
          <cell r="D2521" t="str">
            <v>C</v>
          </cell>
          <cell r="E2521">
            <v>4.5999999999999996</v>
          </cell>
          <cell r="F2521">
            <v>37889</v>
          </cell>
          <cell r="G2521">
            <v>0</v>
          </cell>
          <cell r="H2521">
            <v>0</v>
          </cell>
          <cell r="I2521" t="str">
            <v>0          0</v>
          </cell>
          <cell r="J2521">
            <v>0</v>
          </cell>
          <cell r="K2521">
            <v>0</v>
          </cell>
          <cell r="L2521">
            <v>2003</v>
          </cell>
          <cell r="M2521" t="str">
            <v>No Trade</v>
          </cell>
          <cell r="N2521" t="str">
            <v/>
          </cell>
          <cell r="O2521" t="str">
            <v/>
          </cell>
          <cell r="P2521" t="str">
            <v/>
          </cell>
        </row>
        <row r="2522">
          <cell r="A2522" t="str">
            <v>ON</v>
          </cell>
          <cell r="B2522">
            <v>10</v>
          </cell>
          <cell r="C2522">
            <v>3</v>
          </cell>
          <cell r="D2522" t="str">
            <v>C</v>
          </cell>
          <cell r="E2522">
            <v>4.6500000000000004</v>
          </cell>
          <cell r="F2522">
            <v>37889</v>
          </cell>
          <cell r="G2522">
            <v>0</v>
          </cell>
          <cell r="H2522">
            <v>0</v>
          </cell>
          <cell r="I2522" t="str">
            <v>0          0</v>
          </cell>
          <cell r="J2522">
            <v>0</v>
          </cell>
          <cell r="K2522">
            <v>0</v>
          </cell>
          <cell r="L2522">
            <v>2003</v>
          </cell>
          <cell r="M2522" t="str">
            <v>No Trade</v>
          </cell>
          <cell r="N2522" t="str">
            <v/>
          </cell>
          <cell r="O2522" t="str">
            <v/>
          </cell>
          <cell r="P2522" t="str">
            <v/>
          </cell>
        </row>
        <row r="2523">
          <cell r="A2523" t="str">
            <v>ON</v>
          </cell>
          <cell r="B2523">
            <v>10</v>
          </cell>
          <cell r="C2523">
            <v>3</v>
          </cell>
          <cell r="D2523" t="str">
            <v>C</v>
          </cell>
          <cell r="E2523">
            <v>4.7</v>
          </cell>
          <cell r="F2523">
            <v>37889</v>
          </cell>
          <cell r="G2523">
            <v>0</v>
          </cell>
          <cell r="H2523">
            <v>0</v>
          </cell>
          <cell r="I2523" t="str">
            <v>0          0</v>
          </cell>
          <cell r="J2523">
            <v>0</v>
          </cell>
          <cell r="K2523">
            <v>0</v>
          </cell>
          <cell r="L2523">
            <v>2003</v>
          </cell>
          <cell r="M2523" t="str">
            <v>No Trade</v>
          </cell>
          <cell r="N2523" t="str">
            <v/>
          </cell>
          <cell r="O2523" t="str">
            <v/>
          </cell>
          <cell r="P2523" t="str">
            <v/>
          </cell>
        </row>
        <row r="2524">
          <cell r="A2524" t="str">
            <v>ON</v>
          </cell>
          <cell r="B2524">
            <v>10</v>
          </cell>
          <cell r="C2524">
            <v>3</v>
          </cell>
          <cell r="D2524" t="str">
            <v>C</v>
          </cell>
          <cell r="E2524">
            <v>4.75</v>
          </cell>
          <cell r="F2524">
            <v>37889</v>
          </cell>
          <cell r="G2524">
            <v>0.30399999999999999</v>
          </cell>
          <cell r="H2524">
            <v>0.27</v>
          </cell>
          <cell r="I2524" t="str">
            <v>3          0</v>
          </cell>
          <cell r="J2524">
            <v>0</v>
          </cell>
          <cell r="K2524">
            <v>0</v>
          </cell>
          <cell r="L2524">
            <v>2003</v>
          </cell>
          <cell r="M2524" t="str">
            <v>No Trade</v>
          </cell>
          <cell r="N2524" t="str">
            <v>NG103</v>
          </cell>
          <cell r="O2524">
            <v>50.75</v>
          </cell>
          <cell r="P2524">
            <v>1</v>
          </cell>
        </row>
        <row r="2525">
          <cell r="A2525" t="str">
            <v>ON</v>
          </cell>
          <cell r="B2525">
            <v>10</v>
          </cell>
          <cell r="C2525">
            <v>3</v>
          </cell>
          <cell r="D2525" t="str">
            <v>C</v>
          </cell>
          <cell r="E2525">
            <v>4.8499999999999996</v>
          </cell>
          <cell r="F2525">
            <v>37889</v>
          </cell>
          <cell r="G2525">
            <v>0.28199999999999997</v>
          </cell>
          <cell r="H2525">
            <v>0.25</v>
          </cell>
          <cell r="I2525" t="str">
            <v>3          0</v>
          </cell>
          <cell r="J2525">
            <v>0</v>
          </cell>
          <cell r="K2525">
            <v>0</v>
          </cell>
          <cell r="L2525">
            <v>2003</v>
          </cell>
          <cell r="M2525" t="str">
            <v>No Trade</v>
          </cell>
          <cell r="N2525" t="str">
            <v>NG103</v>
          </cell>
          <cell r="O2525">
            <v>50.75</v>
          </cell>
          <cell r="P2525">
            <v>1</v>
          </cell>
        </row>
        <row r="2526">
          <cell r="A2526" t="str">
            <v>ON</v>
          </cell>
          <cell r="B2526">
            <v>10</v>
          </cell>
          <cell r="C2526">
            <v>3</v>
          </cell>
          <cell r="D2526" t="str">
            <v>C</v>
          </cell>
          <cell r="E2526">
            <v>5</v>
          </cell>
          <cell r="F2526">
            <v>37889</v>
          </cell>
          <cell r="G2526">
            <v>0.253</v>
          </cell>
          <cell r="H2526">
            <v>0.22</v>
          </cell>
          <cell r="I2526" t="str">
            <v>6          0</v>
          </cell>
          <cell r="J2526">
            <v>0</v>
          </cell>
          <cell r="K2526">
            <v>0</v>
          </cell>
          <cell r="L2526">
            <v>2003</v>
          </cell>
          <cell r="M2526" t="str">
            <v>No Trade</v>
          </cell>
          <cell r="N2526" t="str">
            <v>NG103</v>
          </cell>
          <cell r="O2526">
            <v>50.75</v>
          </cell>
          <cell r="P2526">
            <v>1</v>
          </cell>
        </row>
        <row r="2527">
          <cell r="A2527" t="str">
            <v>ON</v>
          </cell>
          <cell r="B2527">
            <v>10</v>
          </cell>
          <cell r="C2527">
            <v>3</v>
          </cell>
          <cell r="D2527" t="str">
            <v>C</v>
          </cell>
          <cell r="E2527">
            <v>5.0999999999999996</v>
          </cell>
          <cell r="F2527">
            <v>37889</v>
          </cell>
          <cell r="G2527">
            <v>0.23499999999999999</v>
          </cell>
          <cell r="H2527">
            <v>0.21</v>
          </cell>
          <cell r="I2527" t="str">
            <v>0          0</v>
          </cell>
          <cell r="J2527">
            <v>0</v>
          </cell>
          <cell r="K2527">
            <v>0</v>
          </cell>
          <cell r="L2527">
            <v>2003</v>
          </cell>
          <cell r="M2527" t="str">
            <v>No Trade</v>
          </cell>
          <cell r="N2527" t="str">
            <v>NG103</v>
          </cell>
          <cell r="O2527">
            <v>50.75</v>
          </cell>
          <cell r="P2527">
            <v>1</v>
          </cell>
        </row>
        <row r="2528">
          <cell r="A2528" t="str">
            <v>ON</v>
          </cell>
          <cell r="B2528">
            <v>10</v>
          </cell>
          <cell r="C2528">
            <v>3</v>
          </cell>
          <cell r="D2528" t="str">
            <v>C</v>
          </cell>
          <cell r="E2528">
            <v>5.3</v>
          </cell>
          <cell r="F2528">
            <v>37889</v>
          </cell>
          <cell r="G2528">
            <v>0.20399999999999999</v>
          </cell>
          <cell r="H2528">
            <v>0.18</v>
          </cell>
          <cell r="I2528" t="str">
            <v>2          0</v>
          </cell>
          <cell r="J2528">
            <v>0</v>
          </cell>
          <cell r="K2528">
            <v>0</v>
          </cell>
          <cell r="L2528">
            <v>2003</v>
          </cell>
          <cell r="M2528" t="str">
            <v>No Trade</v>
          </cell>
          <cell r="N2528" t="str">
            <v>NG103</v>
          </cell>
          <cell r="O2528">
            <v>50.75</v>
          </cell>
          <cell r="P2528">
            <v>1</v>
          </cell>
        </row>
        <row r="2529">
          <cell r="A2529" t="str">
            <v>ON</v>
          </cell>
          <cell r="B2529">
            <v>10</v>
          </cell>
          <cell r="C2529">
            <v>3</v>
          </cell>
          <cell r="D2529" t="str">
            <v>C</v>
          </cell>
          <cell r="E2529">
            <v>5.4</v>
          </cell>
          <cell r="F2529">
            <v>37889</v>
          </cell>
          <cell r="G2529">
            <v>0.19</v>
          </cell>
          <cell r="H2529">
            <v>0.16</v>
          </cell>
          <cell r="I2529" t="str">
            <v>9          0</v>
          </cell>
          <cell r="J2529">
            <v>0</v>
          </cell>
          <cell r="K2529">
            <v>0</v>
          </cell>
          <cell r="L2529">
            <v>2003</v>
          </cell>
          <cell r="M2529" t="str">
            <v>No Trade</v>
          </cell>
          <cell r="N2529" t="str">
            <v>NG103</v>
          </cell>
          <cell r="O2529">
            <v>50.75</v>
          </cell>
          <cell r="P2529">
            <v>1</v>
          </cell>
        </row>
        <row r="2530">
          <cell r="A2530" t="str">
            <v>ON</v>
          </cell>
          <cell r="B2530">
            <v>10</v>
          </cell>
          <cell r="C2530">
            <v>3</v>
          </cell>
          <cell r="D2530" t="str">
            <v>C</v>
          </cell>
          <cell r="E2530">
            <v>5.45</v>
          </cell>
          <cell r="F2530">
            <v>37889</v>
          </cell>
          <cell r="G2530">
            <v>0.184</v>
          </cell>
          <cell r="H2530">
            <v>0.16</v>
          </cell>
          <cell r="I2530" t="str">
            <v>4          0</v>
          </cell>
          <cell r="J2530">
            <v>0</v>
          </cell>
          <cell r="K2530">
            <v>0</v>
          </cell>
          <cell r="L2530">
            <v>2003</v>
          </cell>
          <cell r="M2530" t="str">
            <v>No Trade</v>
          </cell>
          <cell r="N2530" t="str">
            <v>NG103</v>
          </cell>
          <cell r="O2530">
            <v>50.75</v>
          </cell>
          <cell r="P2530">
            <v>1</v>
          </cell>
        </row>
        <row r="2531">
          <cell r="A2531" t="str">
            <v>ON</v>
          </cell>
          <cell r="B2531">
            <v>10</v>
          </cell>
          <cell r="C2531">
            <v>3</v>
          </cell>
          <cell r="D2531" t="str">
            <v>C</v>
          </cell>
          <cell r="E2531">
            <v>5.5</v>
          </cell>
          <cell r="F2531">
            <v>37889</v>
          </cell>
          <cell r="G2531">
            <v>0.17699999999999999</v>
          </cell>
          <cell r="H2531">
            <v>0.15</v>
          </cell>
          <cell r="I2531" t="str">
            <v>8          0</v>
          </cell>
          <cell r="J2531">
            <v>0</v>
          </cell>
          <cell r="K2531">
            <v>0</v>
          </cell>
          <cell r="L2531">
            <v>2003</v>
          </cell>
          <cell r="M2531" t="str">
            <v>No Trade</v>
          </cell>
          <cell r="N2531" t="str">
            <v>NG103</v>
          </cell>
          <cell r="O2531">
            <v>50.75</v>
          </cell>
          <cell r="P2531">
            <v>1</v>
          </cell>
        </row>
        <row r="2532">
          <cell r="A2532" t="str">
            <v>ON</v>
          </cell>
          <cell r="B2532">
            <v>10</v>
          </cell>
          <cell r="C2532">
            <v>3</v>
          </cell>
          <cell r="D2532" t="str">
            <v>C</v>
          </cell>
          <cell r="E2532">
            <v>5.6</v>
          </cell>
          <cell r="F2532">
            <v>37889</v>
          </cell>
          <cell r="G2532">
            <v>0.16600000000000001</v>
          </cell>
          <cell r="H2532">
            <v>0.14000000000000001</v>
          </cell>
          <cell r="I2532" t="str">
            <v>8          0</v>
          </cell>
          <cell r="J2532">
            <v>0</v>
          </cell>
          <cell r="K2532">
            <v>0</v>
          </cell>
          <cell r="L2532">
            <v>2003</v>
          </cell>
          <cell r="M2532" t="str">
            <v>No Trade</v>
          </cell>
          <cell r="N2532" t="str">
            <v>NG103</v>
          </cell>
          <cell r="O2532">
            <v>50.75</v>
          </cell>
          <cell r="P2532">
            <v>1</v>
          </cell>
        </row>
        <row r="2533">
          <cell r="A2533" t="str">
            <v>ON</v>
          </cell>
          <cell r="B2533">
            <v>10</v>
          </cell>
          <cell r="C2533">
            <v>3</v>
          </cell>
          <cell r="D2533" t="str">
            <v>C</v>
          </cell>
          <cell r="E2533">
            <v>5.65</v>
          </cell>
          <cell r="F2533">
            <v>37889</v>
          </cell>
          <cell r="G2533">
            <v>0.16</v>
          </cell>
          <cell r="H2533">
            <v>0.14000000000000001</v>
          </cell>
          <cell r="I2533" t="str">
            <v>3          0</v>
          </cell>
          <cell r="J2533">
            <v>0</v>
          </cell>
          <cell r="K2533">
            <v>0</v>
          </cell>
          <cell r="L2533">
            <v>2003</v>
          </cell>
          <cell r="M2533" t="str">
            <v>No Trade</v>
          </cell>
          <cell r="N2533" t="str">
            <v>NG103</v>
          </cell>
          <cell r="O2533">
            <v>50.75</v>
          </cell>
          <cell r="P2533">
            <v>1</v>
          </cell>
        </row>
        <row r="2534">
          <cell r="A2534" t="str">
            <v>ON</v>
          </cell>
          <cell r="B2534">
            <v>10</v>
          </cell>
          <cell r="C2534">
            <v>3</v>
          </cell>
          <cell r="D2534" t="str">
            <v>C</v>
          </cell>
          <cell r="E2534">
            <v>5.7</v>
          </cell>
          <cell r="F2534">
            <v>37889</v>
          </cell>
          <cell r="G2534">
            <v>0.155</v>
          </cell>
          <cell r="H2534">
            <v>0.13</v>
          </cell>
          <cell r="I2534" t="str">
            <v>8          0</v>
          </cell>
          <cell r="J2534">
            <v>0</v>
          </cell>
          <cell r="K2534">
            <v>0</v>
          </cell>
          <cell r="L2534">
            <v>2003</v>
          </cell>
          <cell r="M2534" t="str">
            <v>No Trade</v>
          </cell>
          <cell r="N2534" t="str">
            <v>NG103</v>
          </cell>
          <cell r="O2534">
            <v>50.75</v>
          </cell>
          <cell r="P2534">
            <v>1</v>
          </cell>
        </row>
        <row r="2535">
          <cell r="A2535" t="str">
            <v>ON</v>
          </cell>
          <cell r="B2535">
            <v>10</v>
          </cell>
          <cell r="C2535">
            <v>3</v>
          </cell>
          <cell r="D2535" t="str">
            <v>C</v>
          </cell>
          <cell r="E2535">
            <v>5.75</v>
          </cell>
          <cell r="F2535">
            <v>37889</v>
          </cell>
          <cell r="G2535">
            <v>0.15</v>
          </cell>
          <cell r="H2535">
            <v>0.13</v>
          </cell>
          <cell r="I2535" t="str">
            <v>3          0</v>
          </cell>
          <cell r="J2535">
            <v>0</v>
          </cell>
          <cell r="K2535">
            <v>0</v>
          </cell>
          <cell r="L2535">
            <v>2003</v>
          </cell>
          <cell r="M2535" t="str">
            <v>No Trade</v>
          </cell>
          <cell r="N2535" t="str">
            <v>NG103</v>
          </cell>
          <cell r="O2535">
            <v>50.75</v>
          </cell>
          <cell r="P2535">
            <v>1</v>
          </cell>
        </row>
        <row r="2536">
          <cell r="A2536" t="str">
            <v>ON</v>
          </cell>
          <cell r="B2536">
            <v>10</v>
          </cell>
          <cell r="C2536">
            <v>3</v>
          </cell>
          <cell r="D2536" t="str">
            <v>C</v>
          </cell>
          <cell r="E2536">
            <v>5.8</v>
          </cell>
          <cell r="F2536">
            <v>37889</v>
          </cell>
          <cell r="G2536">
            <v>0.14499999999999999</v>
          </cell>
          <cell r="H2536">
            <v>0.12</v>
          </cell>
          <cell r="I2536" t="str">
            <v>9          0</v>
          </cell>
          <cell r="J2536">
            <v>0</v>
          </cell>
          <cell r="K2536">
            <v>0</v>
          </cell>
          <cell r="L2536">
            <v>2003</v>
          </cell>
          <cell r="M2536" t="str">
            <v>No Trade</v>
          </cell>
          <cell r="N2536" t="str">
            <v>NG103</v>
          </cell>
          <cell r="O2536">
            <v>50.75</v>
          </cell>
          <cell r="P2536">
            <v>1</v>
          </cell>
        </row>
        <row r="2537">
          <cell r="A2537" t="str">
            <v>ON</v>
          </cell>
          <cell r="B2537">
            <v>10</v>
          </cell>
          <cell r="C2537">
            <v>3</v>
          </cell>
          <cell r="D2537" t="str">
            <v>C</v>
          </cell>
          <cell r="E2537">
            <v>6</v>
          </cell>
          <cell r="F2537">
            <v>37889</v>
          </cell>
          <cell r="G2537">
            <v>0.128</v>
          </cell>
          <cell r="H2537">
            <v>0.11</v>
          </cell>
          <cell r="I2537" t="str">
            <v>3          0</v>
          </cell>
          <cell r="J2537">
            <v>0</v>
          </cell>
          <cell r="K2537">
            <v>0</v>
          </cell>
          <cell r="L2537">
            <v>2003</v>
          </cell>
          <cell r="M2537" t="str">
            <v>No Trade</v>
          </cell>
          <cell r="N2537" t="str">
            <v>NG103</v>
          </cell>
          <cell r="O2537">
            <v>50.75</v>
          </cell>
          <cell r="P2537">
            <v>1</v>
          </cell>
        </row>
        <row r="2538">
          <cell r="A2538" t="str">
            <v>ON</v>
          </cell>
          <cell r="B2538">
            <v>10</v>
          </cell>
          <cell r="C2538">
            <v>3</v>
          </cell>
          <cell r="D2538" t="str">
            <v>C</v>
          </cell>
          <cell r="E2538">
            <v>6.5</v>
          </cell>
          <cell r="F2538">
            <v>37889</v>
          </cell>
          <cell r="G2538">
            <v>9.4E-2</v>
          </cell>
          <cell r="H2538">
            <v>0.08</v>
          </cell>
          <cell r="I2538" t="str">
            <v>4          0</v>
          </cell>
          <cell r="J2538">
            <v>0</v>
          </cell>
          <cell r="K2538">
            <v>0</v>
          </cell>
          <cell r="L2538">
            <v>2003</v>
          </cell>
          <cell r="M2538" t="str">
            <v>No Trade</v>
          </cell>
          <cell r="N2538" t="str">
            <v>NG103</v>
          </cell>
          <cell r="O2538">
            <v>50.75</v>
          </cell>
          <cell r="P2538">
            <v>1</v>
          </cell>
        </row>
        <row r="2539">
          <cell r="A2539" t="str">
            <v>ON</v>
          </cell>
          <cell r="B2539">
            <v>10</v>
          </cell>
          <cell r="C2539">
            <v>3</v>
          </cell>
          <cell r="D2539" t="str">
            <v>C</v>
          </cell>
          <cell r="E2539">
            <v>7</v>
          </cell>
          <cell r="F2539">
            <v>37889</v>
          </cell>
          <cell r="G2539">
            <v>7.1999999999999995E-2</v>
          </cell>
          <cell r="H2539">
            <v>0.06</v>
          </cell>
          <cell r="I2539" t="str">
            <v>4          0</v>
          </cell>
          <cell r="J2539">
            <v>0</v>
          </cell>
          <cell r="K2539">
            <v>0</v>
          </cell>
          <cell r="L2539">
            <v>2003</v>
          </cell>
          <cell r="M2539" t="str">
            <v>No Trade</v>
          </cell>
          <cell r="N2539" t="str">
            <v>NG103</v>
          </cell>
          <cell r="O2539">
            <v>50.75</v>
          </cell>
          <cell r="P2539">
            <v>1</v>
          </cell>
        </row>
        <row r="2540">
          <cell r="A2540" t="str">
            <v>ON</v>
          </cell>
          <cell r="B2540">
            <v>10</v>
          </cell>
          <cell r="C2540">
            <v>3</v>
          </cell>
          <cell r="D2540" t="str">
            <v>C</v>
          </cell>
          <cell r="E2540">
            <v>8</v>
          </cell>
          <cell r="F2540">
            <v>37889</v>
          </cell>
          <cell r="G2540">
            <v>4.4999999999999998E-2</v>
          </cell>
          <cell r="H2540">
            <v>0.04</v>
          </cell>
          <cell r="I2540" t="str">
            <v>0          0</v>
          </cell>
          <cell r="J2540">
            <v>0</v>
          </cell>
          <cell r="K2540">
            <v>0</v>
          </cell>
          <cell r="L2540">
            <v>2003</v>
          </cell>
          <cell r="M2540" t="str">
            <v>No Trade</v>
          </cell>
          <cell r="N2540" t="str">
            <v>NG103</v>
          </cell>
          <cell r="O2540">
            <v>50.75</v>
          </cell>
          <cell r="P2540">
            <v>1</v>
          </cell>
        </row>
        <row r="2541">
          <cell r="A2541" t="str">
            <v>ON</v>
          </cell>
          <cell r="B2541">
            <v>10</v>
          </cell>
          <cell r="C2541">
            <v>3</v>
          </cell>
          <cell r="D2541" t="str">
            <v>C</v>
          </cell>
          <cell r="E2541">
            <v>10</v>
          </cell>
          <cell r="F2541">
            <v>37889</v>
          </cell>
          <cell r="G2541">
            <v>2.4E-2</v>
          </cell>
          <cell r="H2541">
            <v>0.02</v>
          </cell>
          <cell r="I2541" t="str">
            <v>1          0</v>
          </cell>
          <cell r="J2541">
            <v>0</v>
          </cell>
          <cell r="K2541">
            <v>0</v>
          </cell>
          <cell r="L2541">
            <v>2003</v>
          </cell>
          <cell r="M2541" t="str">
            <v>No Trade</v>
          </cell>
          <cell r="N2541" t="str">
            <v>NG103</v>
          </cell>
          <cell r="O2541">
            <v>50.75</v>
          </cell>
          <cell r="P2541">
            <v>1</v>
          </cell>
        </row>
        <row r="2542">
          <cell r="A2542" t="str">
            <v>ON</v>
          </cell>
          <cell r="B2542">
            <v>11</v>
          </cell>
          <cell r="C2542">
            <v>3</v>
          </cell>
          <cell r="D2542" t="str">
            <v>P</v>
          </cell>
          <cell r="E2542">
            <v>2</v>
          </cell>
          <cell r="F2542">
            <v>37922</v>
          </cell>
          <cell r="G2542">
            <v>3.0000000000000001E-3</v>
          </cell>
          <cell r="H2542">
            <v>0</v>
          </cell>
          <cell r="I2542" t="str">
            <v>4          0</v>
          </cell>
          <cell r="J2542">
            <v>0</v>
          </cell>
          <cell r="K2542">
            <v>0</v>
          </cell>
          <cell r="L2542">
            <v>2003</v>
          </cell>
          <cell r="M2542">
            <v>1.1038621796301014</v>
          </cell>
          <cell r="N2542" t="str">
            <v>NG113</v>
          </cell>
          <cell r="O2542">
            <v>47</v>
          </cell>
          <cell r="P2542">
            <v>2</v>
          </cell>
        </row>
        <row r="2543">
          <cell r="A2543" t="str">
            <v>ON</v>
          </cell>
          <cell r="B2543">
            <v>11</v>
          </cell>
          <cell r="C2543">
            <v>3</v>
          </cell>
          <cell r="D2543" t="str">
            <v>P</v>
          </cell>
          <cell r="E2543">
            <v>2.5</v>
          </cell>
          <cell r="F2543">
            <v>37922</v>
          </cell>
          <cell r="G2543">
            <v>2.1999999999999999E-2</v>
          </cell>
          <cell r="H2543">
            <v>0.02</v>
          </cell>
          <cell r="I2543" t="str">
            <v>6          0</v>
          </cell>
          <cell r="J2543">
            <v>0</v>
          </cell>
          <cell r="K2543">
            <v>0</v>
          </cell>
          <cell r="L2543">
            <v>2003</v>
          </cell>
          <cell r="M2543">
            <v>1.2461637769791269</v>
          </cell>
          <cell r="N2543" t="str">
            <v>NG113</v>
          </cell>
          <cell r="O2543">
            <v>47</v>
          </cell>
          <cell r="P2543">
            <v>2</v>
          </cell>
        </row>
        <row r="2544">
          <cell r="A2544" t="str">
            <v>ON</v>
          </cell>
          <cell r="B2544">
            <v>11</v>
          </cell>
          <cell r="C2544">
            <v>3</v>
          </cell>
          <cell r="D2544" t="str">
            <v>C</v>
          </cell>
          <cell r="E2544">
            <v>2.75</v>
          </cell>
          <cell r="F2544">
            <v>37922</v>
          </cell>
          <cell r="G2544">
            <v>0</v>
          </cell>
          <cell r="H2544">
            <v>0</v>
          </cell>
          <cell r="I2544" t="str">
            <v>0          0</v>
          </cell>
          <cell r="J2544">
            <v>0</v>
          </cell>
          <cell r="K2544">
            <v>0</v>
          </cell>
          <cell r="L2544">
            <v>2003</v>
          </cell>
          <cell r="M2544" t="str">
            <v>No Trade</v>
          </cell>
          <cell r="N2544" t="str">
            <v/>
          </cell>
          <cell r="O2544" t="str">
            <v/>
          </cell>
          <cell r="P2544" t="str">
            <v/>
          </cell>
        </row>
        <row r="2545">
          <cell r="A2545" t="str">
            <v>ON</v>
          </cell>
          <cell r="B2545">
            <v>11</v>
          </cell>
          <cell r="C2545">
            <v>3</v>
          </cell>
          <cell r="D2545" t="str">
            <v>P</v>
          </cell>
          <cell r="E2545">
            <v>2.75</v>
          </cell>
          <cell r="F2545">
            <v>37922</v>
          </cell>
          <cell r="G2545">
            <v>4.5999999999999999E-2</v>
          </cell>
          <cell r="H2545">
            <v>0.05</v>
          </cell>
          <cell r="I2545" t="str">
            <v>4          0</v>
          </cell>
          <cell r="J2545">
            <v>0</v>
          </cell>
          <cell r="K2545">
            <v>0</v>
          </cell>
          <cell r="L2545">
            <v>2003</v>
          </cell>
          <cell r="M2545">
            <v>1.3193226921036085</v>
          </cell>
          <cell r="N2545" t="str">
            <v>NG113</v>
          </cell>
          <cell r="O2545">
            <v>47</v>
          </cell>
          <cell r="P2545">
            <v>2</v>
          </cell>
        </row>
        <row r="2546">
          <cell r="A2546" t="str">
            <v>ON</v>
          </cell>
          <cell r="B2546">
            <v>11</v>
          </cell>
          <cell r="C2546">
            <v>3</v>
          </cell>
          <cell r="D2546" t="str">
            <v>P</v>
          </cell>
          <cell r="E2546">
            <v>2.8</v>
          </cell>
          <cell r="F2546">
            <v>37922</v>
          </cell>
          <cell r="G2546">
            <v>0</v>
          </cell>
          <cell r="H2546">
            <v>0</v>
          </cell>
          <cell r="I2546" t="str">
            <v>0          0</v>
          </cell>
          <cell r="J2546">
            <v>0</v>
          </cell>
          <cell r="K2546">
            <v>0</v>
          </cell>
          <cell r="L2546">
            <v>2003</v>
          </cell>
          <cell r="M2546" t="str">
            <v>No Trade</v>
          </cell>
          <cell r="N2546" t="str">
            <v/>
          </cell>
          <cell r="O2546" t="str">
            <v/>
          </cell>
          <cell r="P2546" t="str">
            <v/>
          </cell>
        </row>
        <row r="2547">
          <cell r="A2547" t="str">
            <v>ON</v>
          </cell>
          <cell r="B2547">
            <v>11</v>
          </cell>
          <cell r="C2547">
            <v>3</v>
          </cell>
          <cell r="D2547" t="str">
            <v>P</v>
          </cell>
          <cell r="E2547">
            <v>3</v>
          </cell>
          <cell r="F2547">
            <v>37922</v>
          </cell>
          <cell r="G2547">
            <v>8.5999999999999993E-2</v>
          </cell>
          <cell r="H2547">
            <v>0.09</v>
          </cell>
          <cell r="I2547" t="str">
            <v>8          0</v>
          </cell>
          <cell r="J2547">
            <v>0</v>
          </cell>
          <cell r="K2547">
            <v>0</v>
          </cell>
          <cell r="L2547">
            <v>2003</v>
          </cell>
          <cell r="M2547">
            <v>1.3954720574015806</v>
          </cell>
          <cell r="N2547" t="str">
            <v>NG113</v>
          </cell>
          <cell r="O2547">
            <v>47</v>
          </cell>
          <cell r="P2547">
            <v>2</v>
          </cell>
        </row>
        <row r="2548">
          <cell r="A2548" t="str">
            <v>ON</v>
          </cell>
          <cell r="B2548">
            <v>11</v>
          </cell>
          <cell r="C2548">
            <v>3</v>
          </cell>
          <cell r="D2548" t="str">
            <v>P</v>
          </cell>
          <cell r="E2548">
            <v>3.25</v>
          </cell>
          <cell r="F2548">
            <v>37922</v>
          </cell>
          <cell r="G2548">
            <v>0.14299999999999999</v>
          </cell>
          <cell r="H2548">
            <v>0.16</v>
          </cell>
          <cell r="I2548" t="str">
            <v>1          0</v>
          </cell>
          <cell r="J2548">
            <v>0</v>
          </cell>
          <cell r="K2548">
            <v>0</v>
          </cell>
          <cell r="L2548">
            <v>2003</v>
          </cell>
          <cell r="M2548">
            <v>1.4675732651601281</v>
          </cell>
          <cell r="N2548" t="str">
            <v>NG113</v>
          </cell>
          <cell r="O2548">
            <v>47</v>
          </cell>
          <cell r="P2548">
            <v>2</v>
          </cell>
        </row>
        <row r="2549">
          <cell r="A2549" t="str">
            <v>ON</v>
          </cell>
          <cell r="B2549">
            <v>11</v>
          </cell>
          <cell r="C2549">
            <v>3</v>
          </cell>
          <cell r="D2549" t="str">
            <v>P</v>
          </cell>
          <cell r="E2549">
            <v>3.3</v>
          </cell>
          <cell r="F2549">
            <v>37922</v>
          </cell>
          <cell r="G2549">
            <v>0.156</v>
          </cell>
          <cell r="H2549">
            <v>0.17</v>
          </cell>
          <cell r="I2549" t="str">
            <v>6          0</v>
          </cell>
          <cell r="J2549">
            <v>0</v>
          </cell>
          <cell r="K2549">
            <v>0</v>
          </cell>
          <cell r="L2549">
            <v>2003</v>
          </cell>
          <cell r="M2549">
            <v>1.4806225517337175</v>
          </cell>
          <cell r="N2549" t="str">
            <v>NG113</v>
          </cell>
          <cell r="O2549">
            <v>47</v>
          </cell>
          <cell r="P2549">
            <v>2</v>
          </cell>
        </row>
        <row r="2550">
          <cell r="A2550" t="str">
            <v>ON</v>
          </cell>
          <cell r="B2550">
            <v>11</v>
          </cell>
          <cell r="C2550">
            <v>3</v>
          </cell>
          <cell r="D2550" t="str">
            <v>P</v>
          </cell>
          <cell r="E2550">
            <v>3.4</v>
          </cell>
          <cell r="F2550">
            <v>37922</v>
          </cell>
          <cell r="G2550">
            <v>0.186</v>
          </cell>
          <cell r="H2550">
            <v>0.2</v>
          </cell>
          <cell r="I2550" t="str">
            <v>8          0</v>
          </cell>
          <cell r="J2550">
            <v>0</v>
          </cell>
          <cell r="K2550">
            <v>0</v>
          </cell>
          <cell r="L2550">
            <v>2003</v>
          </cell>
          <cell r="M2550">
            <v>1.5093173548403445</v>
          </cell>
          <cell r="N2550" t="str">
            <v>NG113</v>
          </cell>
          <cell r="O2550">
            <v>47</v>
          </cell>
          <cell r="P2550">
            <v>2</v>
          </cell>
        </row>
        <row r="2551">
          <cell r="A2551" t="str">
            <v>ON</v>
          </cell>
          <cell r="B2551">
            <v>11</v>
          </cell>
          <cell r="C2551">
            <v>3</v>
          </cell>
          <cell r="D2551" t="str">
            <v>P</v>
          </cell>
          <cell r="E2551">
            <v>3.45</v>
          </cell>
          <cell r="F2551">
            <v>37922</v>
          </cell>
          <cell r="G2551">
            <v>0.20300000000000001</v>
          </cell>
          <cell r="H2551">
            <v>0.22</v>
          </cell>
          <cell r="I2551" t="str">
            <v>6          0</v>
          </cell>
          <cell r="J2551">
            <v>0</v>
          </cell>
          <cell r="K2551">
            <v>0</v>
          </cell>
          <cell r="L2551">
            <v>2003</v>
          </cell>
          <cell r="M2551">
            <v>1.5246575009069099</v>
          </cell>
          <cell r="N2551" t="str">
            <v>NG113</v>
          </cell>
          <cell r="O2551">
            <v>47</v>
          </cell>
          <cell r="P2551">
            <v>2</v>
          </cell>
        </row>
        <row r="2552">
          <cell r="A2552" t="str">
            <v>ON</v>
          </cell>
          <cell r="B2552">
            <v>11</v>
          </cell>
          <cell r="C2552">
            <v>3</v>
          </cell>
          <cell r="D2552" t="str">
            <v>P</v>
          </cell>
          <cell r="E2552">
            <v>3.5</v>
          </cell>
          <cell r="F2552">
            <v>37922</v>
          </cell>
          <cell r="G2552">
            <v>0.22</v>
          </cell>
          <cell r="H2552">
            <v>0.24</v>
          </cell>
          <cell r="I2552" t="str">
            <v>4          0</v>
          </cell>
          <cell r="J2552">
            <v>0</v>
          </cell>
          <cell r="K2552">
            <v>0</v>
          </cell>
          <cell r="L2552">
            <v>2003</v>
          </cell>
          <cell r="M2552">
            <v>1.5386976626864504</v>
          </cell>
          <cell r="N2552" t="str">
            <v>NG113</v>
          </cell>
          <cell r="O2552">
            <v>47</v>
          </cell>
          <cell r="P2552">
            <v>2</v>
          </cell>
        </row>
        <row r="2553">
          <cell r="A2553" t="str">
            <v>ON</v>
          </cell>
          <cell r="B2553">
            <v>11</v>
          </cell>
          <cell r="C2553">
            <v>3</v>
          </cell>
          <cell r="D2553" t="str">
            <v>P</v>
          </cell>
          <cell r="E2553">
            <v>3.6</v>
          </cell>
          <cell r="F2553">
            <v>37922</v>
          </cell>
          <cell r="G2553">
            <v>0.25600000000000001</v>
          </cell>
          <cell r="H2553">
            <v>0.28000000000000003</v>
          </cell>
          <cell r="I2553" t="str">
            <v>3          0</v>
          </cell>
          <cell r="J2553">
            <v>0</v>
          </cell>
          <cell r="K2553">
            <v>0</v>
          </cell>
          <cell r="L2553">
            <v>2003</v>
          </cell>
          <cell r="M2553">
            <v>1.5659875790098163</v>
          </cell>
          <cell r="N2553" t="str">
            <v>NG113</v>
          </cell>
          <cell r="O2553">
            <v>47</v>
          </cell>
          <cell r="P2553">
            <v>2</v>
          </cell>
        </row>
        <row r="2554">
          <cell r="A2554" t="str">
            <v>ON</v>
          </cell>
          <cell r="B2554">
            <v>11</v>
          </cell>
          <cell r="C2554">
            <v>3</v>
          </cell>
          <cell r="D2554" t="str">
            <v>P</v>
          </cell>
          <cell r="E2554">
            <v>3.65</v>
          </cell>
          <cell r="F2554">
            <v>37922</v>
          </cell>
          <cell r="G2554">
            <v>0.27500000000000002</v>
          </cell>
          <cell r="H2554">
            <v>0.3</v>
          </cell>
          <cell r="I2554" t="str">
            <v>4          0</v>
          </cell>
          <cell r="J2554">
            <v>0</v>
          </cell>
          <cell r="K2554">
            <v>0</v>
          </cell>
          <cell r="L2554">
            <v>2003</v>
          </cell>
          <cell r="M2554">
            <v>1.5792826367722783</v>
          </cell>
          <cell r="N2554" t="str">
            <v>NG113</v>
          </cell>
          <cell r="O2554">
            <v>47</v>
          </cell>
          <cell r="P2554">
            <v>2</v>
          </cell>
        </row>
        <row r="2555">
          <cell r="A2555" t="str">
            <v>ON</v>
          </cell>
          <cell r="B2555">
            <v>11</v>
          </cell>
          <cell r="C2555">
            <v>3</v>
          </cell>
          <cell r="D2555" t="str">
            <v>P</v>
          </cell>
          <cell r="E2555">
            <v>3.7</v>
          </cell>
          <cell r="F2555">
            <v>37922</v>
          </cell>
          <cell r="G2555">
            <v>0.29599999999999999</v>
          </cell>
          <cell r="H2555">
            <v>0.32</v>
          </cell>
          <cell r="I2555" t="str">
            <v>6          0</v>
          </cell>
          <cell r="J2555">
            <v>0</v>
          </cell>
          <cell r="K2555">
            <v>0</v>
          </cell>
          <cell r="L2555">
            <v>2003</v>
          </cell>
          <cell r="M2555">
            <v>1.5938788965188979</v>
          </cell>
          <cell r="N2555" t="str">
            <v>NG113</v>
          </cell>
          <cell r="O2555">
            <v>47</v>
          </cell>
          <cell r="P2555">
            <v>2</v>
          </cell>
        </row>
        <row r="2556">
          <cell r="A2556" t="str">
            <v>ON</v>
          </cell>
          <cell r="B2556">
            <v>11</v>
          </cell>
          <cell r="C2556">
            <v>3</v>
          </cell>
          <cell r="D2556" t="str">
            <v>P</v>
          </cell>
          <cell r="E2556">
            <v>3.75</v>
          </cell>
          <cell r="F2556">
            <v>37922</v>
          </cell>
          <cell r="G2556">
            <v>0.317</v>
          </cell>
          <cell r="H2556">
            <v>0.34</v>
          </cell>
          <cell r="I2556" t="str">
            <v>9         50</v>
          </cell>
          <cell r="J2556">
            <v>0</v>
          </cell>
          <cell r="K2556">
            <v>0</v>
          </cell>
          <cell r="L2556">
            <v>2003</v>
          </cell>
          <cell r="M2556">
            <v>1.6074422033617817</v>
          </cell>
          <cell r="N2556" t="str">
            <v>NG113</v>
          </cell>
          <cell r="O2556">
            <v>47</v>
          </cell>
          <cell r="P2556">
            <v>2</v>
          </cell>
        </row>
        <row r="2557">
          <cell r="A2557" t="str">
            <v>ON</v>
          </cell>
          <cell r="B2557">
            <v>11</v>
          </cell>
          <cell r="C2557">
            <v>3</v>
          </cell>
          <cell r="D2557" t="str">
            <v>C</v>
          </cell>
          <cell r="E2557">
            <v>3.8</v>
          </cell>
          <cell r="F2557">
            <v>37922</v>
          </cell>
          <cell r="G2557">
            <v>0.76300000000000001</v>
          </cell>
          <cell r="H2557">
            <v>0.7</v>
          </cell>
          <cell r="I2557" t="str">
            <v>5          0</v>
          </cell>
          <cell r="J2557">
            <v>0</v>
          </cell>
          <cell r="K2557">
            <v>0</v>
          </cell>
          <cell r="L2557">
            <v>2003</v>
          </cell>
          <cell r="M2557" t="str">
            <v>No Trade</v>
          </cell>
          <cell r="N2557" t="str">
            <v>NG113</v>
          </cell>
          <cell r="O2557">
            <v>47</v>
          </cell>
          <cell r="P2557">
            <v>1</v>
          </cell>
        </row>
        <row r="2558">
          <cell r="A2558" t="str">
            <v>ON</v>
          </cell>
          <cell r="B2558">
            <v>11</v>
          </cell>
          <cell r="C2558">
            <v>3</v>
          </cell>
          <cell r="D2558" t="str">
            <v>P</v>
          </cell>
          <cell r="E2558">
            <v>3.8</v>
          </cell>
          <cell r="F2558">
            <v>37922</v>
          </cell>
          <cell r="G2558">
            <v>0.33900000000000002</v>
          </cell>
          <cell r="H2558">
            <v>0.37</v>
          </cell>
          <cell r="I2558" t="str">
            <v>3          0</v>
          </cell>
          <cell r="J2558">
            <v>0</v>
          </cell>
          <cell r="K2558">
            <v>0</v>
          </cell>
          <cell r="L2558">
            <v>2003</v>
          </cell>
          <cell r="M2558">
            <v>1.6211294114496326</v>
          </cell>
          <cell r="N2558" t="str">
            <v>NG113</v>
          </cell>
          <cell r="O2558">
            <v>47</v>
          </cell>
          <cell r="P2558">
            <v>2</v>
          </cell>
        </row>
        <row r="2559">
          <cell r="A2559" t="str">
            <v>ON</v>
          </cell>
          <cell r="B2559">
            <v>11</v>
          </cell>
          <cell r="C2559">
            <v>3</v>
          </cell>
          <cell r="D2559" t="str">
            <v>C</v>
          </cell>
          <cell r="E2559">
            <v>3.85</v>
          </cell>
          <cell r="F2559">
            <v>37922</v>
          </cell>
          <cell r="G2559">
            <v>0.73899999999999999</v>
          </cell>
          <cell r="H2559">
            <v>0.68</v>
          </cell>
          <cell r="I2559" t="str">
            <v>1          0</v>
          </cell>
          <cell r="J2559">
            <v>0</v>
          </cell>
          <cell r="K2559">
            <v>0</v>
          </cell>
          <cell r="L2559">
            <v>2003</v>
          </cell>
          <cell r="M2559" t="str">
            <v>No Trade</v>
          </cell>
          <cell r="N2559" t="str">
            <v>NG113</v>
          </cell>
          <cell r="O2559">
            <v>47</v>
          </cell>
          <cell r="P2559">
            <v>1</v>
          </cell>
        </row>
        <row r="2560">
          <cell r="A2560" t="str">
            <v>ON</v>
          </cell>
          <cell r="B2560">
            <v>11</v>
          </cell>
          <cell r="C2560">
            <v>3</v>
          </cell>
          <cell r="D2560" t="str">
            <v>P</v>
          </cell>
          <cell r="E2560">
            <v>3.85</v>
          </cell>
          <cell r="F2560">
            <v>37922</v>
          </cell>
          <cell r="G2560">
            <v>0.36299999999999999</v>
          </cell>
          <cell r="H2560">
            <v>0.39</v>
          </cell>
          <cell r="I2560" t="str">
            <v>8          0</v>
          </cell>
          <cell r="J2560">
            <v>0</v>
          </cell>
          <cell r="K2560">
            <v>0</v>
          </cell>
          <cell r="L2560">
            <v>2003</v>
          </cell>
          <cell r="M2560">
            <v>1.6359252005130298</v>
          </cell>
          <cell r="N2560" t="str">
            <v>NG113</v>
          </cell>
          <cell r="O2560">
            <v>47</v>
          </cell>
          <cell r="P2560">
            <v>2</v>
          </cell>
        </row>
        <row r="2561">
          <cell r="A2561" t="str">
            <v>ON</v>
          </cell>
          <cell r="B2561">
            <v>11</v>
          </cell>
          <cell r="C2561">
            <v>3</v>
          </cell>
          <cell r="D2561" t="str">
            <v>C</v>
          </cell>
          <cell r="E2561">
            <v>3.9</v>
          </cell>
          <cell r="F2561">
            <v>37922</v>
          </cell>
          <cell r="G2561">
            <v>0.71499999999999997</v>
          </cell>
          <cell r="H2561">
            <v>0.65</v>
          </cell>
          <cell r="I2561" t="str">
            <v>7          0</v>
          </cell>
          <cell r="J2561">
            <v>0</v>
          </cell>
          <cell r="K2561">
            <v>0</v>
          </cell>
          <cell r="L2561">
            <v>2003</v>
          </cell>
          <cell r="M2561" t="str">
            <v>No Trade</v>
          </cell>
          <cell r="N2561" t="str">
            <v>NG113</v>
          </cell>
          <cell r="O2561">
            <v>47</v>
          </cell>
          <cell r="P2561">
            <v>1</v>
          </cell>
        </row>
        <row r="2562">
          <cell r="A2562" t="str">
            <v>ON</v>
          </cell>
          <cell r="B2562">
            <v>11</v>
          </cell>
          <cell r="C2562">
            <v>3</v>
          </cell>
          <cell r="D2562" t="str">
            <v>P</v>
          </cell>
          <cell r="E2562">
            <v>3.9</v>
          </cell>
          <cell r="F2562">
            <v>37922</v>
          </cell>
          <cell r="G2562">
            <v>0.38700000000000001</v>
          </cell>
          <cell r="H2562">
            <v>0.42</v>
          </cell>
          <cell r="I2562" t="str">
            <v>4          0</v>
          </cell>
          <cell r="J2562">
            <v>0</v>
          </cell>
          <cell r="K2562">
            <v>0</v>
          </cell>
          <cell r="L2562">
            <v>2003</v>
          </cell>
          <cell r="M2562">
            <v>1.6497724648799905</v>
          </cell>
          <cell r="N2562" t="str">
            <v>NG113</v>
          </cell>
          <cell r="O2562">
            <v>47</v>
          </cell>
          <cell r="P2562">
            <v>2</v>
          </cell>
        </row>
        <row r="2563">
          <cell r="A2563" t="str">
            <v>ON</v>
          </cell>
          <cell r="B2563">
            <v>11</v>
          </cell>
          <cell r="C2563">
            <v>3</v>
          </cell>
          <cell r="D2563" t="str">
            <v>C</v>
          </cell>
          <cell r="E2563">
            <v>4</v>
          </cell>
          <cell r="F2563">
            <v>37922</v>
          </cell>
          <cell r="G2563">
            <v>0.66900000000000004</v>
          </cell>
          <cell r="H2563">
            <v>0.61</v>
          </cell>
          <cell r="I2563" t="str">
            <v>2          0</v>
          </cell>
          <cell r="J2563">
            <v>0</v>
          </cell>
          <cell r="K2563">
            <v>0</v>
          </cell>
          <cell r="L2563">
            <v>2003</v>
          </cell>
          <cell r="M2563" t="str">
            <v>No Trade</v>
          </cell>
          <cell r="N2563" t="str">
            <v>NG113</v>
          </cell>
          <cell r="O2563">
            <v>47</v>
          </cell>
          <cell r="P2563">
            <v>1</v>
          </cell>
        </row>
        <row r="2564">
          <cell r="A2564" t="str">
            <v>ON</v>
          </cell>
          <cell r="B2564">
            <v>11</v>
          </cell>
          <cell r="C2564">
            <v>3</v>
          </cell>
          <cell r="D2564" t="str">
            <v>P</v>
          </cell>
          <cell r="E2564">
            <v>4</v>
          </cell>
          <cell r="F2564">
            <v>37922</v>
          </cell>
          <cell r="G2564">
            <v>0.437</v>
          </cell>
          <cell r="H2564">
            <v>0.47</v>
          </cell>
          <cell r="I2564" t="str">
            <v>7          0</v>
          </cell>
          <cell r="J2564">
            <v>0</v>
          </cell>
          <cell r="K2564">
            <v>0</v>
          </cell>
          <cell r="L2564">
            <v>2003</v>
          </cell>
          <cell r="M2564">
            <v>1.6768001149157432</v>
          </cell>
          <cell r="N2564" t="str">
            <v>NG113</v>
          </cell>
          <cell r="O2564">
            <v>47</v>
          </cell>
          <cell r="P2564">
            <v>2</v>
          </cell>
        </row>
        <row r="2565">
          <cell r="A2565" t="str">
            <v>ON</v>
          </cell>
          <cell r="B2565">
            <v>11</v>
          </cell>
          <cell r="C2565">
            <v>3</v>
          </cell>
          <cell r="D2565" t="str">
            <v>C</v>
          </cell>
          <cell r="E2565">
            <v>4.05</v>
          </cell>
          <cell r="F2565">
            <v>37922</v>
          </cell>
          <cell r="G2565">
            <v>0.64400000000000002</v>
          </cell>
          <cell r="H2565">
            <v>0.59</v>
          </cell>
          <cell r="I2565" t="str">
            <v>1          0</v>
          </cell>
          <cell r="J2565">
            <v>0</v>
          </cell>
          <cell r="K2565">
            <v>0</v>
          </cell>
          <cell r="L2565">
            <v>2003</v>
          </cell>
          <cell r="M2565" t="str">
            <v>No Trade</v>
          </cell>
          <cell r="N2565" t="str">
            <v>NG113</v>
          </cell>
          <cell r="O2565">
            <v>47</v>
          </cell>
          <cell r="P2565">
            <v>1</v>
          </cell>
        </row>
        <row r="2566">
          <cell r="A2566" t="str">
            <v>ON</v>
          </cell>
          <cell r="B2566">
            <v>11</v>
          </cell>
          <cell r="C2566">
            <v>3</v>
          </cell>
          <cell r="D2566" t="str">
            <v>P</v>
          </cell>
          <cell r="E2566">
            <v>4.05</v>
          </cell>
          <cell r="F2566">
            <v>37922</v>
          </cell>
          <cell r="G2566">
            <v>0.46400000000000002</v>
          </cell>
          <cell r="H2566">
            <v>0.5</v>
          </cell>
          <cell r="I2566" t="str">
            <v>5          0</v>
          </cell>
          <cell r="J2566">
            <v>0</v>
          </cell>
          <cell r="K2566">
            <v>0</v>
          </cell>
          <cell r="L2566">
            <v>2003</v>
          </cell>
          <cell r="M2566">
            <v>1.690894467881578</v>
          </cell>
          <cell r="N2566" t="str">
            <v>NG113</v>
          </cell>
          <cell r="O2566">
            <v>47</v>
          </cell>
          <cell r="P2566">
            <v>2</v>
          </cell>
        </row>
        <row r="2567">
          <cell r="A2567" t="str">
            <v>ON</v>
          </cell>
          <cell r="B2567">
            <v>11</v>
          </cell>
          <cell r="C2567">
            <v>3</v>
          </cell>
          <cell r="D2567" t="str">
            <v>C</v>
          </cell>
          <cell r="E2567">
            <v>4.0999999999999996</v>
          </cell>
          <cell r="F2567">
            <v>37922</v>
          </cell>
          <cell r="G2567">
            <v>0.624</v>
          </cell>
          <cell r="H2567">
            <v>0.56999999999999995</v>
          </cell>
          <cell r="I2567" t="str">
            <v>0          0</v>
          </cell>
          <cell r="J2567">
            <v>0</v>
          </cell>
          <cell r="K2567">
            <v>0</v>
          </cell>
          <cell r="L2567">
            <v>2003</v>
          </cell>
          <cell r="M2567" t="str">
            <v>No Trade</v>
          </cell>
          <cell r="N2567" t="str">
            <v>NG113</v>
          </cell>
          <cell r="O2567">
            <v>47</v>
          </cell>
          <cell r="P2567">
            <v>1</v>
          </cell>
        </row>
        <row r="2568">
          <cell r="A2568" t="str">
            <v>ON</v>
          </cell>
          <cell r="B2568">
            <v>11</v>
          </cell>
          <cell r="C2568">
            <v>3</v>
          </cell>
          <cell r="D2568" t="str">
            <v>P</v>
          </cell>
          <cell r="E2568">
            <v>4.0999999999999996</v>
          </cell>
          <cell r="F2568">
            <v>37922</v>
          </cell>
          <cell r="G2568">
            <v>0.49099999999999999</v>
          </cell>
          <cell r="H2568">
            <v>0.53</v>
          </cell>
          <cell r="I2568" t="str">
            <v>4          0</v>
          </cell>
          <cell r="J2568">
            <v>0</v>
          </cell>
          <cell r="K2568">
            <v>0</v>
          </cell>
          <cell r="L2568">
            <v>2003</v>
          </cell>
          <cell r="M2568">
            <v>1.7042005843470245</v>
          </cell>
          <cell r="N2568" t="str">
            <v>NG113</v>
          </cell>
          <cell r="O2568">
            <v>47</v>
          </cell>
          <cell r="P2568">
            <v>2</v>
          </cell>
        </row>
        <row r="2569">
          <cell r="A2569" t="str">
            <v>ON</v>
          </cell>
          <cell r="B2569">
            <v>11</v>
          </cell>
          <cell r="C2569">
            <v>3</v>
          </cell>
          <cell r="D2569" t="str">
            <v>C</v>
          </cell>
          <cell r="E2569">
            <v>4.1500000000000004</v>
          </cell>
          <cell r="F2569">
            <v>37922</v>
          </cell>
          <cell r="G2569">
            <v>0.60099999999999998</v>
          </cell>
          <cell r="H2569">
            <v>0.55000000000000004</v>
          </cell>
          <cell r="I2569" t="str">
            <v>0          0</v>
          </cell>
          <cell r="J2569">
            <v>0</v>
          </cell>
          <cell r="K2569">
            <v>0</v>
          </cell>
          <cell r="L2569">
            <v>2003</v>
          </cell>
          <cell r="M2569" t="str">
            <v>No Trade</v>
          </cell>
          <cell r="N2569" t="str">
            <v>NG113</v>
          </cell>
          <cell r="O2569">
            <v>47</v>
          </cell>
          <cell r="P2569">
            <v>1</v>
          </cell>
        </row>
        <row r="2570">
          <cell r="A2570" t="str">
            <v>ON</v>
          </cell>
          <cell r="B2570">
            <v>11</v>
          </cell>
          <cell r="C2570">
            <v>3</v>
          </cell>
          <cell r="D2570" t="str">
            <v>C</v>
          </cell>
          <cell r="E2570">
            <v>4.25</v>
          </cell>
          <cell r="F2570">
            <v>37922</v>
          </cell>
          <cell r="G2570">
            <v>0.56100000000000005</v>
          </cell>
          <cell r="H2570">
            <v>0.51</v>
          </cell>
          <cell r="I2570" t="str">
            <v>2          0</v>
          </cell>
          <cell r="J2570">
            <v>0</v>
          </cell>
          <cell r="K2570">
            <v>0</v>
          </cell>
          <cell r="L2570">
            <v>2003</v>
          </cell>
          <cell r="M2570" t="str">
            <v>No Trade</v>
          </cell>
          <cell r="N2570" t="str">
            <v>NG113</v>
          </cell>
          <cell r="O2570">
            <v>47</v>
          </cell>
          <cell r="P2570">
            <v>1</v>
          </cell>
        </row>
        <row r="2571">
          <cell r="A2571" t="str">
            <v>ON</v>
          </cell>
          <cell r="B2571">
            <v>11</v>
          </cell>
          <cell r="C2571">
            <v>3</v>
          </cell>
          <cell r="D2571" t="str">
            <v>C</v>
          </cell>
          <cell r="E2571">
            <v>4.5</v>
          </cell>
          <cell r="F2571">
            <v>37922</v>
          </cell>
          <cell r="G2571">
            <v>0.47099999999999997</v>
          </cell>
          <cell r="H2571">
            <v>0.42</v>
          </cell>
          <cell r="I2571" t="str">
            <v>9          0</v>
          </cell>
          <cell r="J2571">
            <v>0</v>
          </cell>
          <cell r="K2571">
            <v>0</v>
          </cell>
          <cell r="L2571">
            <v>2003</v>
          </cell>
          <cell r="M2571" t="str">
            <v>No Trade</v>
          </cell>
          <cell r="N2571" t="str">
            <v>NG113</v>
          </cell>
          <cell r="O2571">
            <v>47</v>
          </cell>
          <cell r="P2571">
            <v>1</v>
          </cell>
        </row>
        <row r="2572">
          <cell r="A2572" t="str">
            <v>ON</v>
          </cell>
          <cell r="B2572">
            <v>11</v>
          </cell>
          <cell r="C2572">
            <v>3</v>
          </cell>
          <cell r="D2572" t="str">
            <v>C</v>
          </cell>
          <cell r="E2572">
            <v>4.75</v>
          </cell>
          <cell r="F2572">
            <v>37922</v>
          </cell>
          <cell r="G2572">
            <v>0.39700000000000002</v>
          </cell>
          <cell r="H2572">
            <v>0.36</v>
          </cell>
          <cell r="I2572" t="str">
            <v>0          0</v>
          </cell>
          <cell r="J2572">
            <v>0</v>
          </cell>
          <cell r="K2572">
            <v>0</v>
          </cell>
          <cell r="L2572">
            <v>2003</v>
          </cell>
          <cell r="M2572" t="str">
            <v>No Trade</v>
          </cell>
          <cell r="N2572" t="str">
            <v>NG113</v>
          </cell>
          <cell r="O2572">
            <v>47</v>
          </cell>
          <cell r="P2572">
            <v>1</v>
          </cell>
        </row>
        <row r="2573">
          <cell r="A2573" t="str">
            <v>ON</v>
          </cell>
          <cell r="B2573">
            <v>11</v>
          </cell>
          <cell r="C2573">
            <v>3</v>
          </cell>
          <cell r="D2573" t="str">
            <v>C</v>
          </cell>
          <cell r="E2573">
            <v>4.8</v>
          </cell>
          <cell r="F2573">
            <v>37922</v>
          </cell>
          <cell r="G2573">
            <v>0.38400000000000001</v>
          </cell>
          <cell r="H2573">
            <v>0.34</v>
          </cell>
          <cell r="I2573" t="str">
            <v>8          0</v>
          </cell>
          <cell r="J2573">
            <v>0</v>
          </cell>
          <cell r="K2573">
            <v>0</v>
          </cell>
          <cell r="L2573">
            <v>2003</v>
          </cell>
          <cell r="M2573" t="str">
            <v>No Trade</v>
          </cell>
          <cell r="N2573" t="str">
            <v>NG113</v>
          </cell>
          <cell r="O2573">
            <v>47</v>
          </cell>
          <cell r="P2573">
            <v>1</v>
          </cell>
        </row>
        <row r="2574">
          <cell r="A2574" t="str">
            <v>ON</v>
          </cell>
          <cell r="B2574">
            <v>11</v>
          </cell>
          <cell r="C2574">
            <v>3</v>
          </cell>
          <cell r="D2574" t="str">
            <v>C</v>
          </cell>
          <cell r="E2574">
            <v>4.8499999999999996</v>
          </cell>
          <cell r="F2574">
            <v>37922</v>
          </cell>
          <cell r="G2574">
            <v>0.371</v>
          </cell>
          <cell r="H2574">
            <v>0.33</v>
          </cell>
          <cell r="I2574" t="str">
            <v>6          0</v>
          </cell>
          <cell r="J2574">
            <v>0</v>
          </cell>
          <cell r="K2574">
            <v>0</v>
          </cell>
          <cell r="L2574">
            <v>2003</v>
          </cell>
          <cell r="M2574" t="str">
            <v>No Trade</v>
          </cell>
          <cell r="N2574" t="str">
            <v>NG113</v>
          </cell>
          <cell r="O2574">
            <v>47</v>
          </cell>
          <cell r="P2574">
            <v>1</v>
          </cell>
        </row>
        <row r="2575">
          <cell r="A2575" t="str">
            <v>ON</v>
          </cell>
          <cell r="B2575">
            <v>11</v>
          </cell>
          <cell r="C2575">
            <v>3</v>
          </cell>
          <cell r="D2575" t="str">
            <v>C</v>
          </cell>
          <cell r="E2575">
            <v>4.9000000000000004</v>
          </cell>
          <cell r="F2575">
            <v>37922</v>
          </cell>
          <cell r="G2575">
            <v>0.35799999999999998</v>
          </cell>
          <cell r="H2575">
            <v>0.32</v>
          </cell>
          <cell r="I2575" t="str">
            <v>5          0</v>
          </cell>
          <cell r="J2575">
            <v>0</v>
          </cell>
          <cell r="K2575">
            <v>0</v>
          </cell>
          <cell r="L2575">
            <v>2003</v>
          </cell>
          <cell r="M2575" t="str">
            <v>No Trade</v>
          </cell>
          <cell r="N2575" t="str">
            <v>NG113</v>
          </cell>
          <cell r="O2575">
            <v>47</v>
          </cell>
          <cell r="P2575">
            <v>1</v>
          </cell>
        </row>
        <row r="2576">
          <cell r="A2576" t="str">
            <v>ON</v>
          </cell>
          <cell r="B2576">
            <v>11</v>
          </cell>
          <cell r="C2576">
            <v>3</v>
          </cell>
          <cell r="D2576" t="str">
            <v>C</v>
          </cell>
          <cell r="E2576">
            <v>5</v>
          </cell>
          <cell r="F2576">
            <v>37922</v>
          </cell>
          <cell r="G2576">
            <v>0.33500000000000002</v>
          </cell>
          <cell r="H2576">
            <v>0.3</v>
          </cell>
          <cell r="I2576" t="str">
            <v>4          0</v>
          </cell>
          <cell r="J2576">
            <v>0</v>
          </cell>
          <cell r="K2576">
            <v>0</v>
          </cell>
          <cell r="L2576">
            <v>2003</v>
          </cell>
          <cell r="M2576" t="str">
            <v>No Trade</v>
          </cell>
          <cell r="N2576" t="str">
            <v>NG113</v>
          </cell>
          <cell r="O2576">
            <v>47</v>
          </cell>
          <cell r="P2576">
            <v>1</v>
          </cell>
        </row>
        <row r="2577">
          <cell r="A2577" t="str">
            <v>ON</v>
          </cell>
          <cell r="B2577">
            <v>11</v>
          </cell>
          <cell r="C2577">
            <v>3</v>
          </cell>
          <cell r="D2577" t="str">
            <v>C</v>
          </cell>
          <cell r="E2577">
            <v>5.5</v>
          </cell>
          <cell r="F2577">
            <v>37922</v>
          </cell>
          <cell r="G2577">
            <v>0.24399999999999999</v>
          </cell>
          <cell r="H2577">
            <v>0.22</v>
          </cell>
          <cell r="I2577" t="str">
            <v>1          0</v>
          </cell>
          <cell r="J2577">
            <v>0</v>
          </cell>
          <cell r="K2577">
            <v>0</v>
          </cell>
          <cell r="L2577">
            <v>2003</v>
          </cell>
          <cell r="M2577" t="str">
            <v>No Trade</v>
          </cell>
          <cell r="N2577" t="str">
            <v>NG113</v>
          </cell>
          <cell r="O2577">
            <v>47</v>
          </cell>
          <cell r="P2577">
            <v>1</v>
          </cell>
        </row>
        <row r="2578">
          <cell r="A2578" t="str">
            <v>ON</v>
          </cell>
          <cell r="B2578">
            <v>11</v>
          </cell>
          <cell r="C2578">
            <v>3</v>
          </cell>
          <cell r="D2578" t="str">
            <v>C</v>
          </cell>
          <cell r="E2578">
            <v>6</v>
          </cell>
          <cell r="F2578">
            <v>37922</v>
          </cell>
          <cell r="G2578">
            <v>0.182</v>
          </cell>
          <cell r="H2578">
            <v>0.16</v>
          </cell>
          <cell r="I2578" t="str">
            <v>4          0</v>
          </cell>
          <cell r="J2578">
            <v>0</v>
          </cell>
          <cell r="K2578">
            <v>0</v>
          </cell>
          <cell r="L2578">
            <v>2003</v>
          </cell>
          <cell r="M2578" t="str">
            <v>No Trade</v>
          </cell>
          <cell r="N2578" t="str">
            <v>NG113</v>
          </cell>
          <cell r="O2578">
            <v>47</v>
          </cell>
          <cell r="P2578">
            <v>1</v>
          </cell>
        </row>
        <row r="2579">
          <cell r="A2579" t="str">
            <v>ON</v>
          </cell>
          <cell r="B2579">
            <v>11</v>
          </cell>
          <cell r="C2579">
            <v>3</v>
          </cell>
          <cell r="D2579" t="str">
            <v>C</v>
          </cell>
          <cell r="E2579">
            <v>6.05</v>
          </cell>
          <cell r="F2579">
            <v>37922</v>
          </cell>
          <cell r="G2579">
            <v>0.17699999999999999</v>
          </cell>
          <cell r="H2579">
            <v>0.15</v>
          </cell>
          <cell r="I2579" t="str">
            <v>9          0</v>
          </cell>
          <cell r="J2579">
            <v>0</v>
          </cell>
          <cell r="K2579">
            <v>0</v>
          </cell>
          <cell r="L2579">
            <v>2003</v>
          </cell>
          <cell r="M2579" t="str">
            <v>No Trade</v>
          </cell>
          <cell r="N2579" t="str">
            <v>NG113</v>
          </cell>
          <cell r="O2579">
            <v>47</v>
          </cell>
          <cell r="P2579">
            <v>1</v>
          </cell>
        </row>
        <row r="2580">
          <cell r="A2580" t="str">
            <v>ON</v>
          </cell>
          <cell r="B2580">
            <v>11</v>
          </cell>
          <cell r="C2580">
            <v>3</v>
          </cell>
          <cell r="D2580" t="str">
            <v>C</v>
          </cell>
          <cell r="E2580">
            <v>7</v>
          </cell>
          <cell r="F2580">
            <v>37922</v>
          </cell>
          <cell r="G2580">
            <v>0.109</v>
          </cell>
          <cell r="H2580">
            <v>0.09</v>
          </cell>
          <cell r="I2580" t="str">
            <v>8          0</v>
          </cell>
          <cell r="J2580">
            <v>0</v>
          </cell>
          <cell r="K2580">
            <v>0</v>
          </cell>
          <cell r="L2580">
            <v>2003</v>
          </cell>
          <cell r="M2580" t="str">
            <v>No Trade</v>
          </cell>
          <cell r="N2580" t="str">
            <v>NG113</v>
          </cell>
          <cell r="O2580">
            <v>47</v>
          </cell>
          <cell r="P2580">
            <v>1</v>
          </cell>
        </row>
        <row r="2581">
          <cell r="A2581" t="str">
            <v>ON</v>
          </cell>
          <cell r="B2581">
            <v>12</v>
          </cell>
          <cell r="C2581">
            <v>3</v>
          </cell>
          <cell r="D2581" t="str">
            <v>P</v>
          </cell>
          <cell r="E2581">
            <v>0.5</v>
          </cell>
          <cell r="F2581">
            <v>37949</v>
          </cell>
          <cell r="G2581">
            <v>0</v>
          </cell>
          <cell r="H2581">
            <v>0</v>
          </cell>
          <cell r="I2581" t="str">
            <v>0          0</v>
          </cell>
          <cell r="J2581">
            <v>0</v>
          </cell>
          <cell r="K2581">
            <v>0</v>
          </cell>
          <cell r="L2581">
            <v>2003</v>
          </cell>
          <cell r="M2581" t="str">
            <v>No Trade</v>
          </cell>
          <cell r="N2581" t="str">
            <v/>
          </cell>
          <cell r="O2581" t="str">
            <v/>
          </cell>
          <cell r="P2581" t="str">
            <v/>
          </cell>
        </row>
        <row r="2582">
          <cell r="A2582" t="str">
            <v>ON</v>
          </cell>
          <cell r="B2582">
            <v>12</v>
          </cell>
          <cell r="C2582">
            <v>3</v>
          </cell>
          <cell r="D2582" t="str">
            <v>P</v>
          </cell>
          <cell r="E2582">
            <v>2</v>
          </cell>
          <cell r="F2582">
            <v>37949</v>
          </cell>
          <cell r="G2582">
            <v>3.0000000000000001E-3</v>
          </cell>
          <cell r="H2582">
            <v>0</v>
          </cell>
          <cell r="I2582" t="str">
            <v>4          0</v>
          </cell>
          <cell r="J2582">
            <v>0</v>
          </cell>
          <cell r="K2582">
            <v>0</v>
          </cell>
          <cell r="L2582">
            <v>2003</v>
          </cell>
          <cell r="M2582">
            <v>1.062198551412165</v>
          </cell>
          <cell r="N2582" t="str">
            <v>NG123</v>
          </cell>
          <cell r="O2582">
            <v>47</v>
          </cell>
          <cell r="P2582">
            <v>2</v>
          </cell>
        </row>
        <row r="2583">
          <cell r="A2583" t="str">
            <v>ON</v>
          </cell>
          <cell r="B2583">
            <v>12</v>
          </cell>
          <cell r="C2583">
            <v>3</v>
          </cell>
          <cell r="D2583" t="str">
            <v>P</v>
          </cell>
          <cell r="E2583">
            <v>2.1</v>
          </cell>
          <cell r="F2583">
            <v>37949</v>
          </cell>
          <cell r="G2583">
            <v>5.0000000000000001E-3</v>
          </cell>
          <cell r="H2583">
            <v>0</v>
          </cell>
          <cell r="I2583" t="str">
            <v>6          0</v>
          </cell>
          <cell r="J2583">
            <v>0</v>
          </cell>
          <cell r="K2583">
            <v>0</v>
          </cell>
          <cell r="L2583">
            <v>2003</v>
          </cell>
          <cell r="M2583">
            <v>1.0934307710073863</v>
          </cell>
          <cell r="N2583" t="str">
            <v>NG123</v>
          </cell>
          <cell r="O2583">
            <v>47</v>
          </cell>
          <cell r="P2583">
            <v>2</v>
          </cell>
        </row>
        <row r="2584">
          <cell r="A2584" t="str">
            <v>ON</v>
          </cell>
          <cell r="B2584">
            <v>12</v>
          </cell>
          <cell r="C2584">
            <v>3</v>
          </cell>
          <cell r="D2584" t="str">
            <v>C</v>
          </cell>
          <cell r="E2584">
            <v>2.5</v>
          </cell>
          <cell r="F2584">
            <v>37949</v>
          </cell>
          <cell r="G2584">
            <v>0</v>
          </cell>
          <cell r="H2584">
            <v>0</v>
          </cell>
          <cell r="I2584" t="str">
            <v>0          0</v>
          </cell>
          <cell r="J2584">
            <v>0</v>
          </cell>
          <cell r="K2584">
            <v>0</v>
          </cell>
          <cell r="L2584">
            <v>2003</v>
          </cell>
          <cell r="M2584" t="str">
            <v>No Trade</v>
          </cell>
          <cell r="N2584" t="str">
            <v/>
          </cell>
          <cell r="O2584" t="str">
            <v/>
          </cell>
          <cell r="P2584" t="str">
            <v/>
          </cell>
        </row>
        <row r="2585">
          <cell r="A2585" t="str">
            <v>ON</v>
          </cell>
          <cell r="B2585">
            <v>12</v>
          </cell>
          <cell r="C2585">
            <v>3</v>
          </cell>
          <cell r="D2585" t="str">
            <v>P</v>
          </cell>
          <cell r="E2585">
            <v>2.5</v>
          </cell>
          <cell r="F2585">
            <v>37949</v>
          </cell>
          <cell r="G2585">
            <v>2.1999999999999999E-2</v>
          </cell>
          <cell r="H2585">
            <v>0.02</v>
          </cell>
          <cell r="I2585" t="str">
            <v>6          0</v>
          </cell>
          <cell r="J2585">
            <v>0</v>
          </cell>
          <cell r="K2585">
            <v>0</v>
          </cell>
          <cell r="L2585">
            <v>2003</v>
          </cell>
          <cell r="M2585">
            <v>1.1991690965729793</v>
          </cell>
          <cell r="N2585" t="str">
            <v>NG123</v>
          </cell>
          <cell r="O2585">
            <v>47</v>
          </cell>
          <cell r="P2585">
            <v>2</v>
          </cell>
        </row>
        <row r="2586">
          <cell r="A2586" t="str">
            <v>ON</v>
          </cell>
          <cell r="B2586">
            <v>12</v>
          </cell>
          <cell r="C2586">
            <v>3</v>
          </cell>
          <cell r="D2586" t="str">
            <v>P</v>
          </cell>
          <cell r="E2586">
            <v>2.65</v>
          </cell>
          <cell r="F2586">
            <v>37949</v>
          </cell>
          <cell r="G2586">
            <v>0.24</v>
          </cell>
          <cell r="H2586">
            <v>0.24</v>
          </cell>
          <cell r="I2586" t="str">
            <v>0          0</v>
          </cell>
          <cell r="J2586">
            <v>0</v>
          </cell>
          <cell r="K2586">
            <v>0</v>
          </cell>
          <cell r="L2586">
            <v>2003</v>
          </cell>
          <cell r="M2586">
            <v>1.6955764126916688</v>
          </cell>
          <cell r="N2586" t="str">
            <v>NG123</v>
          </cell>
          <cell r="O2586">
            <v>47</v>
          </cell>
          <cell r="P2586">
            <v>2</v>
          </cell>
        </row>
        <row r="2587">
          <cell r="A2587" t="str">
            <v>ON</v>
          </cell>
          <cell r="B2587">
            <v>12</v>
          </cell>
          <cell r="C2587">
            <v>3</v>
          </cell>
          <cell r="D2587" t="str">
            <v>P</v>
          </cell>
          <cell r="E2587">
            <v>2.75</v>
          </cell>
          <cell r="F2587">
            <v>37949</v>
          </cell>
          <cell r="G2587">
            <v>4.4999999999999998E-2</v>
          </cell>
          <cell r="H2587">
            <v>0.05</v>
          </cell>
          <cell r="I2587" t="str">
            <v>2          0</v>
          </cell>
          <cell r="J2587">
            <v>0</v>
          </cell>
          <cell r="K2587">
            <v>0</v>
          </cell>
          <cell r="L2587">
            <v>2003</v>
          </cell>
          <cell r="M2587">
            <v>1.2658285367605828</v>
          </cell>
          <cell r="N2587" t="str">
            <v>NG123</v>
          </cell>
          <cell r="O2587">
            <v>47</v>
          </cell>
          <cell r="P2587">
            <v>2</v>
          </cell>
        </row>
        <row r="2588">
          <cell r="A2588" t="str">
            <v>ON</v>
          </cell>
          <cell r="B2588">
            <v>12</v>
          </cell>
          <cell r="C2588">
            <v>3</v>
          </cell>
          <cell r="D2588" t="str">
            <v>P</v>
          </cell>
          <cell r="E2588">
            <v>2.95</v>
          </cell>
          <cell r="F2588">
            <v>37949</v>
          </cell>
          <cell r="G2588">
            <v>0</v>
          </cell>
          <cell r="H2588">
            <v>0</v>
          </cell>
          <cell r="I2588" t="str">
            <v>0          0</v>
          </cell>
          <cell r="J2588">
            <v>0</v>
          </cell>
          <cell r="K2588">
            <v>0</v>
          </cell>
          <cell r="L2588">
            <v>2003</v>
          </cell>
          <cell r="M2588" t="str">
            <v>No Trade</v>
          </cell>
          <cell r="N2588" t="str">
            <v/>
          </cell>
          <cell r="O2588" t="str">
            <v/>
          </cell>
          <cell r="P2588" t="str">
            <v/>
          </cell>
        </row>
        <row r="2589">
          <cell r="A2589" t="str">
            <v>ON</v>
          </cell>
          <cell r="B2589">
            <v>12</v>
          </cell>
          <cell r="C2589">
            <v>3</v>
          </cell>
          <cell r="D2589" t="str">
            <v>C</v>
          </cell>
          <cell r="E2589">
            <v>3</v>
          </cell>
          <cell r="F2589">
            <v>37949</v>
          </cell>
          <cell r="G2589">
            <v>0</v>
          </cell>
          <cell r="H2589">
            <v>0</v>
          </cell>
          <cell r="I2589" t="str">
            <v>0          0</v>
          </cell>
          <cell r="J2589">
            <v>0</v>
          </cell>
          <cell r="K2589">
            <v>0</v>
          </cell>
          <cell r="L2589">
            <v>2003</v>
          </cell>
          <cell r="M2589" t="str">
            <v>No Trade</v>
          </cell>
          <cell r="N2589" t="str">
            <v/>
          </cell>
          <cell r="O2589" t="str">
            <v/>
          </cell>
          <cell r="P2589" t="str">
            <v/>
          </cell>
        </row>
        <row r="2590">
          <cell r="A2590" t="str">
            <v>ON</v>
          </cell>
          <cell r="B2590">
            <v>12</v>
          </cell>
          <cell r="C2590">
            <v>3</v>
          </cell>
          <cell r="D2590" t="str">
            <v>P</v>
          </cell>
          <cell r="E2590">
            <v>3</v>
          </cell>
          <cell r="F2590">
            <v>37949</v>
          </cell>
          <cell r="G2590">
            <v>8.2000000000000003E-2</v>
          </cell>
          <cell r="H2590">
            <v>0.09</v>
          </cell>
          <cell r="I2590" t="str">
            <v>3          0</v>
          </cell>
          <cell r="J2590">
            <v>0</v>
          </cell>
          <cell r="K2590">
            <v>0</v>
          </cell>
          <cell r="L2590">
            <v>2003</v>
          </cell>
          <cell r="M2590">
            <v>1.3331090139971471</v>
          </cell>
          <cell r="N2590" t="str">
            <v>NG123</v>
          </cell>
          <cell r="O2590">
            <v>47</v>
          </cell>
          <cell r="P2590">
            <v>2</v>
          </cell>
        </row>
        <row r="2591">
          <cell r="A2591" t="str">
            <v>ON</v>
          </cell>
          <cell r="B2591">
            <v>12</v>
          </cell>
          <cell r="C2591">
            <v>3</v>
          </cell>
          <cell r="D2591" t="str">
            <v>P</v>
          </cell>
          <cell r="E2591">
            <v>3.1</v>
          </cell>
          <cell r="F2591">
            <v>37949</v>
          </cell>
          <cell r="G2591">
            <v>0.10199999999999999</v>
          </cell>
          <cell r="H2591">
            <v>0.11</v>
          </cell>
          <cell r="I2591" t="str">
            <v>4          0</v>
          </cell>
          <cell r="J2591">
            <v>0</v>
          </cell>
          <cell r="K2591">
            <v>0</v>
          </cell>
          <cell r="L2591">
            <v>2003</v>
          </cell>
          <cell r="M2591">
            <v>1.3612217058473439</v>
          </cell>
          <cell r="N2591" t="str">
            <v>NG123</v>
          </cell>
          <cell r="O2591">
            <v>47</v>
          </cell>
          <cell r="P2591">
            <v>2</v>
          </cell>
        </row>
        <row r="2592">
          <cell r="A2592" t="str">
            <v>ON</v>
          </cell>
          <cell r="B2592">
            <v>12</v>
          </cell>
          <cell r="C2592">
            <v>3</v>
          </cell>
          <cell r="D2592" t="str">
            <v>C</v>
          </cell>
          <cell r="E2592">
            <v>3.2</v>
          </cell>
          <cell r="F2592">
            <v>37949</v>
          </cell>
          <cell r="G2592">
            <v>0.98799999999999999</v>
          </cell>
          <cell r="H2592">
            <v>0.98</v>
          </cell>
          <cell r="I2592" t="str">
            <v>8          0</v>
          </cell>
          <cell r="J2592">
            <v>0</v>
          </cell>
          <cell r="K2592">
            <v>0</v>
          </cell>
          <cell r="L2592">
            <v>2003</v>
          </cell>
          <cell r="M2592" t="str">
            <v>No Trade</v>
          </cell>
          <cell r="N2592" t="str">
            <v>NG123</v>
          </cell>
          <cell r="O2592">
            <v>47</v>
          </cell>
          <cell r="P2592">
            <v>1</v>
          </cell>
        </row>
        <row r="2593">
          <cell r="A2593" t="str">
            <v>ON</v>
          </cell>
          <cell r="B2593">
            <v>12</v>
          </cell>
          <cell r="C2593">
            <v>3</v>
          </cell>
          <cell r="D2593" t="str">
            <v>P</v>
          </cell>
          <cell r="E2593">
            <v>3.2</v>
          </cell>
          <cell r="F2593">
            <v>37949</v>
          </cell>
          <cell r="G2593">
            <v>0.124</v>
          </cell>
          <cell r="H2593">
            <v>0.13</v>
          </cell>
          <cell r="I2593" t="str">
            <v>9          0</v>
          </cell>
          <cell r="J2593">
            <v>0</v>
          </cell>
          <cell r="K2593">
            <v>0</v>
          </cell>
          <cell r="L2593">
            <v>2003</v>
          </cell>
          <cell r="M2593">
            <v>1.3872857400383791</v>
          </cell>
          <cell r="N2593" t="str">
            <v>NG123</v>
          </cell>
          <cell r="O2593">
            <v>47</v>
          </cell>
          <cell r="P2593">
            <v>2</v>
          </cell>
        </row>
        <row r="2594">
          <cell r="A2594" t="str">
            <v>ON</v>
          </cell>
          <cell r="B2594">
            <v>12</v>
          </cell>
          <cell r="C2594">
            <v>3</v>
          </cell>
          <cell r="D2594" t="str">
            <v>C</v>
          </cell>
          <cell r="E2594">
            <v>3.25</v>
          </cell>
          <cell r="F2594">
            <v>37949</v>
          </cell>
          <cell r="G2594">
            <v>1.242</v>
          </cell>
          <cell r="H2594">
            <v>1.1599999999999999</v>
          </cell>
          <cell r="I2594" t="str">
            <v>3          0</v>
          </cell>
          <cell r="J2594">
            <v>0</v>
          </cell>
          <cell r="K2594">
            <v>0</v>
          </cell>
          <cell r="L2594">
            <v>2003</v>
          </cell>
          <cell r="M2594" t="str">
            <v>No Trade</v>
          </cell>
          <cell r="N2594" t="str">
            <v>NG123</v>
          </cell>
          <cell r="O2594">
            <v>47</v>
          </cell>
          <cell r="P2594">
            <v>1</v>
          </cell>
        </row>
        <row r="2595">
          <cell r="A2595" t="str">
            <v>ON</v>
          </cell>
          <cell r="B2595">
            <v>12</v>
          </cell>
          <cell r="C2595">
            <v>3</v>
          </cell>
          <cell r="D2595" t="str">
            <v>P</v>
          </cell>
          <cell r="E2595">
            <v>3.25</v>
          </cell>
          <cell r="F2595">
            <v>37949</v>
          </cell>
          <cell r="G2595">
            <v>0.13600000000000001</v>
          </cell>
          <cell r="H2595">
            <v>0.15</v>
          </cell>
          <cell r="I2595" t="str">
            <v>2          0</v>
          </cell>
          <cell r="J2595">
            <v>0</v>
          </cell>
          <cell r="K2595">
            <v>0</v>
          </cell>
          <cell r="L2595">
            <v>2003</v>
          </cell>
          <cell r="M2595">
            <v>1.4001233499607684</v>
          </cell>
          <cell r="N2595" t="str">
            <v>NG123</v>
          </cell>
          <cell r="O2595">
            <v>47</v>
          </cell>
          <cell r="P2595">
            <v>2</v>
          </cell>
        </row>
        <row r="2596">
          <cell r="A2596" t="str">
            <v>ON</v>
          </cell>
          <cell r="B2596">
            <v>12</v>
          </cell>
          <cell r="C2596">
            <v>3</v>
          </cell>
          <cell r="D2596" t="str">
            <v>P</v>
          </cell>
          <cell r="E2596">
            <v>3.3</v>
          </cell>
          <cell r="F2596">
            <v>37949</v>
          </cell>
          <cell r="G2596">
            <v>0</v>
          </cell>
          <cell r="H2596">
            <v>0</v>
          </cell>
          <cell r="I2596" t="str">
            <v>0          0</v>
          </cell>
          <cell r="J2596">
            <v>0</v>
          </cell>
          <cell r="K2596">
            <v>0</v>
          </cell>
          <cell r="L2596">
            <v>2003</v>
          </cell>
          <cell r="M2596" t="str">
            <v>No Trade</v>
          </cell>
          <cell r="N2596" t="str">
            <v/>
          </cell>
          <cell r="O2596" t="str">
            <v/>
          </cell>
          <cell r="P2596" t="str">
            <v/>
          </cell>
        </row>
        <row r="2597">
          <cell r="A2597" t="str">
            <v>ON</v>
          </cell>
          <cell r="B2597">
            <v>12</v>
          </cell>
          <cell r="C2597">
            <v>3</v>
          </cell>
          <cell r="D2597" t="str">
            <v>C</v>
          </cell>
          <cell r="E2597">
            <v>3.4</v>
          </cell>
          <cell r="F2597">
            <v>37949</v>
          </cell>
          <cell r="G2597">
            <v>0</v>
          </cell>
          <cell r="H2597">
            <v>0</v>
          </cell>
          <cell r="I2597" t="str">
            <v>0          0</v>
          </cell>
          <cell r="J2597">
            <v>0</v>
          </cell>
          <cell r="K2597">
            <v>0</v>
          </cell>
          <cell r="L2597">
            <v>2003</v>
          </cell>
          <cell r="M2597" t="str">
            <v>No Trade</v>
          </cell>
          <cell r="N2597" t="str">
            <v/>
          </cell>
          <cell r="O2597" t="str">
            <v/>
          </cell>
          <cell r="P2597" t="str">
            <v/>
          </cell>
        </row>
        <row r="2598">
          <cell r="A2598" t="str">
            <v>ON</v>
          </cell>
          <cell r="B2598">
            <v>12</v>
          </cell>
          <cell r="C2598">
            <v>3</v>
          </cell>
          <cell r="D2598" t="str">
            <v>P</v>
          </cell>
          <cell r="E2598">
            <v>3.4</v>
          </cell>
          <cell r="F2598">
            <v>37949</v>
          </cell>
          <cell r="G2598">
            <v>0.44500000000000001</v>
          </cell>
          <cell r="H2598">
            <v>0.44</v>
          </cell>
          <cell r="I2598" t="str">
            <v>5          0</v>
          </cell>
          <cell r="J2598">
            <v>0</v>
          </cell>
          <cell r="K2598">
            <v>0</v>
          </cell>
          <cell r="L2598">
            <v>2003</v>
          </cell>
          <cell r="M2598">
            <v>1.7473700839264086</v>
          </cell>
          <cell r="N2598" t="str">
            <v>NG123</v>
          </cell>
          <cell r="O2598">
            <v>47</v>
          </cell>
          <cell r="P2598">
            <v>2</v>
          </cell>
        </row>
        <row r="2599">
          <cell r="A2599" t="str">
            <v>ON</v>
          </cell>
          <cell r="B2599">
            <v>12</v>
          </cell>
          <cell r="C2599">
            <v>3</v>
          </cell>
          <cell r="D2599" t="str">
            <v>P</v>
          </cell>
          <cell r="E2599">
            <v>3.45</v>
          </cell>
          <cell r="F2599">
            <v>37949</v>
          </cell>
          <cell r="G2599">
            <v>0.192</v>
          </cell>
          <cell r="H2599">
            <v>0.21</v>
          </cell>
          <cell r="I2599" t="str">
            <v>2          0</v>
          </cell>
          <cell r="J2599">
            <v>0</v>
          </cell>
          <cell r="K2599">
            <v>0</v>
          </cell>
          <cell r="L2599">
            <v>2003</v>
          </cell>
          <cell r="M2599">
            <v>1.4519571469530057</v>
          </cell>
          <cell r="N2599" t="str">
            <v>NG123</v>
          </cell>
          <cell r="O2599">
            <v>47</v>
          </cell>
          <cell r="P2599">
            <v>2</v>
          </cell>
        </row>
        <row r="2600">
          <cell r="A2600" t="str">
            <v>ON</v>
          </cell>
          <cell r="B2600">
            <v>12</v>
          </cell>
          <cell r="C2600">
            <v>3</v>
          </cell>
          <cell r="D2600" t="str">
            <v>C</v>
          </cell>
          <cell r="E2600">
            <v>3.5</v>
          </cell>
          <cell r="F2600">
            <v>37949</v>
          </cell>
          <cell r="G2600">
            <v>1.0669999999999999</v>
          </cell>
          <cell r="H2600">
            <v>0.99</v>
          </cell>
          <cell r="I2600" t="str">
            <v>4          0</v>
          </cell>
          <cell r="J2600">
            <v>0</v>
          </cell>
          <cell r="K2600">
            <v>0</v>
          </cell>
          <cell r="L2600">
            <v>2003</v>
          </cell>
          <cell r="M2600" t="str">
            <v>No Trade</v>
          </cell>
          <cell r="N2600" t="str">
            <v>NG123</v>
          </cell>
          <cell r="O2600">
            <v>47</v>
          </cell>
          <cell r="P2600">
            <v>1</v>
          </cell>
        </row>
        <row r="2601">
          <cell r="A2601" t="str">
            <v>ON</v>
          </cell>
          <cell r="B2601">
            <v>12</v>
          </cell>
          <cell r="C2601">
            <v>3</v>
          </cell>
          <cell r="D2601" t="str">
            <v>P</v>
          </cell>
          <cell r="E2601">
            <v>3.5</v>
          </cell>
          <cell r="F2601">
            <v>37949</v>
          </cell>
          <cell r="G2601">
            <v>0.20799999999999999</v>
          </cell>
          <cell r="H2601">
            <v>0.22</v>
          </cell>
          <cell r="I2601" t="str">
            <v>9          0</v>
          </cell>
          <cell r="J2601">
            <v>0</v>
          </cell>
          <cell r="K2601">
            <v>0</v>
          </cell>
          <cell r="L2601">
            <v>2003</v>
          </cell>
          <cell r="M2601">
            <v>1.4649035305772022</v>
          </cell>
          <cell r="N2601" t="str">
            <v>NG123</v>
          </cell>
          <cell r="O2601">
            <v>47</v>
          </cell>
          <cell r="P2601">
            <v>2</v>
          </cell>
        </row>
        <row r="2602">
          <cell r="A2602" t="str">
            <v>ON</v>
          </cell>
          <cell r="B2602">
            <v>12</v>
          </cell>
          <cell r="C2602">
            <v>3</v>
          </cell>
          <cell r="D2602" t="str">
            <v>P</v>
          </cell>
          <cell r="E2602">
            <v>3.6</v>
          </cell>
          <cell r="F2602">
            <v>37949</v>
          </cell>
          <cell r="G2602">
            <v>0.24199999999999999</v>
          </cell>
          <cell r="H2602">
            <v>0.26</v>
          </cell>
          <cell r="I2602" t="str">
            <v>6          0</v>
          </cell>
          <cell r="J2602">
            <v>0</v>
          </cell>
          <cell r="K2602">
            <v>0</v>
          </cell>
          <cell r="L2602">
            <v>2003</v>
          </cell>
          <cell r="M2602">
            <v>1.4901924831594897</v>
          </cell>
          <cell r="N2602" t="str">
            <v>NG123</v>
          </cell>
          <cell r="O2602">
            <v>47</v>
          </cell>
          <cell r="P2602">
            <v>2</v>
          </cell>
        </row>
        <row r="2603">
          <cell r="A2603" t="str">
            <v>ON</v>
          </cell>
          <cell r="B2603">
            <v>12</v>
          </cell>
          <cell r="C2603">
            <v>3</v>
          </cell>
          <cell r="D2603" t="str">
            <v>C</v>
          </cell>
          <cell r="E2603">
            <v>3.65</v>
          </cell>
          <cell r="F2603">
            <v>37949</v>
          </cell>
          <cell r="G2603">
            <v>0.84799999999999998</v>
          </cell>
          <cell r="H2603">
            <v>0.84</v>
          </cell>
          <cell r="I2603" t="str">
            <v>8          0</v>
          </cell>
          <cell r="J2603">
            <v>0</v>
          </cell>
          <cell r="K2603">
            <v>0</v>
          </cell>
          <cell r="L2603">
            <v>2003</v>
          </cell>
          <cell r="M2603" t="str">
            <v>No Trade</v>
          </cell>
          <cell r="N2603" t="str">
            <v>NG123</v>
          </cell>
          <cell r="O2603">
            <v>47</v>
          </cell>
          <cell r="P2603">
            <v>1</v>
          </cell>
        </row>
        <row r="2604">
          <cell r="A2604" t="str">
            <v>ON</v>
          </cell>
          <cell r="B2604">
            <v>12</v>
          </cell>
          <cell r="C2604">
            <v>3</v>
          </cell>
          <cell r="D2604" t="str">
            <v>P</v>
          </cell>
          <cell r="E2604">
            <v>3.65</v>
          </cell>
          <cell r="F2604">
            <v>37949</v>
          </cell>
          <cell r="G2604">
            <v>0.26</v>
          </cell>
          <cell r="H2604">
            <v>0.28000000000000003</v>
          </cell>
          <cell r="I2604" t="str">
            <v>5          0</v>
          </cell>
          <cell r="J2604">
            <v>0</v>
          </cell>
          <cell r="K2604">
            <v>0</v>
          </cell>
          <cell r="L2604">
            <v>2003</v>
          </cell>
          <cell r="M2604">
            <v>1.5025642109828319</v>
          </cell>
          <cell r="N2604" t="str">
            <v>NG123</v>
          </cell>
          <cell r="O2604">
            <v>47</v>
          </cell>
          <cell r="P2604">
            <v>2</v>
          </cell>
        </row>
        <row r="2605">
          <cell r="A2605" t="str">
            <v>ON</v>
          </cell>
          <cell r="B2605">
            <v>12</v>
          </cell>
          <cell r="C2605">
            <v>3</v>
          </cell>
          <cell r="D2605" t="str">
            <v>P</v>
          </cell>
          <cell r="E2605">
            <v>3.7</v>
          </cell>
          <cell r="F2605">
            <v>37949</v>
          </cell>
          <cell r="G2605">
            <v>0</v>
          </cell>
          <cell r="H2605">
            <v>0</v>
          </cell>
          <cell r="I2605" t="str">
            <v>0          0</v>
          </cell>
          <cell r="J2605">
            <v>0</v>
          </cell>
          <cell r="K2605">
            <v>0</v>
          </cell>
          <cell r="L2605">
            <v>2003</v>
          </cell>
          <cell r="M2605" t="str">
            <v>No Trade</v>
          </cell>
          <cell r="N2605" t="str">
            <v/>
          </cell>
          <cell r="O2605" t="str">
            <v/>
          </cell>
          <cell r="P2605" t="str">
            <v/>
          </cell>
        </row>
        <row r="2606">
          <cell r="A2606" t="str">
            <v>ON</v>
          </cell>
          <cell r="B2606">
            <v>12</v>
          </cell>
          <cell r="C2606">
            <v>3</v>
          </cell>
          <cell r="D2606" t="str">
            <v>C</v>
          </cell>
          <cell r="E2606">
            <v>3.75</v>
          </cell>
          <cell r="F2606">
            <v>37949</v>
          </cell>
          <cell r="G2606">
            <v>0</v>
          </cell>
          <cell r="H2606">
            <v>0</v>
          </cell>
          <cell r="I2606" t="str">
            <v>0          0</v>
          </cell>
          <cell r="J2606">
            <v>0</v>
          </cell>
          <cell r="K2606">
            <v>0</v>
          </cell>
          <cell r="L2606">
            <v>2003</v>
          </cell>
          <cell r="M2606" t="str">
            <v>No Trade</v>
          </cell>
          <cell r="N2606" t="str">
            <v/>
          </cell>
          <cell r="O2606" t="str">
            <v/>
          </cell>
          <cell r="P2606" t="str">
            <v/>
          </cell>
        </row>
        <row r="2607">
          <cell r="A2607" t="str">
            <v>ON</v>
          </cell>
          <cell r="B2607">
            <v>12</v>
          </cell>
          <cell r="C2607">
            <v>3</v>
          </cell>
          <cell r="D2607" t="str">
            <v>P</v>
          </cell>
          <cell r="E2607">
            <v>3.75</v>
          </cell>
          <cell r="F2607">
            <v>37949</v>
          </cell>
          <cell r="G2607">
            <v>0.29899999999999999</v>
          </cell>
          <cell r="H2607">
            <v>0.32</v>
          </cell>
          <cell r="I2607" t="str">
            <v>7         50</v>
          </cell>
          <cell r="J2607">
            <v>0</v>
          </cell>
          <cell r="K2607">
            <v>0</v>
          </cell>
          <cell r="L2607">
            <v>2003</v>
          </cell>
          <cell r="M2607">
            <v>1.5279019675769943</v>
          </cell>
          <cell r="N2607" t="str">
            <v>NG123</v>
          </cell>
          <cell r="O2607">
            <v>47</v>
          </cell>
          <cell r="P2607">
            <v>2</v>
          </cell>
        </row>
        <row r="2608">
          <cell r="A2608" t="str">
            <v>ON</v>
          </cell>
          <cell r="B2608">
            <v>12</v>
          </cell>
          <cell r="C2608">
            <v>3</v>
          </cell>
          <cell r="D2608" t="str">
            <v>C</v>
          </cell>
          <cell r="E2608">
            <v>3.8</v>
          </cell>
          <cell r="F2608">
            <v>37949</v>
          </cell>
          <cell r="G2608">
            <v>0.88300000000000001</v>
          </cell>
          <cell r="H2608">
            <v>0.81</v>
          </cell>
          <cell r="I2608" t="str">
            <v>7          0</v>
          </cell>
          <cell r="J2608">
            <v>0</v>
          </cell>
          <cell r="K2608">
            <v>0</v>
          </cell>
          <cell r="L2608">
            <v>2003</v>
          </cell>
          <cell r="M2608" t="str">
            <v>No Trade</v>
          </cell>
          <cell r="N2608" t="str">
            <v>NG123</v>
          </cell>
          <cell r="O2608">
            <v>47</v>
          </cell>
          <cell r="P2608">
            <v>1</v>
          </cell>
        </row>
        <row r="2609">
          <cell r="A2609" t="str">
            <v>ON</v>
          </cell>
          <cell r="B2609">
            <v>12</v>
          </cell>
          <cell r="C2609">
            <v>3</v>
          </cell>
          <cell r="D2609" t="str">
            <v>P</v>
          </cell>
          <cell r="E2609">
            <v>3.8</v>
          </cell>
          <cell r="F2609">
            <v>37949</v>
          </cell>
          <cell r="G2609">
            <v>0.31900000000000001</v>
          </cell>
          <cell r="H2609">
            <v>0.34</v>
          </cell>
          <cell r="I2609" t="str">
            <v>8          0</v>
          </cell>
          <cell r="J2609">
            <v>0</v>
          </cell>
          <cell r="K2609">
            <v>0</v>
          </cell>
          <cell r="L2609">
            <v>2003</v>
          </cell>
          <cell r="M2609">
            <v>1.5397759077596926</v>
          </cell>
          <cell r="N2609" t="str">
            <v>NG123</v>
          </cell>
          <cell r="O2609">
            <v>47</v>
          </cell>
          <cell r="P2609">
            <v>2</v>
          </cell>
        </row>
        <row r="2610">
          <cell r="A2610" t="str">
            <v>ON</v>
          </cell>
          <cell r="B2610">
            <v>12</v>
          </cell>
          <cell r="C2610">
            <v>3</v>
          </cell>
          <cell r="D2610" t="str">
            <v>C</v>
          </cell>
          <cell r="E2610">
            <v>3.9</v>
          </cell>
          <cell r="F2610">
            <v>37949</v>
          </cell>
          <cell r="G2610">
            <v>0.82799999999999996</v>
          </cell>
          <cell r="H2610">
            <v>0.76</v>
          </cell>
          <cell r="I2610" t="str">
            <v>6          0</v>
          </cell>
          <cell r="J2610">
            <v>0</v>
          </cell>
          <cell r="K2610">
            <v>0</v>
          </cell>
          <cell r="L2610">
            <v>2003</v>
          </cell>
          <cell r="M2610" t="str">
            <v>No Trade</v>
          </cell>
          <cell r="N2610" t="str">
            <v>NG123</v>
          </cell>
          <cell r="O2610">
            <v>47</v>
          </cell>
          <cell r="P2610">
            <v>1</v>
          </cell>
        </row>
        <row r="2611">
          <cell r="A2611" t="str">
            <v>ON</v>
          </cell>
          <cell r="B2611">
            <v>12</v>
          </cell>
          <cell r="C2611">
            <v>3</v>
          </cell>
          <cell r="D2611" t="str">
            <v>P</v>
          </cell>
          <cell r="E2611">
            <v>3.9</v>
          </cell>
          <cell r="F2611">
            <v>37949</v>
          </cell>
          <cell r="G2611">
            <v>0.36299999999999999</v>
          </cell>
          <cell r="H2611">
            <v>0.39</v>
          </cell>
          <cell r="I2611" t="str">
            <v>6          0</v>
          </cell>
          <cell r="J2611">
            <v>0</v>
          </cell>
          <cell r="K2611">
            <v>0</v>
          </cell>
          <cell r="L2611">
            <v>2003</v>
          </cell>
          <cell r="M2611">
            <v>1.5650690599619783</v>
          </cell>
          <cell r="N2611" t="str">
            <v>NG123</v>
          </cell>
          <cell r="O2611">
            <v>47</v>
          </cell>
          <cell r="P2611">
            <v>2</v>
          </cell>
        </row>
        <row r="2612">
          <cell r="A2612" t="str">
            <v>ON</v>
          </cell>
          <cell r="B2612">
            <v>12</v>
          </cell>
          <cell r="C2612">
            <v>3</v>
          </cell>
          <cell r="D2612" t="str">
            <v>C</v>
          </cell>
          <cell r="E2612">
            <v>3.95</v>
          </cell>
          <cell r="F2612">
            <v>37949</v>
          </cell>
          <cell r="G2612">
            <v>0.80200000000000005</v>
          </cell>
          <cell r="H2612">
            <v>0.74</v>
          </cell>
          <cell r="I2612" t="str">
            <v>2          0</v>
          </cell>
          <cell r="J2612">
            <v>0</v>
          </cell>
          <cell r="K2612">
            <v>0</v>
          </cell>
          <cell r="L2612">
            <v>2003</v>
          </cell>
          <cell r="M2612" t="str">
            <v>No Trade</v>
          </cell>
          <cell r="N2612" t="str">
            <v>NG123</v>
          </cell>
          <cell r="O2612">
            <v>47</v>
          </cell>
          <cell r="P2612">
            <v>1</v>
          </cell>
        </row>
        <row r="2613">
          <cell r="A2613" t="str">
            <v>ON</v>
          </cell>
          <cell r="B2613">
            <v>12</v>
          </cell>
          <cell r="C2613">
            <v>3</v>
          </cell>
          <cell r="D2613" t="str">
            <v>P</v>
          </cell>
          <cell r="E2613">
            <v>3.95</v>
          </cell>
          <cell r="F2613">
            <v>37949</v>
          </cell>
          <cell r="G2613">
            <v>0.38700000000000001</v>
          </cell>
          <cell r="H2613">
            <v>0.42</v>
          </cell>
          <cell r="I2613" t="str">
            <v>0          0</v>
          </cell>
          <cell r="J2613">
            <v>0</v>
          </cell>
          <cell r="K2613">
            <v>0</v>
          </cell>
          <cell r="L2613">
            <v>2003</v>
          </cell>
          <cell r="M2613">
            <v>1.5783723741007882</v>
          </cell>
          <cell r="N2613" t="str">
            <v>NG123</v>
          </cell>
          <cell r="O2613">
            <v>47</v>
          </cell>
          <cell r="P2613">
            <v>2</v>
          </cell>
        </row>
        <row r="2614">
          <cell r="A2614" t="str">
            <v>ON</v>
          </cell>
          <cell r="B2614">
            <v>12</v>
          </cell>
          <cell r="C2614">
            <v>3</v>
          </cell>
          <cell r="D2614" t="str">
            <v>C</v>
          </cell>
          <cell r="E2614">
            <v>4</v>
          </cell>
          <cell r="F2614">
            <v>37949</v>
          </cell>
          <cell r="G2614">
            <v>0.77700000000000002</v>
          </cell>
          <cell r="H2614">
            <v>0.71</v>
          </cell>
          <cell r="I2614" t="str">
            <v>8          0</v>
          </cell>
          <cell r="J2614">
            <v>0</v>
          </cell>
          <cell r="K2614">
            <v>0</v>
          </cell>
          <cell r="L2614">
            <v>2003</v>
          </cell>
          <cell r="M2614" t="str">
            <v>No Trade</v>
          </cell>
          <cell r="N2614" t="str">
            <v>NG123</v>
          </cell>
          <cell r="O2614">
            <v>47</v>
          </cell>
          <cell r="P2614">
            <v>1</v>
          </cell>
        </row>
        <row r="2615">
          <cell r="A2615" t="str">
            <v>ON</v>
          </cell>
          <cell r="B2615">
            <v>12</v>
          </cell>
          <cell r="C2615">
            <v>3</v>
          </cell>
          <cell r="D2615" t="str">
            <v>P</v>
          </cell>
          <cell r="E2615">
            <v>4</v>
          </cell>
          <cell r="F2615">
            <v>37949</v>
          </cell>
          <cell r="G2615">
            <v>0.41099999999999998</v>
          </cell>
          <cell r="H2615">
            <v>0.44</v>
          </cell>
          <cell r="I2615" t="str">
            <v>6          0</v>
          </cell>
          <cell r="J2615">
            <v>0</v>
          </cell>
          <cell r="K2615">
            <v>0</v>
          </cell>
          <cell r="L2615">
            <v>2003</v>
          </cell>
          <cell r="M2615">
            <v>1.5908617305710131</v>
          </cell>
          <cell r="N2615" t="str">
            <v>NG123</v>
          </cell>
          <cell r="O2615">
            <v>47</v>
          </cell>
          <cell r="P2615">
            <v>2</v>
          </cell>
        </row>
        <row r="2616">
          <cell r="A2616" t="str">
            <v>ON</v>
          </cell>
          <cell r="B2616">
            <v>12</v>
          </cell>
          <cell r="C2616">
            <v>3</v>
          </cell>
          <cell r="D2616" t="str">
            <v>C</v>
          </cell>
          <cell r="E2616">
            <v>4.05</v>
          </cell>
          <cell r="F2616">
            <v>37949</v>
          </cell>
          <cell r="G2616">
            <v>0.753</v>
          </cell>
          <cell r="H2616">
            <v>0.69</v>
          </cell>
          <cell r="I2616" t="str">
            <v>5          0</v>
          </cell>
          <cell r="J2616">
            <v>0</v>
          </cell>
          <cell r="K2616">
            <v>0</v>
          </cell>
          <cell r="L2616">
            <v>2003</v>
          </cell>
          <cell r="M2616" t="str">
            <v>No Trade</v>
          </cell>
          <cell r="N2616" t="str">
            <v>NG123</v>
          </cell>
          <cell r="O2616">
            <v>47</v>
          </cell>
          <cell r="P2616">
            <v>1</v>
          </cell>
        </row>
        <row r="2617">
          <cell r="A2617" t="str">
            <v>ON</v>
          </cell>
          <cell r="B2617">
            <v>12</v>
          </cell>
          <cell r="C2617">
            <v>3</v>
          </cell>
          <cell r="D2617" t="str">
            <v>P</v>
          </cell>
          <cell r="E2617">
            <v>4.05</v>
          </cell>
          <cell r="F2617">
            <v>37949</v>
          </cell>
          <cell r="G2617">
            <v>0.436</v>
          </cell>
          <cell r="H2617">
            <v>0.47</v>
          </cell>
          <cell r="I2617" t="str">
            <v>2          0</v>
          </cell>
          <cell r="J2617">
            <v>0</v>
          </cell>
          <cell r="K2617">
            <v>0</v>
          </cell>
          <cell r="L2617">
            <v>2003</v>
          </cell>
          <cell r="M2617">
            <v>1.6034783247433375</v>
          </cell>
          <cell r="N2617" t="str">
            <v>NG123</v>
          </cell>
          <cell r="O2617">
            <v>47</v>
          </cell>
          <cell r="P2617">
            <v>2</v>
          </cell>
        </row>
        <row r="2618">
          <cell r="A2618" t="str">
            <v>ON</v>
          </cell>
          <cell r="B2618">
            <v>12</v>
          </cell>
          <cell r="C2618">
            <v>3</v>
          </cell>
          <cell r="D2618" t="str">
            <v>C</v>
          </cell>
          <cell r="E2618">
            <v>4.0999999999999996</v>
          </cell>
          <cell r="F2618">
            <v>37949</v>
          </cell>
          <cell r="G2618">
            <v>0.73</v>
          </cell>
          <cell r="H2618">
            <v>0.67</v>
          </cell>
          <cell r="I2618" t="str">
            <v>3          0</v>
          </cell>
          <cell r="J2618">
            <v>0</v>
          </cell>
          <cell r="K2618">
            <v>0</v>
          </cell>
          <cell r="L2618">
            <v>2003</v>
          </cell>
          <cell r="M2618" t="str">
            <v>No Trade</v>
          </cell>
          <cell r="N2618" t="str">
            <v>NG123</v>
          </cell>
          <cell r="O2618">
            <v>47</v>
          </cell>
          <cell r="P2618">
            <v>1</v>
          </cell>
        </row>
        <row r="2619">
          <cell r="A2619" t="str">
            <v>ON</v>
          </cell>
          <cell r="B2619">
            <v>12</v>
          </cell>
          <cell r="C2619">
            <v>3</v>
          </cell>
          <cell r="D2619" t="str">
            <v>P</v>
          </cell>
          <cell r="E2619">
            <v>4.0999999999999996</v>
          </cell>
          <cell r="F2619">
            <v>37949</v>
          </cell>
          <cell r="G2619">
            <v>0.46200000000000002</v>
          </cell>
          <cell r="H2619">
            <v>0.49</v>
          </cell>
          <cell r="I2619" t="str">
            <v>9          0</v>
          </cell>
          <cell r="J2619">
            <v>0</v>
          </cell>
          <cell r="K2619">
            <v>0</v>
          </cell>
          <cell r="L2619">
            <v>2003</v>
          </cell>
          <cell r="M2619">
            <v>1.6162093195294722</v>
          </cell>
          <cell r="N2619" t="str">
            <v>NG123</v>
          </cell>
          <cell r="O2619">
            <v>47</v>
          </cell>
          <cell r="P2619">
            <v>2</v>
          </cell>
        </row>
        <row r="2620">
          <cell r="A2620" t="str">
            <v>ON</v>
          </cell>
          <cell r="B2620">
            <v>12</v>
          </cell>
          <cell r="C2620">
            <v>3</v>
          </cell>
          <cell r="D2620" t="str">
            <v>C</v>
          </cell>
          <cell r="E2620">
            <v>4.1500000000000004</v>
          </cell>
          <cell r="F2620">
            <v>37949</v>
          </cell>
          <cell r="G2620">
            <v>0.70699999999999996</v>
          </cell>
          <cell r="H2620">
            <v>0.65</v>
          </cell>
          <cell r="I2620" t="str">
            <v>1          0</v>
          </cell>
          <cell r="J2620">
            <v>0</v>
          </cell>
          <cell r="K2620">
            <v>0</v>
          </cell>
          <cell r="L2620">
            <v>2003</v>
          </cell>
          <cell r="M2620" t="str">
            <v>No Trade</v>
          </cell>
          <cell r="N2620" t="str">
            <v>NG123</v>
          </cell>
          <cell r="O2620">
            <v>47</v>
          </cell>
          <cell r="P2620">
            <v>1</v>
          </cell>
        </row>
        <row r="2621">
          <cell r="A2621" t="str">
            <v>ON</v>
          </cell>
          <cell r="B2621">
            <v>12</v>
          </cell>
          <cell r="C2621">
            <v>3</v>
          </cell>
          <cell r="D2621" t="str">
            <v>P</v>
          </cell>
          <cell r="E2621">
            <v>4.1500000000000004</v>
          </cell>
          <cell r="F2621">
            <v>37949</v>
          </cell>
          <cell r="G2621">
            <v>0.48799999999999999</v>
          </cell>
          <cell r="H2621">
            <v>0.52</v>
          </cell>
          <cell r="I2621" t="str">
            <v>7          0</v>
          </cell>
          <cell r="J2621">
            <v>0</v>
          </cell>
          <cell r="K2621">
            <v>0</v>
          </cell>
          <cell r="L2621">
            <v>2003</v>
          </cell>
          <cell r="M2621">
            <v>1.6282351495938501</v>
          </cell>
          <cell r="N2621" t="str">
            <v>NG123</v>
          </cell>
          <cell r="O2621">
            <v>47</v>
          </cell>
          <cell r="P2621">
            <v>2</v>
          </cell>
        </row>
        <row r="2622">
          <cell r="A2622" t="str">
            <v>ON</v>
          </cell>
          <cell r="B2622">
            <v>12</v>
          </cell>
          <cell r="C2622">
            <v>3</v>
          </cell>
          <cell r="D2622" t="str">
            <v>C</v>
          </cell>
          <cell r="E2622">
            <v>4.2</v>
          </cell>
          <cell r="F2622">
            <v>37949</v>
          </cell>
          <cell r="G2622">
            <v>0.68500000000000005</v>
          </cell>
          <cell r="H2622">
            <v>0.63</v>
          </cell>
          <cell r="I2622" t="str">
            <v>1          0</v>
          </cell>
          <cell r="J2622">
            <v>0</v>
          </cell>
          <cell r="K2622">
            <v>0</v>
          </cell>
          <cell r="L2622">
            <v>2003</v>
          </cell>
          <cell r="M2622" t="str">
            <v>No Trade</v>
          </cell>
          <cell r="N2622" t="str">
            <v>NG123</v>
          </cell>
          <cell r="O2622">
            <v>47</v>
          </cell>
          <cell r="P2622">
            <v>1</v>
          </cell>
        </row>
        <row r="2623">
          <cell r="A2623" t="str">
            <v>ON</v>
          </cell>
          <cell r="B2623">
            <v>12</v>
          </cell>
          <cell r="C2623">
            <v>3</v>
          </cell>
          <cell r="D2623" t="str">
            <v>P</v>
          </cell>
          <cell r="E2623">
            <v>4.2</v>
          </cell>
          <cell r="F2623">
            <v>37949</v>
          </cell>
          <cell r="G2623">
            <v>0.51500000000000001</v>
          </cell>
          <cell r="H2623">
            <v>0.55000000000000004</v>
          </cell>
          <cell r="I2623" t="str">
            <v>5          0</v>
          </cell>
          <cell r="J2623">
            <v>0</v>
          </cell>
          <cell r="K2623">
            <v>0</v>
          </cell>
          <cell r="L2623">
            <v>2003</v>
          </cell>
          <cell r="M2623">
            <v>1.6404031855315853</v>
          </cell>
          <cell r="N2623" t="str">
            <v>NG123</v>
          </cell>
          <cell r="O2623">
            <v>47</v>
          </cell>
          <cell r="P2623">
            <v>2</v>
          </cell>
        </row>
        <row r="2624">
          <cell r="A2624" t="str">
            <v>ON</v>
          </cell>
          <cell r="B2624">
            <v>12</v>
          </cell>
          <cell r="C2624">
            <v>3</v>
          </cell>
          <cell r="D2624" t="str">
            <v>C</v>
          </cell>
          <cell r="E2624">
            <v>4.25</v>
          </cell>
          <cell r="F2624">
            <v>37949</v>
          </cell>
          <cell r="G2624">
            <v>0.66400000000000003</v>
          </cell>
          <cell r="H2624">
            <v>0.61</v>
          </cell>
          <cell r="I2624" t="str">
            <v>0          0</v>
          </cell>
          <cell r="J2624">
            <v>0</v>
          </cell>
          <cell r="K2624">
            <v>0</v>
          </cell>
          <cell r="L2624">
            <v>2003</v>
          </cell>
          <cell r="M2624" t="str">
            <v>No Trade</v>
          </cell>
          <cell r="N2624" t="str">
            <v>NG123</v>
          </cell>
          <cell r="O2624">
            <v>47</v>
          </cell>
          <cell r="P2624">
            <v>1</v>
          </cell>
        </row>
        <row r="2625">
          <cell r="A2625" t="str">
            <v>ON</v>
          </cell>
          <cell r="B2625">
            <v>12</v>
          </cell>
          <cell r="C2625">
            <v>3</v>
          </cell>
          <cell r="D2625" t="str">
            <v>P</v>
          </cell>
          <cell r="E2625">
            <v>4.25</v>
          </cell>
          <cell r="F2625">
            <v>37949</v>
          </cell>
          <cell r="G2625">
            <v>0.54300000000000004</v>
          </cell>
          <cell r="H2625">
            <v>0.57999999999999996</v>
          </cell>
          <cell r="I2625" t="str">
            <v>5          0</v>
          </cell>
          <cell r="J2625">
            <v>0</v>
          </cell>
          <cell r="K2625">
            <v>0</v>
          </cell>
          <cell r="L2625">
            <v>2003</v>
          </cell>
          <cell r="M2625">
            <v>1.6527029099624446</v>
          </cell>
          <cell r="N2625" t="str">
            <v>NG123</v>
          </cell>
          <cell r="O2625">
            <v>47</v>
          </cell>
          <cell r="P2625">
            <v>2</v>
          </cell>
        </row>
        <row r="2626">
          <cell r="A2626" t="str">
            <v>ON</v>
          </cell>
          <cell r="B2626">
            <v>12</v>
          </cell>
          <cell r="C2626">
            <v>3</v>
          </cell>
          <cell r="D2626" t="str">
            <v>C</v>
          </cell>
          <cell r="E2626">
            <v>4.3</v>
          </cell>
          <cell r="F2626">
            <v>37949</v>
          </cell>
          <cell r="G2626">
            <v>0.64300000000000002</v>
          </cell>
          <cell r="H2626">
            <v>0.59</v>
          </cell>
          <cell r="I2626" t="str">
            <v>1          0</v>
          </cell>
          <cell r="J2626">
            <v>0</v>
          </cell>
          <cell r="K2626">
            <v>0</v>
          </cell>
          <cell r="L2626">
            <v>2003</v>
          </cell>
          <cell r="M2626" t="str">
            <v>No Trade</v>
          </cell>
          <cell r="N2626" t="str">
            <v>NG123</v>
          </cell>
          <cell r="O2626">
            <v>47</v>
          </cell>
          <cell r="P2626">
            <v>1</v>
          </cell>
        </row>
        <row r="2627">
          <cell r="A2627" t="str">
            <v>ON</v>
          </cell>
          <cell r="B2627">
            <v>12</v>
          </cell>
          <cell r="C2627">
            <v>3</v>
          </cell>
          <cell r="D2627" t="str">
            <v>P</v>
          </cell>
          <cell r="E2627">
            <v>4.3</v>
          </cell>
          <cell r="F2627">
            <v>37949</v>
          </cell>
          <cell r="G2627">
            <v>0.57099999999999995</v>
          </cell>
          <cell r="H2627">
            <v>0.61</v>
          </cell>
          <cell r="I2627" t="str">
            <v>4          0</v>
          </cell>
          <cell r="J2627">
            <v>0</v>
          </cell>
          <cell r="K2627">
            <v>0</v>
          </cell>
          <cell r="L2627">
            <v>2003</v>
          </cell>
          <cell r="M2627">
            <v>1.6643815962230761</v>
          </cell>
          <cell r="N2627" t="str">
            <v>NG123</v>
          </cell>
          <cell r="O2627">
            <v>47</v>
          </cell>
          <cell r="P2627">
            <v>2</v>
          </cell>
        </row>
        <row r="2628">
          <cell r="A2628" t="str">
            <v>ON</v>
          </cell>
          <cell r="B2628">
            <v>12</v>
          </cell>
          <cell r="C2628">
            <v>3</v>
          </cell>
          <cell r="D2628" t="str">
            <v>C</v>
          </cell>
          <cell r="E2628">
            <v>4.3499999999999996</v>
          </cell>
          <cell r="F2628">
            <v>37949</v>
          </cell>
          <cell r="G2628">
            <v>0.623</v>
          </cell>
          <cell r="H2628">
            <v>0.56999999999999995</v>
          </cell>
          <cell r="I2628" t="str">
            <v>2          0</v>
          </cell>
          <cell r="J2628">
            <v>0</v>
          </cell>
          <cell r="K2628">
            <v>0</v>
          </cell>
          <cell r="L2628">
            <v>2003</v>
          </cell>
          <cell r="M2628" t="str">
            <v>No Trade</v>
          </cell>
          <cell r="N2628" t="str">
            <v>NG123</v>
          </cell>
          <cell r="O2628">
            <v>47</v>
          </cell>
          <cell r="P2628">
            <v>1</v>
          </cell>
        </row>
        <row r="2629">
          <cell r="A2629" t="str">
            <v>ON</v>
          </cell>
          <cell r="B2629">
            <v>12</v>
          </cell>
          <cell r="C2629">
            <v>3</v>
          </cell>
          <cell r="D2629" t="str">
            <v>P</v>
          </cell>
          <cell r="E2629">
            <v>4.3499999999999996</v>
          </cell>
          <cell r="F2629">
            <v>37949</v>
          </cell>
          <cell r="G2629">
            <v>0.6</v>
          </cell>
          <cell r="H2629">
            <v>0.64</v>
          </cell>
          <cell r="I2629" t="str">
            <v>4          0</v>
          </cell>
          <cell r="J2629">
            <v>0</v>
          </cell>
          <cell r="K2629">
            <v>0</v>
          </cell>
          <cell r="L2629">
            <v>2003</v>
          </cell>
          <cell r="M2629">
            <v>1.6762137022019659</v>
          </cell>
          <cell r="N2629" t="str">
            <v>NG123</v>
          </cell>
          <cell r="O2629">
            <v>47</v>
          </cell>
          <cell r="P2629">
            <v>2</v>
          </cell>
        </row>
        <row r="2630">
          <cell r="A2630" t="str">
            <v>ON</v>
          </cell>
          <cell r="B2630">
            <v>12</v>
          </cell>
          <cell r="C2630">
            <v>3</v>
          </cell>
          <cell r="D2630" t="str">
            <v>C</v>
          </cell>
          <cell r="E2630">
            <v>4.45</v>
          </cell>
          <cell r="F2630">
            <v>37949</v>
          </cell>
          <cell r="G2630">
            <v>0.58499999999999996</v>
          </cell>
          <cell r="H2630">
            <v>0.53</v>
          </cell>
          <cell r="I2630" t="str">
            <v>6          0</v>
          </cell>
          <cell r="J2630">
            <v>0</v>
          </cell>
          <cell r="K2630">
            <v>0</v>
          </cell>
          <cell r="L2630">
            <v>2003</v>
          </cell>
          <cell r="M2630" t="str">
            <v>No Trade</v>
          </cell>
          <cell r="N2630" t="str">
            <v>NG123</v>
          </cell>
          <cell r="O2630">
            <v>47</v>
          </cell>
          <cell r="P2630">
            <v>1</v>
          </cell>
        </row>
        <row r="2631">
          <cell r="A2631" t="str">
            <v>ON</v>
          </cell>
          <cell r="B2631">
            <v>12</v>
          </cell>
          <cell r="C2631">
            <v>3</v>
          </cell>
          <cell r="D2631" t="str">
            <v>P</v>
          </cell>
          <cell r="E2631">
            <v>4.45</v>
          </cell>
          <cell r="F2631">
            <v>37949</v>
          </cell>
          <cell r="G2631">
            <v>0.73299999999999998</v>
          </cell>
          <cell r="H2631">
            <v>0.73</v>
          </cell>
          <cell r="I2631" t="str">
            <v>3          0</v>
          </cell>
          <cell r="J2631">
            <v>0</v>
          </cell>
          <cell r="K2631">
            <v>0</v>
          </cell>
          <cell r="L2631">
            <v>2003</v>
          </cell>
          <cell r="M2631">
            <v>1.7489813988332279</v>
          </cell>
          <cell r="N2631" t="str">
            <v>NG123</v>
          </cell>
          <cell r="O2631">
            <v>47</v>
          </cell>
          <cell r="P2631">
            <v>2</v>
          </cell>
        </row>
        <row r="2632">
          <cell r="A2632" t="str">
            <v>ON</v>
          </cell>
          <cell r="B2632">
            <v>12</v>
          </cell>
          <cell r="C2632">
            <v>3</v>
          </cell>
          <cell r="D2632" t="str">
            <v>C</v>
          </cell>
          <cell r="E2632">
            <v>4.5</v>
          </cell>
          <cell r="F2632">
            <v>37949</v>
          </cell>
          <cell r="G2632">
            <v>0.56699999999999995</v>
          </cell>
          <cell r="H2632">
            <v>0.51</v>
          </cell>
          <cell r="I2632" t="str">
            <v>9          0</v>
          </cell>
          <cell r="J2632">
            <v>0</v>
          </cell>
          <cell r="K2632">
            <v>0</v>
          </cell>
          <cell r="L2632">
            <v>2003</v>
          </cell>
          <cell r="M2632" t="str">
            <v>No Trade</v>
          </cell>
          <cell r="N2632" t="str">
            <v>NG123</v>
          </cell>
          <cell r="O2632">
            <v>47</v>
          </cell>
          <cell r="P2632">
            <v>1</v>
          </cell>
        </row>
        <row r="2633">
          <cell r="A2633" t="str">
            <v>ON</v>
          </cell>
          <cell r="B2633">
            <v>12</v>
          </cell>
          <cell r="C2633">
            <v>3</v>
          </cell>
          <cell r="D2633" t="str">
            <v>P</v>
          </cell>
          <cell r="E2633">
            <v>4.5</v>
          </cell>
          <cell r="F2633">
            <v>37949</v>
          </cell>
          <cell r="G2633">
            <v>0.69199999999999995</v>
          </cell>
          <cell r="H2633">
            <v>0.73</v>
          </cell>
          <cell r="I2633" t="str">
            <v>9          0</v>
          </cell>
          <cell r="J2633">
            <v>0</v>
          </cell>
          <cell r="K2633">
            <v>0</v>
          </cell>
          <cell r="L2633">
            <v>2003</v>
          </cell>
          <cell r="M2633">
            <v>1.711867532174687</v>
          </cell>
          <cell r="N2633" t="str">
            <v>NG123</v>
          </cell>
          <cell r="O2633">
            <v>47</v>
          </cell>
          <cell r="P2633">
            <v>2</v>
          </cell>
        </row>
        <row r="2634">
          <cell r="A2634" t="str">
            <v>ON</v>
          </cell>
          <cell r="B2634">
            <v>12</v>
          </cell>
          <cell r="C2634">
            <v>3</v>
          </cell>
          <cell r="D2634" t="str">
            <v>C</v>
          </cell>
          <cell r="E2634">
            <v>4.8499999999999996</v>
          </cell>
          <cell r="F2634">
            <v>37949</v>
          </cell>
          <cell r="G2634">
            <v>0.45600000000000002</v>
          </cell>
          <cell r="H2634">
            <v>0.41</v>
          </cell>
          <cell r="I2634" t="str">
            <v>6          0</v>
          </cell>
          <cell r="J2634">
            <v>0</v>
          </cell>
          <cell r="K2634">
            <v>0</v>
          </cell>
          <cell r="L2634">
            <v>2003</v>
          </cell>
          <cell r="M2634" t="str">
            <v>No Trade</v>
          </cell>
          <cell r="N2634" t="str">
            <v>NG123</v>
          </cell>
          <cell r="O2634">
            <v>47</v>
          </cell>
          <cell r="P2634">
            <v>1</v>
          </cell>
        </row>
        <row r="2635">
          <cell r="A2635" t="str">
            <v>ON</v>
          </cell>
          <cell r="B2635">
            <v>12</v>
          </cell>
          <cell r="C2635">
            <v>3</v>
          </cell>
          <cell r="D2635" t="str">
            <v>C</v>
          </cell>
          <cell r="E2635">
            <v>5</v>
          </cell>
          <cell r="F2635">
            <v>37949</v>
          </cell>
          <cell r="G2635">
            <v>0.41499999999999998</v>
          </cell>
          <cell r="H2635">
            <v>0.37</v>
          </cell>
          <cell r="I2635" t="str">
            <v>8          0</v>
          </cell>
          <cell r="J2635">
            <v>0</v>
          </cell>
          <cell r="K2635">
            <v>0</v>
          </cell>
          <cell r="L2635">
            <v>2003</v>
          </cell>
          <cell r="M2635" t="str">
            <v>No Trade</v>
          </cell>
          <cell r="N2635" t="str">
            <v>NG123</v>
          </cell>
          <cell r="O2635">
            <v>47</v>
          </cell>
          <cell r="P2635">
            <v>1</v>
          </cell>
        </row>
        <row r="2636">
          <cell r="A2636" t="str">
            <v>ON</v>
          </cell>
          <cell r="B2636">
            <v>12</v>
          </cell>
          <cell r="C2636">
            <v>3</v>
          </cell>
          <cell r="D2636" t="str">
            <v>C</v>
          </cell>
          <cell r="E2636">
            <v>5.05</v>
          </cell>
          <cell r="F2636">
            <v>37949</v>
          </cell>
          <cell r="G2636">
            <v>0.40300000000000002</v>
          </cell>
          <cell r="H2636">
            <v>0.36</v>
          </cell>
          <cell r="I2636" t="str">
            <v>7          0</v>
          </cell>
          <cell r="J2636">
            <v>0</v>
          </cell>
          <cell r="K2636">
            <v>0</v>
          </cell>
          <cell r="L2636">
            <v>2003</v>
          </cell>
          <cell r="M2636" t="str">
            <v>No Trade</v>
          </cell>
          <cell r="N2636" t="str">
            <v>NG123</v>
          </cell>
          <cell r="O2636">
            <v>47</v>
          </cell>
          <cell r="P2636">
            <v>1</v>
          </cell>
        </row>
        <row r="2637">
          <cell r="A2637" t="str">
            <v>ON</v>
          </cell>
          <cell r="B2637">
            <v>12</v>
          </cell>
          <cell r="C2637">
            <v>3</v>
          </cell>
          <cell r="D2637" t="str">
            <v>C</v>
          </cell>
          <cell r="E2637">
            <v>5.0999999999999996</v>
          </cell>
          <cell r="F2637">
            <v>37949</v>
          </cell>
          <cell r="G2637">
            <v>0.39100000000000001</v>
          </cell>
          <cell r="H2637">
            <v>0.35</v>
          </cell>
          <cell r="I2637" t="str">
            <v>6          0</v>
          </cell>
          <cell r="J2637">
            <v>0</v>
          </cell>
          <cell r="K2637">
            <v>0</v>
          </cell>
          <cell r="L2637">
            <v>2003</v>
          </cell>
          <cell r="M2637" t="str">
            <v>No Trade</v>
          </cell>
          <cell r="N2637" t="str">
            <v>NG123</v>
          </cell>
          <cell r="O2637">
            <v>47</v>
          </cell>
          <cell r="P2637">
            <v>1</v>
          </cell>
        </row>
        <row r="2638">
          <cell r="A2638" t="str">
            <v>ON</v>
          </cell>
          <cell r="B2638">
            <v>12</v>
          </cell>
          <cell r="C2638">
            <v>3</v>
          </cell>
          <cell r="D2638" t="str">
            <v>C</v>
          </cell>
          <cell r="E2638">
            <v>5.15</v>
          </cell>
          <cell r="F2638">
            <v>37949</v>
          </cell>
          <cell r="G2638">
            <v>0.38</v>
          </cell>
          <cell r="H2638">
            <v>0.34</v>
          </cell>
          <cell r="I2638" t="str">
            <v>5          0</v>
          </cell>
          <cell r="J2638">
            <v>0</v>
          </cell>
          <cell r="K2638">
            <v>0</v>
          </cell>
          <cell r="L2638">
            <v>2003</v>
          </cell>
          <cell r="M2638" t="str">
            <v>No Trade</v>
          </cell>
          <cell r="N2638" t="str">
            <v>NG123</v>
          </cell>
          <cell r="O2638">
            <v>47</v>
          </cell>
          <cell r="P2638">
            <v>1</v>
          </cell>
        </row>
        <row r="2639">
          <cell r="A2639" t="str">
            <v>ON</v>
          </cell>
          <cell r="B2639">
            <v>12</v>
          </cell>
          <cell r="C2639">
            <v>3</v>
          </cell>
          <cell r="D2639" t="str">
            <v>C</v>
          </cell>
          <cell r="E2639">
            <v>5.5</v>
          </cell>
          <cell r="F2639">
            <v>37949</v>
          </cell>
          <cell r="G2639">
            <v>0.311</v>
          </cell>
          <cell r="H2639">
            <v>0.28000000000000003</v>
          </cell>
          <cell r="I2639" t="str">
            <v>2          0</v>
          </cell>
          <cell r="J2639">
            <v>0</v>
          </cell>
          <cell r="K2639">
            <v>0</v>
          </cell>
          <cell r="L2639">
            <v>2003</v>
          </cell>
          <cell r="M2639" t="str">
            <v>No Trade</v>
          </cell>
          <cell r="N2639" t="str">
            <v>NG123</v>
          </cell>
          <cell r="O2639">
            <v>47</v>
          </cell>
          <cell r="P2639">
            <v>1</v>
          </cell>
        </row>
        <row r="2640">
          <cell r="A2640" t="str">
            <v>ON</v>
          </cell>
          <cell r="B2640">
            <v>12</v>
          </cell>
          <cell r="C2640">
            <v>3</v>
          </cell>
          <cell r="D2640" t="str">
            <v>C</v>
          </cell>
          <cell r="E2640">
            <v>6</v>
          </cell>
          <cell r="F2640">
            <v>37949</v>
          </cell>
          <cell r="G2640">
            <v>0.23699999999999999</v>
          </cell>
          <cell r="H2640">
            <v>0.21</v>
          </cell>
          <cell r="I2640" t="str">
            <v>5          0</v>
          </cell>
          <cell r="J2640">
            <v>0</v>
          </cell>
          <cell r="K2640">
            <v>0</v>
          </cell>
          <cell r="L2640">
            <v>2003</v>
          </cell>
          <cell r="M2640" t="str">
            <v>No Trade</v>
          </cell>
          <cell r="N2640" t="str">
            <v>NG123</v>
          </cell>
          <cell r="O2640">
            <v>47</v>
          </cell>
          <cell r="P2640">
            <v>1</v>
          </cell>
        </row>
        <row r="2641">
          <cell r="A2641" t="str">
            <v>ON</v>
          </cell>
          <cell r="B2641">
            <v>12</v>
          </cell>
          <cell r="C2641">
            <v>3</v>
          </cell>
          <cell r="D2641" t="str">
            <v>C</v>
          </cell>
          <cell r="E2641">
            <v>6.5</v>
          </cell>
          <cell r="F2641">
            <v>37949</v>
          </cell>
          <cell r="G2641">
            <v>0.185</v>
          </cell>
          <cell r="H2641">
            <v>0.16</v>
          </cell>
          <cell r="I2641" t="str">
            <v>7          0</v>
          </cell>
          <cell r="J2641">
            <v>0</v>
          </cell>
          <cell r="K2641">
            <v>0</v>
          </cell>
          <cell r="L2641">
            <v>2003</v>
          </cell>
          <cell r="M2641" t="str">
            <v>No Trade</v>
          </cell>
          <cell r="N2641" t="str">
            <v>NG123</v>
          </cell>
          <cell r="O2641">
            <v>47</v>
          </cell>
          <cell r="P2641">
            <v>1</v>
          </cell>
        </row>
        <row r="2642">
          <cell r="A2642" t="str">
            <v>ON</v>
          </cell>
          <cell r="B2642">
            <v>12</v>
          </cell>
          <cell r="C2642">
            <v>3</v>
          </cell>
          <cell r="D2642" t="str">
            <v>P</v>
          </cell>
          <cell r="E2642">
            <v>6.5</v>
          </cell>
          <cell r="F2642">
            <v>37949</v>
          </cell>
          <cell r="G2642">
            <v>0</v>
          </cell>
          <cell r="H2642">
            <v>0</v>
          </cell>
          <cell r="I2642" t="str">
            <v>0          0</v>
          </cell>
          <cell r="J2642">
            <v>0</v>
          </cell>
          <cell r="K2642">
            <v>0</v>
          </cell>
          <cell r="L2642">
            <v>2003</v>
          </cell>
          <cell r="M2642" t="str">
            <v>No Trade</v>
          </cell>
          <cell r="N2642" t="str">
            <v/>
          </cell>
          <cell r="O2642" t="str">
            <v/>
          </cell>
          <cell r="P2642" t="str">
            <v/>
          </cell>
        </row>
        <row r="2643">
          <cell r="A2643" t="str">
            <v>ON</v>
          </cell>
          <cell r="B2643">
            <v>12</v>
          </cell>
          <cell r="C2643">
            <v>3</v>
          </cell>
          <cell r="D2643" t="str">
            <v>P</v>
          </cell>
          <cell r="E2643">
            <v>6.75</v>
          </cell>
          <cell r="F2643">
            <v>37949</v>
          </cell>
          <cell r="G2643">
            <v>0.45300000000000001</v>
          </cell>
          <cell r="H2643">
            <v>0.45</v>
          </cell>
          <cell r="I2643" t="str">
            <v>3          0</v>
          </cell>
          <cell r="J2643">
            <v>0</v>
          </cell>
          <cell r="K2643">
            <v>0</v>
          </cell>
          <cell r="L2643">
            <v>2003</v>
          </cell>
          <cell r="M2643">
            <v>1.2518130223884858</v>
          </cell>
          <cell r="N2643" t="str">
            <v>NG123</v>
          </cell>
          <cell r="O2643">
            <v>47</v>
          </cell>
          <cell r="P2643">
            <v>2</v>
          </cell>
        </row>
        <row r="2644">
          <cell r="A2644" t="str">
            <v>ON</v>
          </cell>
          <cell r="B2644">
            <v>12</v>
          </cell>
          <cell r="C2644">
            <v>3</v>
          </cell>
          <cell r="D2644" t="str">
            <v>C</v>
          </cell>
          <cell r="E2644">
            <v>7</v>
          </cell>
          <cell r="F2644">
            <v>37949</v>
          </cell>
          <cell r="G2644">
            <v>0.14799999999999999</v>
          </cell>
          <cell r="H2644">
            <v>0.13</v>
          </cell>
          <cell r="I2644" t="str">
            <v>4          0</v>
          </cell>
          <cell r="J2644">
            <v>0</v>
          </cell>
          <cell r="K2644">
            <v>0</v>
          </cell>
          <cell r="L2644">
            <v>2003</v>
          </cell>
          <cell r="M2644" t="str">
            <v>No Trade</v>
          </cell>
          <cell r="N2644" t="str">
            <v>NG123</v>
          </cell>
          <cell r="O2644">
            <v>47</v>
          </cell>
          <cell r="P2644">
            <v>1</v>
          </cell>
        </row>
        <row r="2645">
          <cell r="A2645" t="str">
            <v>ON</v>
          </cell>
          <cell r="B2645">
            <v>1</v>
          </cell>
          <cell r="C2645">
            <v>4</v>
          </cell>
          <cell r="D2645" t="str">
            <v>P</v>
          </cell>
          <cell r="E2645">
            <v>2.5</v>
          </cell>
          <cell r="F2645">
            <v>37979</v>
          </cell>
          <cell r="G2645">
            <v>2.8000000000000001E-2</v>
          </cell>
          <cell r="H2645">
            <v>0.03</v>
          </cell>
          <cell r="I2645" t="str">
            <v>2          0</v>
          </cell>
          <cell r="J2645">
            <v>0</v>
          </cell>
          <cell r="K2645">
            <v>0</v>
          </cell>
          <cell r="L2645">
            <v>2004</v>
          </cell>
          <cell r="M2645">
            <v>1.1981757524572751</v>
          </cell>
          <cell r="N2645" t="str">
            <v>NG14</v>
          </cell>
          <cell r="O2645">
            <v>49.15</v>
          </cell>
          <cell r="P2645">
            <v>2</v>
          </cell>
        </row>
        <row r="2646">
          <cell r="A2646" t="str">
            <v>ON</v>
          </cell>
          <cell r="B2646">
            <v>1</v>
          </cell>
          <cell r="C2646">
            <v>4</v>
          </cell>
          <cell r="D2646" t="str">
            <v>C</v>
          </cell>
          <cell r="E2646">
            <v>3</v>
          </cell>
          <cell r="F2646">
            <v>37979</v>
          </cell>
          <cell r="G2646">
            <v>1.214</v>
          </cell>
          <cell r="H2646">
            <v>1.21</v>
          </cell>
          <cell r="I2646" t="str">
            <v>4          0</v>
          </cell>
          <cell r="J2646">
            <v>0</v>
          </cell>
          <cell r="K2646">
            <v>0</v>
          </cell>
          <cell r="L2646">
            <v>2004</v>
          </cell>
          <cell r="M2646" t="str">
            <v>No Trade</v>
          </cell>
          <cell r="N2646" t="str">
            <v>NG14</v>
          </cell>
          <cell r="O2646">
            <v>49.15</v>
          </cell>
          <cell r="P2646">
            <v>1</v>
          </cell>
        </row>
        <row r="2647">
          <cell r="A2647" t="str">
            <v>ON</v>
          </cell>
          <cell r="B2647">
            <v>1</v>
          </cell>
          <cell r="C2647">
            <v>4</v>
          </cell>
          <cell r="D2647" t="str">
            <v>P</v>
          </cell>
          <cell r="E2647">
            <v>3</v>
          </cell>
          <cell r="F2647">
            <v>37979</v>
          </cell>
          <cell r="G2647">
            <v>9.4E-2</v>
          </cell>
          <cell r="H2647">
            <v>0.1</v>
          </cell>
          <cell r="I2647" t="str">
            <v>5          0</v>
          </cell>
          <cell r="J2647">
            <v>0</v>
          </cell>
          <cell r="K2647">
            <v>0</v>
          </cell>
          <cell r="L2647">
            <v>2004</v>
          </cell>
          <cell r="M2647">
            <v>1.3214687791316264</v>
          </cell>
          <cell r="N2647" t="str">
            <v>NG14</v>
          </cell>
          <cell r="O2647">
            <v>49.15</v>
          </cell>
          <cell r="P2647">
            <v>2</v>
          </cell>
        </row>
        <row r="2648">
          <cell r="A2648" t="str">
            <v>ON</v>
          </cell>
          <cell r="B2648">
            <v>1</v>
          </cell>
          <cell r="C2648">
            <v>4</v>
          </cell>
          <cell r="D2648" t="str">
            <v>P</v>
          </cell>
          <cell r="E2648">
            <v>3.25</v>
          </cell>
          <cell r="F2648">
            <v>37979</v>
          </cell>
          <cell r="G2648">
            <v>0.151</v>
          </cell>
          <cell r="H2648">
            <v>0.16</v>
          </cell>
          <cell r="I2648" t="str">
            <v>6          0</v>
          </cell>
          <cell r="J2648">
            <v>0</v>
          </cell>
          <cell r="K2648">
            <v>0</v>
          </cell>
          <cell r="L2648">
            <v>2004</v>
          </cell>
          <cell r="M2648">
            <v>1.3836098761907516</v>
          </cell>
          <cell r="N2648" t="str">
            <v>NG14</v>
          </cell>
          <cell r="O2648">
            <v>49.15</v>
          </cell>
          <cell r="P2648">
            <v>2</v>
          </cell>
        </row>
        <row r="2649">
          <cell r="A2649" t="str">
            <v>ON</v>
          </cell>
          <cell r="B2649">
            <v>1</v>
          </cell>
          <cell r="C2649">
            <v>4</v>
          </cell>
          <cell r="D2649" t="str">
            <v>P</v>
          </cell>
          <cell r="E2649">
            <v>3.5</v>
          </cell>
          <cell r="F2649">
            <v>37979</v>
          </cell>
          <cell r="G2649">
            <v>0.22500000000000001</v>
          </cell>
          <cell r="H2649">
            <v>0.24</v>
          </cell>
          <cell r="I2649" t="str">
            <v>5          0</v>
          </cell>
          <cell r="J2649">
            <v>0</v>
          </cell>
          <cell r="K2649">
            <v>0</v>
          </cell>
          <cell r="L2649">
            <v>2004</v>
          </cell>
          <cell r="M2649">
            <v>1.4430909588425338</v>
          </cell>
          <cell r="N2649" t="str">
            <v>NG14</v>
          </cell>
          <cell r="O2649">
            <v>49.15</v>
          </cell>
          <cell r="P2649">
            <v>2</v>
          </cell>
        </row>
        <row r="2650">
          <cell r="A2650" t="str">
            <v>ON</v>
          </cell>
          <cell r="B2650">
            <v>1</v>
          </cell>
          <cell r="C2650">
            <v>4</v>
          </cell>
          <cell r="D2650" t="str">
            <v>P</v>
          </cell>
          <cell r="E2650">
            <v>3.65</v>
          </cell>
          <cell r="F2650">
            <v>37979</v>
          </cell>
          <cell r="G2650">
            <v>0.27800000000000002</v>
          </cell>
          <cell r="H2650">
            <v>0.3</v>
          </cell>
          <cell r="I2650" t="str">
            <v>2          0</v>
          </cell>
          <cell r="J2650">
            <v>0</v>
          </cell>
          <cell r="K2650">
            <v>0</v>
          </cell>
          <cell r="L2650">
            <v>2004</v>
          </cell>
          <cell r="M2650">
            <v>1.477923653537891</v>
          </cell>
          <cell r="N2650" t="str">
            <v>NG14</v>
          </cell>
          <cell r="O2650">
            <v>49.15</v>
          </cell>
          <cell r="P2650">
            <v>2</v>
          </cell>
        </row>
        <row r="2651">
          <cell r="A2651" t="str">
            <v>ON</v>
          </cell>
          <cell r="B2651">
            <v>1</v>
          </cell>
          <cell r="C2651">
            <v>4</v>
          </cell>
          <cell r="D2651" t="str">
            <v>P</v>
          </cell>
          <cell r="E2651">
            <v>3.7</v>
          </cell>
          <cell r="F2651">
            <v>37979</v>
          </cell>
          <cell r="G2651">
            <v>0.29699999999999999</v>
          </cell>
          <cell r="H2651">
            <v>0.32</v>
          </cell>
          <cell r="I2651" t="str">
            <v>2          0</v>
          </cell>
          <cell r="J2651">
            <v>0</v>
          </cell>
          <cell r="K2651">
            <v>0</v>
          </cell>
          <cell r="L2651">
            <v>2004</v>
          </cell>
          <cell r="M2651">
            <v>1.4892823173987484</v>
          </cell>
          <cell r="N2651" t="str">
            <v>NG14</v>
          </cell>
          <cell r="O2651">
            <v>49.15</v>
          </cell>
          <cell r="P2651">
            <v>2</v>
          </cell>
        </row>
        <row r="2652">
          <cell r="A2652" t="str">
            <v>ON</v>
          </cell>
          <cell r="B2652">
            <v>1</v>
          </cell>
          <cell r="C2652">
            <v>4</v>
          </cell>
          <cell r="D2652" t="str">
            <v>P</v>
          </cell>
          <cell r="E2652">
            <v>3.75</v>
          </cell>
          <cell r="F2652">
            <v>37979</v>
          </cell>
          <cell r="G2652">
            <v>0.316</v>
          </cell>
          <cell r="H2652">
            <v>0.34</v>
          </cell>
          <cell r="I2652" t="str">
            <v>3          0</v>
          </cell>
          <cell r="J2652">
            <v>0</v>
          </cell>
          <cell r="K2652">
            <v>0</v>
          </cell>
          <cell r="L2652">
            <v>2004</v>
          </cell>
          <cell r="M2652">
            <v>1.4998570963618276</v>
          </cell>
          <cell r="N2652" t="str">
            <v>NG14</v>
          </cell>
          <cell r="O2652">
            <v>49.15</v>
          </cell>
          <cell r="P2652">
            <v>2</v>
          </cell>
        </row>
        <row r="2653">
          <cell r="A2653" t="str">
            <v>ON</v>
          </cell>
          <cell r="B2653">
            <v>1</v>
          </cell>
          <cell r="C2653">
            <v>4</v>
          </cell>
          <cell r="D2653" t="str">
            <v>C</v>
          </cell>
          <cell r="E2653">
            <v>3.8</v>
          </cell>
          <cell r="F2653">
            <v>37979</v>
          </cell>
          <cell r="G2653">
            <v>0.96</v>
          </cell>
          <cell r="H2653">
            <v>0.89</v>
          </cell>
          <cell r="I2653" t="str">
            <v>8          0</v>
          </cell>
          <cell r="J2653">
            <v>0</v>
          </cell>
          <cell r="K2653">
            <v>0</v>
          </cell>
          <cell r="L2653">
            <v>2004</v>
          </cell>
          <cell r="M2653" t="str">
            <v>No Trade</v>
          </cell>
          <cell r="N2653" t="str">
            <v>NG14</v>
          </cell>
          <cell r="O2653">
            <v>49.15</v>
          </cell>
          <cell r="P2653">
            <v>1</v>
          </cell>
        </row>
        <row r="2654">
          <cell r="A2654" t="str">
            <v>ON</v>
          </cell>
          <cell r="B2654">
            <v>1</v>
          </cell>
          <cell r="C2654">
            <v>4</v>
          </cell>
          <cell r="D2654" t="str">
            <v>P</v>
          </cell>
          <cell r="E2654">
            <v>3.8</v>
          </cell>
          <cell r="F2654">
            <v>37979</v>
          </cell>
          <cell r="G2654">
            <v>0.33700000000000002</v>
          </cell>
          <cell r="H2654">
            <v>0.36</v>
          </cell>
          <cell r="I2654" t="str">
            <v>4          0</v>
          </cell>
          <cell r="J2654">
            <v>0</v>
          </cell>
          <cell r="K2654">
            <v>0</v>
          </cell>
          <cell r="L2654">
            <v>2004</v>
          </cell>
          <cell r="M2654">
            <v>1.5116687258555126</v>
          </cell>
          <cell r="N2654" t="str">
            <v>NG14</v>
          </cell>
          <cell r="O2654">
            <v>49.15</v>
          </cell>
          <cell r="P2654">
            <v>2</v>
          </cell>
        </row>
        <row r="2655">
          <cell r="A2655" t="str">
            <v>ON</v>
          </cell>
          <cell r="B2655">
            <v>1</v>
          </cell>
          <cell r="C2655">
            <v>4</v>
          </cell>
          <cell r="D2655" t="str">
            <v>P</v>
          </cell>
          <cell r="E2655">
            <v>3.9</v>
          </cell>
          <cell r="F2655">
            <v>37979</v>
          </cell>
          <cell r="G2655">
            <v>0.38</v>
          </cell>
          <cell r="H2655">
            <v>0.41</v>
          </cell>
          <cell r="I2655" t="str">
            <v>0          0</v>
          </cell>
          <cell r="J2655">
            <v>0</v>
          </cell>
          <cell r="K2655">
            <v>0</v>
          </cell>
          <cell r="L2655">
            <v>2004</v>
          </cell>
          <cell r="M2655">
            <v>1.5339635459554541</v>
          </cell>
          <cell r="N2655" t="str">
            <v>NG14</v>
          </cell>
          <cell r="O2655">
            <v>49.15</v>
          </cell>
          <cell r="P2655">
            <v>2</v>
          </cell>
        </row>
        <row r="2656">
          <cell r="A2656" t="str">
            <v>ON</v>
          </cell>
          <cell r="B2656">
            <v>1</v>
          </cell>
          <cell r="C2656">
            <v>4</v>
          </cell>
          <cell r="D2656" t="str">
            <v>C</v>
          </cell>
          <cell r="E2656">
            <v>4</v>
          </cell>
          <cell r="F2656">
            <v>37979</v>
          </cell>
          <cell r="G2656">
            <v>0</v>
          </cell>
          <cell r="H2656">
            <v>0</v>
          </cell>
          <cell r="I2656" t="str">
            <v>0          0</v>
          </cell>
          <cell r="J2656">
            <v>0</v>
          </cell>
          <cell r="K2656">
            <v>0</v>
          </cell>
          <cell r="L2656">
            <v>2004</v>
          </cell>
          <cell r="M2656" t="str">
            <v>No Trade</v>
          </cell>
          <cell r="N2656" t="str">
            <v/>
          </cell>
          <cell r="O2656" t="str">
            <v/>
          </cell>
          <cell r="P2656" t="str">
            <v/>
          </cell>
        </row>
        <row r="2657">
          <cell r="A2657" t="str">
            <v>ON</v>
          </cell>
          <cell r="B2657">
            <v>1</v>
          </cell>
          <cell r="C2657">
            <v>4</v>
          </cell>
          <cell r="D2657" t="str">
            <v>P</v>
          </cell>
          <cell r="E2657">
            <v>4</v>
          </cell>
          <cell r="F2657">
            <v>37979</v>
          </cell>
          <cell r="G2657">
            <v>0.42699999999999999</v>
          </cell>
          <cell r="H2657">
            <v>0.46</v>
          </cell>
          <cell r="I2657" t="str">
            <v>0          0</v>
          </cell>
          <cell r="J2657">
            <v>0</v>
          </cell>
          <cell r="K2657">
            <v>0</v>
          </cell>
          <cell r="L2657">
            <v>2004</v>
          </cell>
          <cell r="M2657">
            <v>1.5570078951974904</v>
          </cell>
          <cell r="N2657" t="str">
            <v>NG14</v>
          </cell>
          <cell r="O2657">
            <v>49.15</v>
          </cell>
          <cell r="P2657">
            <v>2</v>
          </cell>
        </row>
        <row r="2658">
          <cell r="A2658" t="str">
            <v>ON</v>
          </cell>
          <cell r="B2658">
            <v>1</v>
          </cell>
          <cell r="C2658">
            <v>4</v>
          </cell>
          <cell r="D2658" t="str">
            <v>C</v>
          </cell>
          <cell r="E2658">
            <v>4.05</v>
          </cell>
          <cell r="F2658">
            <v>37979</v>
          </cell>
          <cell r="G2658">
            <v>0</v>
          </cell>
          <cell r="H2658">
            <v>0</v>
          </cell>
          <cell r="I2658" t="str">
            <v>0          0</v>
          </cell>
          <cell r="J2658">
            <v>0</v>
          </cell>
          <cell r="K2658">
            <v>0</v>
          </cell>
          <cell r="L2658">
            <v>2004</v>
          </cell>
          <cell r="M2658" t="str">
            <v>No Trade</v>
          </cell>
          <cell r="N2658" t="str">
            <v/>
          </cell>
          <cell r="O2658" t="str">
            <v/>
          </cell>
          <cell r="P2658" t="str">
            <v/>
          </cell>
        </row>
        <row r="2659">
          <cell r="A2659" t="str">
            <v>ON</v>
          </cell>
          <cell r="B2659">
            <v>1</v>
          </cell>
          <cell r="C2659">
            <v>4</v>
          </cell>
          <cell r="D2659" t="str">
            <v>C</v>
          </cell>
          <cell r="E2659">
            <v>4.0999999999999996</v>
          </cell>
          <cell r="F2659">
            <v>37979</v>
          </cell>
          <cell r="G2659">
            <v>0</v>
          </cell>
          <cell r="H2659">
            <v>0</v>
          </cell>
          <cell r="I2659" t="str">
            <v>0          0</v>
          </cell>
          <cell r="J2659">
            <v>0</v>
          </cell>
          <cell r="K2659">
            <v>0</v>
          </cell>
          <cell r="L2659">
            <v>2004</v>
          </cell>
          <cell r="M2659" t="str">
            <v>No Trade</v>
          </cell>
          <cell r="N2659" t="str">
            <v/>
          </cell>
          <cell r="O2659" t="str">
            <v/>
          </cell>
          <cell r="P2659" t="str">
            <v/>
          </cell>
        </row>
        <row r="2660">
          <cell r="A2660" t="str">
            <v>ON</v>
          </cell>
          <cell r="B2660">
            <v>1</v>
          </cell>
          <cell r="C2660">
            <v>4</v>
          </cell>
          <cell r="D2660" t="str">
            <v>C</v>
          </cell>
          <cell r="E2660">
            <v>4.1500000000000004</v>
          </cell>
          <cell r="F2660">
            <v>37979</v>
          </cell>
          <cell r="G2660">
            <v>0</v>
          </cell>
          <cell r="H2660">
            <v>0</v>
          </cell>
          <cell r="I2660" t="str">
            <v>0          0</v>
          </cell>
          <cell r="J2660">
            <v>0</v>
          </cell>
          <cell r="K2660">
            <v>0</v>
          </cell>
          <cell r="L2660">
            <v>2004</v>
          </cell>
          <cell r="M2660" t="str">
            <v>No Trade</v>
          </cell>
          <cell r="N2660" t="str">
            <v/>
          </cell>
          <cell r="O2660" t="str">
            <v/>
          </cell>
          <cell r="P2660" t="str">
            <v/>
          </cell>
        </row>
        <row r="2661">
          <cell r="A2661" t="str">
            <v>ON</v>
          </cell>
          <cell r="B2661">
            <v>1</v>
          </cell>
          <cell r="C2661">
            <v>4</v>
          </cell>
          <cell r="D2661" t="str">
            <v>C</v>
          </cell>
          <cell r="E2661">
            <v>4.2</v>
          </cell>
          <cell r="F2661">
            <v>37979</v>
          </cell>
          <cell r="G2661">
            <v>0</v>
          </cell>
          <cell r="H2661">
            <v>0</v>
          </cell>
          <cell r="I2661" t="str">
            <v>0          0</v>
          </cell>
          <cell r="J2661">
            <v>0</v>
          </cell>
          <cell r="K2661">
            <v>0</v>
          </cell>
          <cell r="L2661">
            <v>2004</v>
          </cell>
          <cell r="M2661" t="str">
            <v>No Trade</v>
          </cell>
          <cell r="N2661" t="str">
            <v/>
          </cell>
          <cell r="O2661" t="str">
            <v/>
          </cell>
          <cell r="P2661" t="str">
            <v/>
          </cell>
        </row>
        <row r="2662">
          <cell r="A2662" t="str">
            <v>ON</v>
          </cell>
          <cell r="B2662">
            <v>1</v>
          </cell>
          <cell r="C2662">
            <v>4</v>
          </cell>
          <cell r="D2662" t="str">
            <v>C</v>
          </cell>
          <cell r="E2662">
            <v>4.25</v>
          </cell>
          <cell r="F2662">
            <v>37979</v>
          </cell>
          <cell r="G2662">
            <v>0</v>
          </cell>
          <cell r="H2662">
            <v>0</v>
          </cell>
          <cell r="I2662" t="str">
            <v>0          0</v>
          </cell>
          <cell r="J2662">
            <v>0</v>
          </cell>
          <cell r="K2662">
            <v>0</v>
          </cell>
          <cell r="L2662">
            <v>2004</v>
          </cell>
          <cell r="M2662" t="str">
            <v>No Trade</v>
          </cell>
          <cell r="N2662" t="str">
            <v/>
          </cell>
          <cell r="O2662" t="str">
            <v/>
          </cell>
          <cell r="P2662" t="str">
            <v/>
          </cell>
        </row>
        <row r="2663">
          <cell r="A2663" t="str">
            <v>ON</v>
          </cell>
          <cell r="B2663">
            <v>1</v>
          </cell>
          <cell r="C2663">
            <v>4</v>
          </cell>
          <cell r="D2663" t="str">
            <v>C</v>
          </cell>
          <cell r="E2663">
            <v>4.3</v>
          </cell>
          <cell r="F2663">
            <v>37979</v>
          </cell>
          <cell r="G2663">
            <v>0.71799999999999997</v>
          </cell>
          <cell r="H2663">
            <v>0.67</v>
          </cell>
          <cell r="I2663" t="str">
            <v>0          0</v>
          </cell>
          <cell r="J2663">
            <v>0</v>
          </cell>
          <cell r="K2663">
            <v>0</v>
          </cell>
          <cell r="L2663">
            <v>2004</v>
          </cell>
          <cell r="M2663" t="str">
            <v>No Trade</v>
          </cell>
          <cell r="N2663" t="str">
            <v>NG14</v>
          </cell>
          <cell r="O2663">
            <v>49.15</v>
          </cell>
          <cell r="P2663">
            <v>1</v>
          </cell>
        </row>
        <row r="2664">
          <cell r="A2664" t="str">
            <v>ON</v>
          </cell>
          <cell r="B2664">
            <v>1</v>
          </cell>
          <cell r="C2664">
            <v>4</v>
          </cell>
          <cell r="D2664" t="str">
            <v>P</v>
          </cell>
          <cell r="E2664">
            <v>4.3</v>
          </cell>
          <cell r="F2664">
            <v>37979</v>
          </cell>
          <cell r="G2664">
            <v>0.58499999999999996</v>
          </cell>
          <cell r="H2664">
            <v>0.62</v>
          </cell>
          <cell r="I2664" t="str">
            <v>6          0</v>
          </cell>
          <cell r="J2664">
            <v>0</v>
          </cell>
          <cell r="K2664">
            <v>0</v>
          </cell>
          <cell r="L2664">
            <v>2004</v>
          </cell>
          <cell r="M2664">
            <v>1.6244082654996272</v>
          </cell>
          <cell r="N2664" t="str">
            <v>NG14</v>
          </cell>
          <cell r="O2664">
            <v>49.15</v>
          </cell>
          <cell r="P2664">
            <v>2</v>
          </cell>
        </row>
        <row r="2665">
          <cell r="A2665" t="str">
            <v>ON</v>
          </cell>
          <cell r="B2665">
            <v>1</v>
          </cell>
          <cell r="C2665">
            <v>4</v>
          </cell>
          <cell r="D2665" t="str">
            <v>C</v>
          </cell>
          <cell r="E2665">
            <v>4.3499999999999996</v>
          </cell>
          <cell r="F2665">
            <v>37979</v>
          </cell>
          <cell r="G2665">
            <v>0.69799999999999995</v>
          </cell>
          <cell r="H2665">
            <v>0.65</v>
          </cell>
          <cell r="I2665" t="str">
            <v>0          0</v>
          </cell>
          <cell r="J2665">
            <v>0</v>
          </cell>
          <cell r="K2665">
            <v>0</v>
          </cell>
          <cell r="L2665">
            <v>2004</v>
          </cell>
          <cell r="M2665" t="str">
            <v>No Trade</v>
          </cell>
          <cell r="N2665" t="str">
            <v>NG14</v>
          </cell>
          <cell r="O2665">
            <v>49.15</v>
          </cell>
          <cell r="P2665">
            <v>1</v>
          </cell>
        </row>
        <row r="2666">
          <cell r="A2666" t="str">
            <v>ON</v>
          </cell>
          <cell r="B2666">
            <v>1</v>
          </cell>
          <cell r="C2666">
            <v>4</v>
          </cell>
          <cell r="D2666" t="str">
            <v>P</v>
          </cell>
          <cell r="E2666">
            <v>4.3499999999999996</v>
          </cell>
          <cell r="F2666">
            <v>37979</v>
          </cell>
          <cell r="G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2004</v>
          </cell>
          <cell r="M2666" t="str">
            <v>No Trade</v>
          </cell>
          <cell r="N2666" t="str">
            <v/>
          </cell>
          <cell r="O2666" t="str">
            <v/>
          </cell>
          <cell r="P2666" t="str">
            <v/>
          </cell>
        </row>
        <row r="2667">
          <cell r="A2667" t="str">
            <v>ON</v>
          </cell>
          <cell r="B2667">
            <v>1</v>
          </cell>
          <cell r="C2667">
            <v>4</v>
          </cell>
          <cell r="D2667" t="str">
            <v>C</v>
          </cell>
          <cell r="E2667">
            <v>4.4000000000000004</v>
          </cell>
          <cell r="F2667">
            <v>37979</v>
          </cell>
          <cell r="G2667">
            <v>0.67800000000000005</v>
          </cell>
          <cell r="H2667">
            <v>0.63</v>
          </cell>
          <cell r="I2667" t="str">
            <v>1          0</v>
          </cell>
          <cell r="J2667">
            <v>0</v>
          </cell>
          <cell r="K2667">
            <v>0</v>
          </cell>
          <cell r="L2667">
            <v>2004</v>
          </cell>
          <cell r="M2667" t="str">
            <v>No Trade</v>
          </cell>
          <cell r="N2667" t="str">
            <v>NG14</v>
          </cell>
          <cell r="O2667">
            <v>49.15</v>
          </cell>
          <cell r="P2667">
            <v>1</v>
          </cell>
        </row>
        <row r="2668">
          <cell r="A2668" t="str">
            <v>ON</v>
          </cell>
          <cell r="B2668">
            <v>1</v>
          </cell>
          <cell r="C2668">
            <v>4</v>
          </cell>
          <cell r="D2668" t="str">
            <v>P</v>
          </cell>
          <cell r="E2668">
            <v>4.4000000000000004</v>
          </cell>
          <cell r="F2668">
            <v>37979</v>
          </cell>
          <cell r="G2668">
            <v>0.64300000000000002</v>
          </cell>
          <cell r="H2668">
            <v>0.68</v>
          </cell>
          <cell r="I2668" t="str">
            <v>7          0</v>
          </cell>
          <cell r="J2668">
            <v>0</v>
          </cell>
          <cell r="K2668">
            <v>0</v>
          </cell>
          <cell r="L2668">
            <v>2004</v>
          </cell>
          <cell r="M2668">
            <v>1.6462327667422831</v>
          </cell>
          <cell r="N2668" t="str">
            <v>NG14</v>
          </cell>
          <cell r="O2668">
            <v>49.15</v>
          </cell>
          <cell r="P2668">
            <v>2</v>
          </cell>
        </row>
        <row r="2669">
          <cell r="A2669" t="str">
            <v>ON</v>
          </cell>
          <cell r="B2669">
            <v>1</v>
          </cell>
          <cell r="C2669">
            <v>4</v>
          </cell>
          <cell r="D2669" t="str">
            <v>C</v>
          </cell>
          <cell r="E2669">
            <v>4.5</v>
          </cell>
          <cell r="F2669">
            <v>37979</v>
          </cell>
          <cell r="G2669">
            <v>0.64</v>
          </cell>
          <cell r="H2669">
            <v>0.59</v>
          </cell>
          <cell r="I2669" t="str">
            <v>5          0</v>
          </cell>
          <cell r="J2669">
            <v>0</v>
          </cell>
          <cell r="K2669">
            <v>0</v>
          </cell>
          <cell r="L2669">
            <v>2004</v>
          </cell>
          <cell r="M2669" t="str">
            <v>No Trade</v>
          </cell>
          <cell r="N2669" t="str">
            <v>NG14</v>
          </cell>
          <cell r="O2669">
            <v>49.15</v>
          </cell>
          <cell r="P2669">
            <v>1</v>
          </cell>
        </row>
        <row r="2670">
          <cell r="A2670" t="str">
            <v>ON</v>
          </cell>
          <cell r="B2670">
            <v>1</v>
          </cell>
          <cell r="C2670">
            <v>4</v>
          </cell>
          <cell r="D2670" t="str">
            <v>P</v>
          </cell>
          <cell r="E2670">
            <v>4.5</v>
          </cell>
          <cell r="F2670">
            <v>37979</v>
          </cell>
          <cell r="G2670">
            <v>0.87</v>
          </cell>
          <cell r="H2670">
            <v>0.87</v>
          </cell>
          <cell r="I2670" t="str">
            <v>0          0</v>
          </cell>
          <cell r="J2670">
            <v>0</v>
          </cell>
          <cell r="K2670">
            <v>0</v>
          </cell>
          <cell r="L2670">
            <v>2004</v>
          </cell>
          <cell r="M2670">
            <v>1.771141055424869</v>
          </cell>
          <cell r="N2670" t="str">
            <v>NG14</v>
          </cell>
          <cell r="O2670">
            <v>49.15</v>
          </cell>
          <cell r="P2670">
            <v>2</v>
          </cell>
        </row>
        <row r="2671">
          <cell r="A2671" t="str">
            <v>ON</v>
          </cell>
          <cell r="B2671">
            <v>1</v>
          </cell>
          <cell r="C2671">
            <v>4</v>
          </cell>
          <cell r="D2671" t="str">
            <v>C</v>
          </cell>
          <cell r="E2671">
            <v>4.75</v>
          </cell>
          <cell r="F2671">
            <v>37979</v>
          </cell>
          <cell r="G2671">
            <v>0.55500000000000005</v>
          </cell>
          <cell r="H2671">
            <v>0.51</v>
          </cell>
          <cell r="I2671" t="str">
            <v>5          0</v>
          </cell>
          <cell r="J2671">
            <v>0</v>
          </cell>
          <cell r="K2671">
            <v>0</v>
          </cell>
          <cell r="L2671">
            <v>2004</v>
          </cell>
          <cell r="M2671" t="str">
            <v>No Trade</v>
          </cell>
          <cell r="N2671" t="str">
            <v>NG14</v>
          </cell>
          <cell r="O2671">
            <v>49.15</v>
          </cell>
          <cell r="P2671">
            <v>1</v>
          </cell>
        </row>
        <row r="2672">
          <cell r="A2672" t="str">
            <v>ON</v>
          </cell>
          <cell r="B2672">
            <v>1</v>
          </cell>
          <cell r="C2672">
            <v>4</v>
          </cell>
          <cell r="D2672" t="str">
            <v>C</v>
          </cell>
          <cell r="E2672">
            <v>5</v>
          </cell>
          <cell r="F2672">
            <v>37979</v>
          </cell>
          <cell r="G2672">
            <v>0.48299999999999998</v>
          </cell>
          <cell r="H2672">
            <v>0.44</v>
          </cell>
          <cell r="I2672" t="str">
            <v>7          0</v>
          </cell>
          <cell r="J2672">
            <v>0</v>
          </cell>
          <cell r="K2672">
            <v>0</v>
          </cell>
          <cell r="L2672">
            <v>2004</v>
          </cell>
          <cell r="M2672" t="str">
            <v>No Trade</v>
          </cell>
          <cell r="N2672" t="str">
            <v>NG14</v>
          </cell>
          <cell r="O2672">
            <v>49.15</v>
          </cell>
          <cell r="P2672">
            <v>1</v>
          </cell>
        </row>
        <row r="2673">
          <cell r="A2673" t="str">
            <v>ON</v>
          </cell>
          <cell r="B2673">
            <v>1</v>
          </cell>
          <cell r="C2673">
            <v>4</v>
          </cell>
          <cell r="D2673" t="str">
            <v>C</v>
          </cell>
          <cell r="E2673">
            <v>5.25</v>
          </cell>
          <cell r="F2673">
            <v>37979</v>
          </cell>
          <cell r="G2673">
            <v>0.42199999999999999</v>
          </cell>
          <cell r="H2673">
            <v>0.39</v>
          </cell>
          <cell r="I2673" t="str">
            <v>1          0</v>
          </cell>
          <cell r="J2673">
            <v>0</v>
          </cell>
          <cell r="K2673">
            <v>0</v>
          </cell>
          <cell r="L2673">
            <v>2004</v>
          </cell>
          <cell r="M2673" t="str">
            <v>No Trade</v>
          </cell>
          <cell r="N2673" t="str">
            <v>NG14</v>
          </cell>
          <cell r="O2673">
            <v>49.15</v>
          </cell>
          <cell r="P2673">
            <v>1</v>
          </cell>
        </row>
        <row r="2674">
          <cell r="A2674" t="str">
            <v>ON</v>
          </cell>
          <cell r="B2674">
            <v>1</v>
          </cell>
          <cell r="C2674">
            <v>4</v>
          </cell>
          <cell r="D2674" t="str">
            <v>C</v>
          </cell>
          <cell r="E2674">
            <v>6</v>
          </cell>
          <cell r="F2674">
            <v>37979</v>
          </cell>
          <cell r="G2674">
            <v>0.29099999999999998</v>
          </cell>
          <cell r="H2674">
            <v>0.26</v>
          </cell>
          <cell r="I2674" t="str">
            <v>9          0</v>
          </cell>
          <cell r="J2674">
            <v>0</v>
          </cell>
          <cell r="K2674">
            <v>0</v>
          </cell>
          <cell r="L2674">
            <v>2004</v>
          </cell>
          <cell r="M2674" t="str">
            <v>No Trade</v>
          </cell>
          <cell r="N2674" t="str">
            <v>NG14</v>
          </cell>
          <cell r="O2674">
            <v>49.15</v>
          </cell>
          <cell r="P2674">
            <v>1</v>
          </cell>
        </row>
        <row r="2675">
          <cell r="A2675" t="str">
            <v>ON</v>
          </cell>
          <cell r="B2675">
            <v>1</v>
          </cell>
          <cell r="C2675">
            <v>4</v>
          </cell>
          <cell r="D2675" t="str">
            <v>C</v>
          </cell>
          <cell r="E2675">
            <v>6.25</v>
          </cell>
          <cell r="F2675">
            <v>37979</v>
          </cell>
          <cell r="G2675">
            <v>0.26</v>
          </cell>
          <cell r="H2675">
            <v>0.24</v>
          </cell>
          <cell r="I2675" t="str">
            <v>0          0</v>
          </cell>
          <cell r="J2675">
            <v>0</v>
          </cell>
          <cell r="K2675">
            <v>0</v>
          </cell>
          <cell r="L2675">
            <v>2004</v>
          </cell>
          <cell r="M2675" t="str">
            <v>No Trade</v>
          </cell>
          <cell r="N2675" t="str">
            <v>NG14</v>
          </cell>
          <cell r="O2675">
            <v>49.15</v>
          </cell>
          <cell r="P2675">
            <v>1</v>
          </cell>
        </row>
        <row r="2676">
          <cell r="A2676" t="str">
            <v>ON</v>
          </cell>
          <cell r="B2676">
            <v>1</v>
          </cell>
          <cell r="C2676">
            <v>4</v>
          </cell>
          <cell r="D2676" t="str">
            <v>C</v>
          </cell>
          <cell r="E2676">
            <v>6.5</v>
          </cell>
          <cell r="F2676">
            <v>37979</v>
          </cell>
          <cell r="G2676">
            <v>0.23300000000000001</v>
          </cell>
          <cell r="H2676">
            <v>0.21</v>
          </cell>
          <cell r="I2676" t="str">
            <v>5          0</v>
          </cell>
          <cell r="J2676">
            <v>0</v>
          </cell>
          <cell r="K2676">
            <v>0</v>
          </cell>
          <cell r="L2676">
            <v>2004</v>
          </cell>
          <cell r="M2676" t="str">
            <v>No Trade</v>
          </cell>
          <cell r="N2676" t="str">
            <v>NG14</v>
          </cell>
          <cell r="O2676">
            <v>49.15</v>
          </cell>
          <cell r="P2676">
            <v>1</v>
          </cell>
        </row>
        <row r="2677">
          <cell r="A2677" t="str">
            <v>ON</v>
          </cell>
          <cell r="B2677">
            <v>1</v>
          </cell>
          <cell r="C2677">
            <v>4</v>
          </cell>
          <cell r="D2677" t="str">
            <v>C</v>
          </cell>
          <cell r="E2677">
            <v>7</v>
          </cell>
          <cell r="F2677">
            <v>37979</v>
          </cell>
          <cell r="G2677">
            <v>0.191</v>
          </cell>
          <cell r="H2677">
            <v>0.17</v>
          </cell>
          <cell r="I2677" t="str">
            <v>6          0</v>
          </cell>
          <cell r="J2677">
            <v>0</v>
          </cell>
          <cell r="K2677">
            <v>0</v>
          </cell>
          <cell r="L2677">
            <v>2004</v>
          </cell>
          <cell r="M2677" t="str">
            <v>No Trade</v>
          </cell>
          <cell r="N2677" t="str">
            <v>NG14</v>
          </cell>
          <cell r="O2677">
            <v>49.15</v>
          </cell>
          <cell r="P2677">
            <v>1</v>
          </cell>
        </row>
        <row r="2678">
          <cell r="A2678" t="str">
            <v>ON</v>
          </cell>
          <cell r="B2678">
            <v>2</v>
          </cell>
          <cell r="C2678">
            <v>4</v>
          </cell>
          <cell r="D2678" t="str">
            <v>P</v>
          </cell>
          <cell r="E2678">
            <v>2.5</v>
          </cell>
          <cell r="F2678">
            <v>38013</v>
          </cell>
          <cell r="G2678">
            <v>2.9000000000000001E-2</v>
          </cell>
          <cell r="H2678">
            <v>0.03</v>
          </cell>
          <cell r="I2678" t="str">
            <v>4          0</v>
          </cell>
          <cell r="J2678">
            <v>0</v>
          </cell>
          <cell r="K2678">
            <v>0</v>
          </cell>
          <cell r="L2678">
            <v>2004</v>
          </cell>
          <cell r="M2678">
            <v>1.1860795736152234</v>
          </cell>
          <cell r="N2678" t="str">
            <v>NG24</v>
          </cell>
          <cell r="O2678">
            <v>55</v>
          </cell>
          <cell r="P2678">
            <v>2</v>
          </cell>
        </row>
        <row r="2679">
          <cell r="A2679" t="str">
            <v>ON</v>
          </cell>
          <cell r="B2679">
            <v>2</v>
          </cell>
          <cell r="C2679">
            <v>4</v>
          </cell>
          <cell r="D2679" t="str">
            <v>P</v>
          </cell>
          <cell r="E2679">
            <v>3.25</v>
          </cell>
          <cell r="F2679">
            <v>38013</v>
          </cell>
          <cell r="G2679">
            <v>0.161</v>
          </cell>
          <cell r="H2679">
            <v>0.17</v>
          </cell>
          <cell r="I2679" t="str">
            <v>7          0</v>
          </cell>
          <cell r="J2679">
            <v>0</v>
          </cell>
          <cell r="K2679">
            <v>0</v>
          </cell>
          <cell r="L2679">
            <v>2004</v>
          </cell>
          <cell r="M2679">
            <v>1.3783544171218745</v>
          </cell>
          <cell r="N2679" t="str">
            <v>NG24</v>
          </cell>
          <cell r="O2679">
            <v>55</v>
          </cell>
          <cell r="P2679">
            <v>2</v>
          </cell>
        </row>
        <row r="2680">
          <cell r="A2680" t="str">
            <v>ON</v>
          </cell>
          <cell r="B2680">
            <v>2</v>
          </cell>
          <cell r="C2680">
            <v>4</v>
          </cell>
          <cell r="D2680" t="str">
            <v>P</v>
          </cell>
          <cell r="E2680">
            <v>3.5</v>
          </cell>
          <cell r="F2680">
            <v>38013</v>
          </cell>
          <cell r="G2680">
            <v>0.24</v>
          </cell>
          <cell r="H2680">
            <v>0.26</v>
          </cell>
          <cell r="I2680" t="str">
            <v>2          0</v>
          </cell>
          <cell r="J2680">
            <v>0</v>
          </cell>
          <cell r="K2680">
            <v>0</v>
          </cell>
          <cell r="L2680">
            <v>2004</v>
          </cell>
          <cell r="M2680">
            <v>1.4390285227808444</v>
          </cell>
          <cell r="N2680" t="str">
            <v>NG24</v>
          </cell>
          <cell r="O2680">
            <v>55</v>
          </cell>
          <cell r="P2680">
            <v>2</v>
          </cell>
        </row>
        <row r="2681">
          <cell r="A2681" t="str">
            <v>ON</v>
          </cell>
          <cell r="B2681">
            <v>2</v>
          </cell>
          <cell r="C2681">
            <v>4</v>
          </cell>
          <cell r="D2681" t="str">
            <v>P</v>
          </cell>
          <cell r="E2681">
            <v>3.65</v>
          </cell>
          <cell r="F2681">
            <v>38013</v>
          </cell>
          <cell r="G2681">
            <v>0.29599999999999999</v>
          </cell>
          <cell r="H2681">
            <v>0.32</v>
          </cell>
          <cell r="I2681" t="str">
            <v>1          0</v>
          </cell>
          <cell r="J2681">
            <v>0</v>
          </cell>
          <cell r="K2681">
            <v>0</v>
          </cell>
          <cell r="L2681">
            <v>2004</v>
          </cell>
          <cell r="M2681">
            <v>1.4740257734216489</v>
          </cell>
          <cell r="N2681" t="str">
            <v>NG24</v>
          </cell>
          <cell r="O2681">
            <v>55</v>
          </cell>
          <cell r="P2681">
            <v>2</v>
          </cell>
        </row>
        <row r="2682">
          <cell r="A2682" t="str">
            <v>ON</v>
          </cell>
          <cell r="B2682">
            <v>2</v>
          </cell>
          <cell r="C2682">
            <v>4</v>
          </cell>
          <cell r="D2682" t="str">
            <v>P</v>
          </cell>
          <cell r="E2682">
            <v>3.7</v>
          </cell>
          <cell r="F2682">
            <v>38013</v>
          </cell>
          <cell r="G2682">
            <v>0.316</v>
          </cell>
          <cell r="H2682">
            <v>0.34</v>
          </cell>
          <cell r="I2682" t="str">
            <v>3          0</v>
          </cell>
          <cell r="J2682">
            <v>0</v>
          </cell>
          <cell r="K2682">
            <v>0</v>
          </cell>
          <cell r="L2682">
            <v>2004</v>
          </cell>
          <cell r="M2682">
            <v>1.485389358518038</v>
          </cell>
          <cell r="N2682" t="str">
            <v>NG24</v>
          </cell>
          <cell r="O2682">
            <v>55</v>
          </cell>
          <cell r="P2682">
            <v>2</v>
          </cell>
        </row>
        <row r="2683">
          <cell r="A2683" t="str">
            <v>ON</v>
          </cell>
          <cell r="B2683">
            <v>2</v>
          </cell>
          <cell r="C2683">
            <v>4</v>
          </cell>
          <cell r="D2683" t="str">
            <v>P</v>
          </cell>
          <cell r="E2683">
            <v>3.75</v>
          </cell>
          <cell r="F2683">
            <v>38013</v>
          </cell>
          <cell r="G2683">
            <v>0.33700000000000002</v>
          </cell>
          <cell r="H2683">
            <v>0.36</v>
          </cell>
          <cell r="I2683" t="str">
            <v>6          0</v>
          </cell>
          <cell r="J2683">
            <v>0</v>
          </cell>
          <cell r="K2683">
            <v>0</v>
          </cell>
          <cell r="L2683">
            <v>2004</v>
          </cell>
          <cell r="M2683">
            <v>1.4969355547211709</v>
          </cell>
          <cell r="N2683" t="str">
            <v>NG24</v>
          </cell>
          <cell r="O2683">
            <v>55</v>
          </cell>
          <cell r="P2683">
            <v>2</v>
          </cell>
        </row>
        <row r="2684">
          <cell r="A2684" t="str">
            <v>ON</v>
          </cell>
          <cell r="B2684">
            <v>2</v>
          </cell>
          <cell r="C2684">
            <v>4</v>
          </cell>
          <cell r="D2684" t="str">
            <v>C</v>
          </cell>
          <cell r="E2684">
            <v>3.8</v>
          </cell>
          <cell r="F2684">
            <v>38013</v>
          </cell>
          <cell r="G2684">
            <v>0.85399999999999998</v>
          </cell>
          <cell r="H2684">
            <v>0.79</v>
          </cell>
          <cell r="I2684" t="str">
            <v>9          0</v>
          </cell>
          <cell r="J2684">
            <v>0</v>
          </cell>
          <cell r="K2684">
            <v>0</v>
          </cell>
          <cell r="L2684">
            <v>2004</v>
          </cell>
          <cell r="M2684" t="str">
            <v>No Trade</v>
          </cell>
          <cell r="N2684" t="str">
            <v>NG24</v>
          </cell>
          <cell r="O2684">
            <v>55</v>
          </cell>
          <cell r="P2684">
            <v>1</v>
          </cell>
        </row>
        <row r="2685">
          <cell r="A2685" t="str">
            <v>ON</v>
          </cell>
          <cell r="B2685">
            <v>2</v>
          </cell>
          <cell r="C2685">
            <v>4</v>
          </cell>
          <cell r="D2685" t="str">
            <v>P</v>
          </cell>
          <cell r="E2685">
            <v>3.8</v>
          </cell>
          <cell r="F2685">
            <v>38013</v>
          </cell>
          <cell r="G2685">
            <v>0.35899999999999999</v>
          </cell>
          <cell r="H2685">
            <v>0.39</v>
          </cell>
          <cell r="I2685" t="str">
            <v>0          0</v>
          </cell>
          <cell r="J2685">
            <v>0</v>
          </cell>
          <cell r="K2685">
            <v>0</v>
          </cell>
          <cell r="L2685">
            <v>2004</v>
          </cell>
          <cell r="M2685">
            <v>1.5086400938273454</v>
          </cell>
          <cell r="N2685" t="str">
            <v>NG24</v>
          </cell>
          <cell r="O2685">
            <v>55</v>
          </cell>
          <cell r="P2685">
            <v>2</v>
          </cell>
        </row>
        <row r="2686">
          <cell r="A2686" t="str">
            <v>ON</v>
          </cell>
          <cell r="B2686">
            <v>2</v>
          </cell>
          <cell r="C2686">
            <v>4</v>
          </cell>
          <cell r="D2686" t="str">
            <v>C</v>
          </cell>
          <cell r="E2686">
            <v>4.1500000000000004</v>
          </cell>
          <cell r="F2686">
            <v>38013</v>
          </cell>
          <cell r="G2686">
            <v>0.68899999999999995</v>
          </cell>
          <cell r="H2686">
            <v>0.64</v>
          </cell>
          <cell r="I2686" t="str">
            <v>3          0</v>
          </cell>
          <cell r="J2686">
            <v>0</v>
          </cell>
          <cell r="K2686">
            <v>0</v>
          </cell>
          <cell r="L2686">
            <v>2004</v>
          </cell>
          <cell r="M2686" t="str">
            <v>No Trade</v>
          </cell>
          <cell r="N2686" t="str">
            <v>NG24</v>
          </cell>
          <cell r="O2686">
            <v>55</v>
          </cell>
          <cell r="P2686">
            <v>1</v>
          </cell>
        </row>
        <row r="2687">
          <cell r="A2687" t="str">
            <v>ON</v>
          </cell>
          <cell r="B2687">
            <v>2</v>
          </cell>
          <cell r="C2687">
            <v>4</v>
          </cell>
          <cell r="D2687" t="str">
            <v>P</v>
          </cell>
          <cell r="E2687">
            <v>4.1500000000000004</v>
          </cell>
          <cell r="F2687">
            <v>38013</v>
          </cell>
          <cell r="G2687">
            <v>0.53700000000000003</v>
          </cell>
          <cell r="H2687">
            <v>0.56999999999999995</v>
          </cell>
          <cell r="I2687" t="str">
            <v>6          0</v>
          </cell>
          <cell r="J2687">
            <v>0</v>
          </cell>
          <cell r="K2687">
            <v>0</v>
          </cell>
          <cell r="L2687">
            <v>2004</v>
          </cell>
          <cell r="M2687">
            <v>1.5907794309135415</v>
          </cell>
          <cell r="N2687" t="str">
            <v>NG24</v>
          </cell>
          <cell r="O2687">
            <v>55</v>
          </cell>
          <cell r="P2687">
            <v>2</v>
          </cell>
        </row>
        <row r="2688">
          <cell r="A2688" t="str">
            <v>ON</v>
          </cell>
          <cell r="B2688">
            <v>2</v>
          </cell>
          <cell r="C2688">
            <v>4</v>
          </cell>
          <cell r="D2688" t="str">
            <v>C</v>
          </cell>
          <cell r="E2688">
            <v>4.25</v>
          </cell>
          <cell r="F2688">
            <v>38013</v>
          </cell>
          <cell r="G2688">
            <v>0.64800000000000002</v>
          </cell>
          <cell r="H2688">
            <v>0.6</v>
          </cell>
          <cell r="I2688" t="str">
            <v>3          0</v>
          </cell>
          <cell r="J2688">
            <v>0</v>
          </cell>
          <cell r="K2688">
            <v>0</v>
          </cell>
          <cell r="L2688">
            <v>2004</v>
          </cell>
          <cell r="M2688" t="str">
            <v>No Trade</v>
          </cell>
          <cell r="N2688" t="str">
            <v>NG24</v>
          </cell>
          <cell r="O2688">
            <v>55</v>
          </cell>
          <cell r="P2688">
            <v>1</v>
          </cell>
        </row>
        <row r="2689">
          <cell r="A2689" t="str">
            <v>ON</v>
          </cell>
          <cell r="B2689">
            <v>2</v>
          </cell>
          <cell r="C2689">
            <v>4</v>
          </cell>
          <cell r="D2689" t="str">
            <v>C</v>
          </cell>
          <cell r="E2689">
            <v>4.75</v>
          </cell>
          <cell r="F2689">
            <v>38013</v>
          </cell>
          <cell r="G2689">
            <v>0.48</v>
          </cell>
          <cell r="H2689">
            <v>0.44</v>
          </cell>
          <cell r="I2689" t="str">
            <v>4          0</v>
          </cell>
          <cell r="J2689">
            <v>0</v>
          </cell>
          <cell r="K2689">
            <v>0</v>
          </cell>
          <cell r="L2689">
            <v>2004</v>
          </cell>
          <cell r="M2689" t="str">
            <v>No Trade</v>
          </cell>
          <cell r="N2689" t="str">
            <v>NG24</v>
          </cell>
          <cell r="O2689">
            <v>55</v>
          </cell>
          <cell r="P2689">
            <v>1</v>
          </cell>
        </row>
        <row r="2690">
          <cell r="A2690" t="str">
            <v>ON</v>
          </cell>
          <cell r="B2690">
            <v>2</v>
          </cell>
          <cell r="C2690">
            <v>4</v>
          </cell>
          <cell r="D2690" t="str">
            <v>C</v>
          </cell>
          <cell r="E2690">
            <v>6</v>
          </cell>
          <cell r="F2690">
            <v>38013</v>
          </cell>
          <cell r="G2690">
            <v>0.24</v>
          </cell>
          <cell r="H2690">
            <v>0.22</v>
          </cell>
          <cell r="I2690" t="str">
            <v>1          0</v>
          </cell>
          <cell r="J2690">
            <v>0</v>
          </cell>
          <cell r="K2690">
            <v>0</v>
          </cell>
          <cell r="L2690">
            <v>2004</v>
          </cell>
          <cell r="M2690" t="str">
            <v>No Trade</v>
          </cell>
          <cell r="N2690" t="str">
            <v>NG24</v>
          </cell>
          <cell r="O2690">
            <v>55</v>
          </cell>
          <cell r="P2690">
            <v>1</v>
          </cell>
        </row>
        <row r="2691">
          <cell r="A2691" t="str">
            <v>ON</v>
          </cell>
          <cell r="B2691">
            <v>3</v>
          </cell>
          <cell r="C2691">
            <v>4</v>
          </cell>
          <cell r="D2691" t="str">
            <v>P</v>
          </cell>
          <cell r="E2691">
            <v>2</v>
          </cell>
          <cell r="F2691">
            <v>38041</v>
          </cell>
          <cell r="G2691">
            <v>8.9999999999999993E-3</v>
          </cell>
          <cell r="H2691">
            <v>0.01</v>
          </cell>
          <cell r="I2691" t="str">
            <v>1          0</v>
          </cell>
          <cell r="J2691">
            <v>0</v>
          </cell>
          <cell r="K2691">
            <v>0</v>
          </cell>
          <cell r="L2691">
            <v>2004</v>
          </cell>
          <cell r="M2691">
            <v>1.1475310857827681</v>
          </cell>
          <cell r="N2691" t="str">
            <v>NG34</v>
          </cell>
          <cell r="O2691">
            <v>69.349999999999994</v>
          </cell>
          <cell r="P2691">
            <v>2</v>
          </cell>
        </row>
        <row r="2692">
          <cell r="A2692" t="str">
            <v>ON</v>
          </cell>
          <cell r="B2692">
            <v>3</v>
          </cell>
          <cell r="C2692">
            <v>4</v>
          </cell>
          <cell r="D2692" t="str">
            <v>P</v>
          </cell>
          <cell r="E2692">
            <v>2.4</v>
          </cell>
          <cell r="F2692">
            <v>38041</v>
          </cell>
          <cell r="G2692">
            <v>0</v>
          </cell>
          <cell r="H2692">
            <v>0</v>
          </cell>
          <cell r="I2692" t="str">
            <v>0          0</v>
          </cell>
          <cell r="J2692">
            <v>0</v>
          </cell>
          <cell r="K2692">
            <v>0</v>
          </cell>
          <cell r="L2692">
            <v>2004</v>
          </cell>
          <cell r="M2692" t="str">
            <v>No Trade</v>
          </cell>
          <cell r="N2692" t="str">
            <v/>
          </cell>
          <cell r="O2692" t="str">
            <v/>
          </cell>
          <cell r="P2692" t="str">
            <v/>
          </cell>
        </row>
        <row r="2693">
          <cell r="A2693" t="str">
            <v>ON</v>
          </cell>
          <cell r="B2693">
            <v>3</v>
          </cell>
          <cell r="C2693">
            <v>4</v>
          </cell>
          <cell r="D2693" t="str">
            <v>P</v>
          </cell>
          <cell r="E2693">
            <v>2.5</v>
          </cell>
          <cell r="F2693">
            <v>38041</v>
          </cell>
          <cell r="G2693">
            <v>4.4999999999999998E-2</v>
          </cell>
          <cell r="H2693">
            <v>0.05</v>
          </cell>
          <cell r="I2693" t="str">
            <v>0          0</v>
          </cell>
          <cell r="J2693">
            <v>0</v>
          </cell>
          <cell r="K2693">
            <v>0</v>
          </cell>
          <cell r="L2693">
            <v>2004</v>
          </cell>
          <cell r="M2693">
            <v>1.2789938912346188</v>
          </cell>
          <cell r="N2693" t="str">
            <v>NG34</v>
          </cell>
          <cell r="O2693">
            <v>69.349999999999994</v>
          </cell>
          <cell r="P2693">
            <v>2</v>
          </cell>
        </row>
        <row r="2694">
          <cell r="A2694" t="str">
            <v>ON</v>
          </cell>
          <cell r="B2694">
            <v>3</v>
          </cell>
          <cell r="C2694">
            <v>4</v>
          </cell>
          <cell r="D2694" t="str">
            <v>P</v>
          </cell>
          <cell r="E2694">
            <v>2.7</v>
          </cell>
          <cell r="F2694">
            <v>38041</v>
          </cell>
          <cell r="G2694">
            <v>0</v>
          </cell>
          <cell r="H2694">
            <v>0</v>
          </cell>
          <cell r="I2694" t="str">
            <v>0          0</v>
          </cell>
          <cell r="J2694">
            <v>0</v>
          </cell>
          <cell r="K2694">
            <v>0</v>
          </cell>
          <cell r="L2694">
            <v>2004</v>
          </cell>
          <cell r="M2694" t="str">
            <v>No Trade</v>
          </cell>
          <cell r="N2694" t="str">
            <v/>
          </cell>
          <cell r="O2694" t="str">
            <v/>
          </cell>
          <cell r="P2694" t="str">
            <v/>
          </cell>
        </row>
        <row r="2695">
          <cell r="A2695" t="str">
            <v>ON</v>
          </cell>
          <cell r="B2695">
            <v>3</v>
          </cell>
          <cell r="C2695">
            <v>4</v>
          </cell>
          <cell r="D2695" t="str">
            <v>P</v>
          </cell>
          <cell r="E2695">
            <v>2.75</v>
          </cell>
          <cell r="F2695">
            <v>38041</v>
          </cell>
          <cell r="G2695">
            <v>0</v>
          </cell>
          <cell r="H2695">
            <v>0</v>
          </cell>
          <cell r="I2695" t="str">
            <v>0          0</v>
          </cell>
          <cell r="J2695">
            <v>0</v>
          </cell>
          <cell r="K2695">
            <v>0</v>
          </cell>
          <cell r="L2695">
            <v>2004</v>
          </cell>
          <cell r="M2695" t="str">
            <v>No Trade</v>
          </cell>
          <cell r="N2695" t="str">
            <v/>
          </cell>
          <cell r="O2695" t="str">
            <v/>
          </cell>
          <cell r="P2695" t="str">
            <v/>
          </cell>
        </row>
        <row r="2696">
          <cell r="A2696" t="str">
            <v>ON</v>
          </cell>
          <cell r="B2696">
            <v>3</v>
          </cell>
          <cell r="C2696">
            <v>4</v>
          </cell>
          <cell r="D2696" t="str">
            <v>P</v>
          </cell>
          <cell r="E2696">
            <v>3</v>
          </cell>
          <cell r="F2696">
            <v>38041</v>
          </cell>
          <cell r="G2696">
            <v>0.13200000000000001</v>
          </cell>
          <cell r="H2696">
            <v>0.14000000000000001</v>
          </cell>
          <cell r="I2696" t="str">
            <v>5          0</v>
          </cell>
          <cell r="J2696">
            <v>0</v>
          </cell>
          <cell r="K2696">
            <v>0</v>
          </cell>
          <cell r="L2696">
            <v>2004</v>
          </cell>
          <cell r="M2696">
            <v>1.4012594223406185</v>
          </cell>
          <cell r="N2696" t="str">
            <v>NG34</v>
          </cell>
          <cell r="O2696">
            <v>69.349999999999994</v>
          </cell>
          <cell r="P2696">
            <v>2</v>
          </cell>
        </row>
        <row r="2697">
          <cell r="A2697" t="str">
            <v>ON</v>
          </cell>
          <cell r="B2697">
            <v>3</v>
          </cell>
          <cell r="C2697">
            <v>4</v>
          </cell>
          <cell r="D2697" t="str">
            <v>C</v>
          </cell>
          <cell r="E2697">
            <v>3.2</v>
          </cell>
          <cell r="F2697">
            <v>38041</v>
          </cell>
          <cell r="G2697">
            <v>0</v>
          </cell>
          <cell r="H2697">
            <v>0</v>
          </cell>
          <cell r="I2697" t="str">
            <v>0          0</v>
          </cell>
          <cell r="J2697">
            <v>0</v>
          </cell>
          <cell r="K2697">
            <v>0</v>
          </cell>
          <cell r="L2697">
            <v>2004</v>
          </cell>
          <cell r="M2697" t="str">
            <v>No Trade</v>
          </cell>
          <cell r="N2697" t="str">
            <v/>
          </cell>
          <cell r="O2697" t="str">
            <v/>
          </cell>
          <cell r="P2697" t="str">
            <v/>
          </cell>
        </row>
        <row r="2698">
          <cell r="A2698" t="str">
            <v>ON</v>
          </cell>
          <cell r="B2698">
            <v>3</v>
          </cell>
          <cell r="C2698">
            <v>4</v>
          </cell>
          <cell r="D2698" t="str">
            <v>P</v>
          </cell>
          <cell r="E2698">
            <v>3.2</v>
          </cell>
          <cell r="F2698">
            <v>38041</v>
          </cell>
          <cell r="G2698">
            <v>0</v>
          </cell>
          <cell r="H2698">
            <v>0</v>
          </cell>
          <cell r="I2698" t="str">
            <v>0          0</v>
          </cell>
          <cell r="J2698">
            <v>0</v>
          </cell>
          <cell r="K2698">
            <v>0</v>
          </cell>
          <cell r="L2698">
            <v>2004</v>
          </cell>
          <cell r="M2698" t="str">
            <v>No Trade</v>
          </cell>
          <cell r="N2698" t="str">
            <v/>
          </cell>
          <cell r="O2698" t="str">
            <v/>
          </cell>
          <cell r="P2698" t="str">
            <v/>
          </cell>
        </row>
        <row r="2699">
          <cell r="A2699" t="str">
            <v>ON</v>
          </cell>
          <cell r="B2699">
            <v>3</v>
          </cell>
          <cell r="C2699">
            <v>4</v>
          </cell>
          <cell r="D2699" t="str">
            <v>C</v>
          </cell>
          <cell r="E2699">
            <v>3.25</v>
          </cell>
          <cell r="F2699">
            <v>38041</v>
          </cell>
          <cell r="G2699">
            <v>0.89</v>
          </cell>
          <cell r="H2699">
            <v>0.89</v>
          </cell>
          <cell r="I2699" t="str">
            <v>0          0</v>
          </cell>
          <cell r="J2699">
            <v>0</v>
          </cell>
          <cell r="K2699">
            <v>0</v>
          </cell>
          <cell r="L2699">
            <v>2004</v>
          </cell>
          <cell r="M2699" t="str">
            <v>No Trade</v>
          </cell>
          <cell r="N2699" t="str">
            <v>NG34</v>
          </cell>
          <cell r="O2699">
            <v>69.349999999999994</v>
          </cell>
          <cell r="P2699">
            <v>1</v>
          </cell>
        </row>
        <row r="2700">
          <cell r="A2700" t="str">
            <v>ON</v>
          </cell>
          <cell r="B2700">
            <v>3</v>
          </cell>
          <cell r="C2700">
            <v>4</v>
          </cell>
          <cell r="D2700" t="str">
            <v>P</v>
          </cell>
          <cell r="E2700">
            <v>3.25</v>
          </cell>
          <cell r="F2700">
            <v>38041</v>
          </cell>
          <cell r="G2700">
            <v>0.20100000000000001</v>
          </cell>
          <cell r="H2700">
            <v>0.22</v>
          </cell>
          <cell r="I2700" t="str">
            <v>0          0</v>
          </cell>
          <cell r="J2700">
            <v>0</v>
          </cell>
          <cell r="K2700">
            <v>0</v>
          </cell>
          <cell r="L2700">
            <v>2004</v>
          </cell>
          <cell r="M2700">
            <v>1.4609644450372206</v>
          </cell>
          <cell r="N2700" t="str">
            <v>NG34</v>
          </cell>
          <cell r="O2700">
            <v>69.349999999999994</v>
          </cell>
          <cell r="P2700">
            <v>2</v>
          </cell>
        </row>
        <row r="2701">
          <cell r="A2701" t="str">
            <v>ON</v>
          </cell>
          <cell r="B2701">
            <v>3</v>
          </cell>
          <cell r="C2701">
            <v>4</v>
          </cell>
          <cell r="D2701" t="str">
            <v>C</v>
          </cell>
          <cell r="E2701">
            <v>3.3</v>
          </cell>
          <cell r="F2701">
            <v>38041</v>
          </cell>
          <cell r="G2701">
            <v>1.0089999999999999</v>
          </cell>
          <cell r="H2701">
            <v>0.95</v>
          </cell>
          <cell r="I2701" t="str">
            <v>6          0</v>
          </cell>
          <cell r="J2701">
            <v>0</v>
          </cell>
          <cell r="K2701">
            <v>0</v>
          </cell>
          <cell r="L2701">
            <v>2004</v>
          </cell>
          <cell r="M2701" t="str">
            <v>No Trade</v>
          </cell>
          <cell r="N2701" t="str">
            <v>NG34</v>
          </cell>
          <cell r="O2701">
            <v>69.349999999999994</v>
          </cell>
          <cell r="P2701">
            <v>1</v>
          </cell>
        </row>
        <row r="2702">
          <cell r="A2702" t="str">
            <v>ON</v>
          </cell>
          <cell r="B2702">
            <v>3</v>
          </cell>
          <cell r="C2702">
            <v>4</v>
          </cell>
          <cell r="D2702" t="str">
            <v>P</v>
          </cell>
          <cell r="E2702">
            <v>3.3</v>
          </cell>
          <cell r="F2702">
            <v>38041</v>
          </cell>
          <cell r="G2702">
            <v>0.217</v>
          </cell>
          <cell r="H2702">
            <v>0.23</v>
          </cell>
          <cell r="I2702" t="str">
            <v>7          0</v>
          </cell>
          <cell r="J2702">
            <v>0</v>
          </cell>
          <cell r="K2702">
            <v>0</v>
          </cell>
          <cell r="L2702">
            <v>2004</v>
          </cell>
          <cell r="M2702">
            <v>1.4727302814240377</v>
          </cell>
          <cell r="N2702" t="str">
            <v>NG34</v>
          </cell>
          <cell r="O2702">
            <v>69.349999999999994</v>
          </cell>
          <cell r="P2702">
            <v>2</v>
          </cell>
        </row>
        <row r="2703">
          <cell r="A2703" t="str">
            <v>ON</v>
          </cell>
          <cell r="B2703">
            <v>3</v>
          </cell>
          <cell r="C2703">
            <v>4</v>
          </cell>
          <cell r="D2703" t="str">
            <v>P</v>
          </cell>
          <cell r="E2703">
            <v>3.5</v>
          </cell>
          <cell r="F2703">
            <v>38041</v>
          </cell>
          <cell r="G2703">
            <v>0.28899999999999998</v>
          </cell>
          <cell r="H2703">
            <v>0.31</v>
          </cell>
          <cell r="I2703" t="str">
            <v>2          0</v>
          </cell>
          <cell r="J2703">
            <v>0</v>
          </cell>
          <cell r="K2703">
            <v>0</v>
          </cell>
          <cell r="L2703">
            <v>2004</v>
          </cell>
          <cell r="M2703">
            <v>1.5197317697918422</v>
          </cell>
          <cell r="N2703" t="str">
            <v>NG34</v>
          </cell>
          <cell r="O2703">
            <v>69.349999999999994</v>
          </cell>
          <cell r="P2703">
            <v>2</v>
          </cell>
        </row>
        <row r="2704">
          <cell r="A2704" t="str">
            <v>ON</v>
          </cell>
          <cell r="B2704">
            <v>3</v>
          </cell>
          <cell r="C2704">
            <v>4</v>
          </cell>
          <cell r="D2704" t="str">
            <v>P</v>
          </cell>
          <cell r="E2704">
            <v>3.65</v>
          </cell>
          <cell r="F2704">
            <v>38041</v>
          </cell>
          <cell r="G2704">
            <v>0.35199999999999998</v>
          </cell>
          <cell r="H2704">
            <v>0.38</v>
          </cell>
          <cell r="I2704" t="str">
            <v>0          0</v>
          </cell>
          <cell r="J2704">
            <v>0</v>
          </cell>
          <cell r="K2704">
            <v>0</v>
          </cell>
          <cell r="L2704">
            <v>2004</v>
          </cell>
          <cell r="M2704">
            <v>1.555272281519793</v>
          </cell>
          <cell r="N2704" t="str">
            <v>NG34</v>
          </cell>
          <cell r="O2704">
            <v>69.349999999999994</v>
          </cell>
          <cell r="P2704">
            <v>2</v>
          </cell>
        </row>
        <row r="2705">
          <cell r="A2705" t="str">
            <v>ON</v>
          </cell>
          <cell r="B2705">
            <v>3</v>
          </cell>
          <cell r="C2705">
            <v>4</v>
          </cell>
          <cell r="D2705" t="str">
            <v>C</v>
          </cell>
          <cell r="E2705">
            <v>3.7</v>
          </cell>
          <cell r="F2705">
            <v>38041</v>
          </cell>
          <cell r="G2705">
            <v>0.69499999999999995</v>
          </cell>
          <cell r="H2705">
            <v>0.69</v>
          </cell>
          <cell r="I2705" t="str">
            <v>5          0</v>
          </cell>
          <cell r="J2705">
            <v>0</v>
          </cell>
          <cell r="K2705">
            <v>0</v>
          </cell>
          <cell r="L2705">
            <v>2004</v>
          </cell>
          <cell r="M2705" t="str">
            <v>No Trade</v>
          </cell>
          <cell r="N2705" t="str">
            <v>NG34</v>
          </cell>
          <cell r="O2705">
            <v>69.349999999999994</v>
          </cell>
          <cell r="P2705">
            <v>1</v>
          </cell>
        </row>
        <row r="2706">
          <cell r="A2706" t="str">
            <v>ON</v>
          </cell>
          <cell r="B2706">
            <v>3</v>
          </cell>
          <cell r="C2706">
            <v>4</v>
          </cell>
          <cell r="D2706" t="str">
            <v>P</v>
          </cell>
          <cell r="E2706">
            <v>3.7</v>
          </cell>
          <cell r="F2706">
            <v>38041</v>
          </cell>
          <cell r="G2706">
            <v>0.375</v>
          </cell>
          <cell r="H2706">
            <v>0.4</v>
          </cell>
          <cell r="I2706" t="str">
            <v>5          0</v>
          </cell>
          <cell r="J2706">
            <v>0</v>
          </cell>
          <cell r="K2706">
            <v>0</v>
          </cell>
          <cell r="L2706">
            <v>2004</v>
          </cell>
          <cell r="M2706">
            <v>1.5673822734039247</v>
          </cell>
          <cell r="N2706" t="str">
            <v>NG34</v>
          </cell>
          <cell r="O2706">
            <v>69.349999999999994</v>
          </cell>
          <cell r="P2706">
            <v>2</v>
          </cell>
        </row>
        <row r="2707">
          <cell r="A2707" t="str">
            <v>ON</v>
          </cell>
          <cell r="B2707">
            <v>3</v>
          </cell>
          <cell r="C2707">
            <v>4</v>
          </cell>
          <cell r="D2707" t="str">
            <v>P</v>
          </cell>
          <cell r="E2707">
            <v>3.75</v>
          </cell>
          <cell r="F2707">
            <v>38041</v>
          </cell>
          <cell r="G2707">
            <v>0.4</v>
          </cell>
          <cell r="H2707">
            <v>0.43</v>
          </cell>
          <cell r="I2707" t="str">
            <v>0          0</v>
          </cell>
          <cell r="J2707">
            <v>0</v>
          </cell>
          <cell r="K2707">
            <v>0</v>
          </cell>
          <cell r="L2707">
            <v>2004</v>
          </cell>
          <cell r="M2707">
            <v>1.5804522540132073</v>
          </cell>
          <cell r="N2707" t="str">
            <v>NG34</v>
          </cell>
          <cell r="O2707">
            <v>69.349999999999994</v>
          </cell>
          <cell r="P2707">
            <v>2</v>
          </cell>
        </row>
        <row r="2708">
          <cell r="A2708" t="str">
            <v>ON</v>
          </cell>
          <cell r="B2708">
            <v>3</v>
          </cell>
          <cell r="C2708">
            <v>4</v>
          </cell>
          <cell r="D2708" t="str">
            <v>C</v>
          </cell>
          <cell r="E2708">
            <v>3.8</v>
          </cell>
          <cell r="F2708">
            <v>38041</v>
          </cell>
          <cell r="G2708">
            <v>0.74099999999999999</v>
          </cell>
          <cell r="H2708">
            <v>0.68</v>
          </cell>
          <cell r="I2708" t="str">
            <v>6          0</v>
          </cell>
          <cell r="J2708">
            <v>0</v>
          </cell>
          <cell r="K2708">
            <v>0</v>
          </cell>
          <cell r="L2708">
            <v>2004</v>
          </cell>
          <cell r="M2708" t="str">
            <v>No Trade</v>
          </cell>
          <cell r="N2708" t="str">
            <v>NG34</v>
          </cell>
          <cell r="O2708">
            <v>69.349999999999994</v>
          </cell>
          <cell r="P2708">
            <v>1</v>
          </cell>
        </row>
        <row r="2709">
          <cell r="A2709" t="str">
            <v>ON</v>
          </cell>
          <cell r="B2709">
            <v>3</v>
          </cell>
          <cell r="C2709">
            <v>4</v>
          </cell>
          <cell r="D2709" t="str">
            <v>P</v>
          </cell>
          <cell r="E2709">
            <v>3.8</v>
          </cell>
          <cell r="F2709">
            <v>38041</v>
          </cell>
          <cell r="G2709">
            <v>0.42499999999999999</v>
          </cell>
          <cell r="H2709">
            <v>0.45</v>
          </cell>
          <cell r="I2709" t="str">
            <v>7          0</v>
          </cell>
          <cell r="J2709">
            <v>0</v>
          </cell>
          <cell r="K2709">
            <v>0</v>
          </cell>
          <cell r="L2709">
            <v>2004</v>
          </cell>
          <cell r="M2709">
            <v>1.5927236341537936</v>
          </cell>
          <cell r="N2709" t="str">
            <v>NG34</v>
          </cell>
          <cell r="O2709">
            <v>69.349999999999994</v>
          </cell>
          <cell r="P2709">
            <v>2</v>
          </cell>
        </row>
        <row r="2710">
          <cell r="A2710" t="str">
            <v>ON</v>
          </cell>
          <cell r="B2710">
            <v>3</v>
          </cell>
          <cell r="C2710">
            <v>4</v>
          </cell>
          <cell r="D2710" t="str">
            <v>C</v>
          </cell>
          <cell r="E2710">
            <v>3.85</v>
          </cell>
          <cell r="F2710">
            <v>38041</v>
          </cell>
          <cell r="G2710">
            <v>0.71899999999999997</v>
          </cell>
          <cell r="H2710">
            <v>0.66</v>
          </cell>
          <cell r="I2710" t="str">
            <v>4          0</v>
          </cell>
          <cell r="J2710">
            <v>0</v>
          </cell>
          <cell r="K2710">
            <v>0</v>
          </cell>
          <cell r="L2710">
            <v>2004</v>
          </cell>
          <cell r="M2710" t="str">
            <v>No Trade</v>
          </cell>
          <cell r="N2710" t="str">
            <v>NG34</v>
          </cell>
          <cell r="O2710">
            <v>69.349999999999994</v>
          </cell>
          <cell r="P2710">
            <v>1</v>
          </cell>
        </row>
        <row r="2711">
          <cell r="A2711" t="str">
            <v>ON</v>
          </cell>
          <cell r="B2711">
            <v>3</v>
          </cell>
          <cell r="C2711">
            <v>4</v>
          </cell>
          <cell r="D2711" t="str">
            <v>P</v>
          </cell>
          <cell r="E2711">
            <v>3.85</v>
          </cell>
          <cell r="F2711">
            <v>38041</v>
          </cell>
          <cell r="G2711">
            <v>0.45</v>
          </cell>
          <cell r="H2711">
            <v>0.48</v>
          </cell>
          <cell r="I2711" t="str">
            <v>3          0</v>
          </cell>
          <cell r="J2711">
            <v>0</v>
          </cell>
          <cell r="K2711">
            <v>0</v>
          </cell>
          <cell r="L2711">
            <v>2004</v>
          </cell>
          <cell r="M2711">
            <v>1.6042744727905696</v>
          </cell>
          <cell r="N2711" t="str">
            <v>NG34</v>
          </cell>
          <cell r="O2711">
            <v>69.349999999999994</v>
          </cell>
          <cell r="P2711">
            <v>2</v>
          </cell>
        </row>
        <row r="2712">
          <cell r="A2712" t="str">
            <v>ON</v>
          </cell>
          <cell r="B2712">
            <v>3</v>
          </cell>
          <cell r="C2712">
            <v>4</v>
          </cell>
          <cell r="D2712" t="str">
            <v>C</v>
          </cell>
          <cell r="E2712">
            <v>3.95</v>
          </cell>
          <cell r="F2712">
            <v>38041</v>
          </cell>
          <cell r="G2712">
            <v>0.67400000000000004</v>
          </cell>
          <cell r="H2712">
            <v>0.62</v>
          </cell>
          <cell r="I2712" t="str">
            <v>2          0</v>
          </cell>
          <cell r="J2712">
            <v>0</v>
          </cell>
          <cell r="K2712">
            <v>0</v>
          </cell>
          <cell r="L2712">
            <v>2004</v>
          </cell>
          <cell r="M2712" t="str">
            <v>No Trade</v>
          </cell>
          <cell r="N2712" t="str">
            <v>NG34</v>
          </cell>
          <cell r="O2712">
            <v>69.349999999999994</v>
          </cell>
          <cell r="P2712">
            <v>1</v>
          </cell>
        </row>
        <row r="2713">
          <cell r="A2713" t="str">
            <v>ON</v>
          </cell>
          <cell r="B2713">
            <v>3</v>
          </cell>
          <cell r="C2713">
            <v>4</v>
          </cell>
          <cell r="D2713" t="str">
            <v>P</v>
          </cell>
          <cell r="E2713">
            <v>3.95</v>
          </cell>
          <cell r="F2713">
            <v>38041</v>
          </cell>
          <cell r="G2713">
            <v>0.504</v>
          </cell>
          <cell r="H2713">
            <v>0.53</v>
          </cell>
          <cell r="I2713" t="str">
            <v>9          0</v>
          </cell>
          <cell r="J2713">
            <v>0</v>
          </cell>
          <cell r="K2713">
            <v>0</v>
          </cell>
          <cell r="L2713">
            <v>2004</v>
          </cell>
          <cell r="M2713">
            <v>1.6284843426164046</v>
          </cell>
          <cell r="N2713" t="str">
            <v>NG34</v>
          </cell>
          <cell r="O2713">
            <v>69.349999999999994</v>
          </cell>
          <cell r="P2713">
            <v>2</v>
          </cell>
        </row>
        <row r="2714">
          <cell r="A2714" t="str">
            <v>ON</v>
          </cell>
          <cell r="B2714">
            <v>3</v>
          </cell>
          <cell r="C2714">
            <v>4</v>
          </cell>
          <cell r="D2714" t="str">
            <v>C</v>
          </cell>
          <cell r="E2714">
            <v>4</v>
          </cell>
          <cell r="F2714">
            <v>38041</v>
          </cell>
          <cell r="G2714">
            <v>0.65200000000000002</v>
          </cell>
          <cell r="H2714">
            <v>0.6</v>
          </cell>
          <cell r="I2714" t="str">
            <v>3          0</v>
          </cell>
          <cell r="J2714">
            <v>0</v>
          </cell>
          <cell r="K2714">
            <v>0</v>
          </cell>
          <cell r="L2714">
            <v>2004</v>
          </cell>
          <cell r="M2714" t="str">
            <v>No Trade</v>
          </cell>
          <cell r="N2714" t="str">
            <v>NG34</v>
          </cell>
          <cell r="O2714">
            <v>69.349999999999994</v>
          </cell>
          <cell r="P2714">
            <v>1</v>
          </cell>
        </row>
        <row r="2715">
          <cell r="A2715" t="str">
            <v>ON</v>
          </cell>
          <cell r="B2715">
            <v>3</v>
          </cell>
          <cell r="C2715">
            <v>4</v>
          </cell>
          <cell r="D2715" t="str">
            <v>P</v>
          </cell>
          <cell r="E2715">
            <v>4</v>
          </cell>
          <cell r="F2715">
            <v>38041</v>
          </cell>
          <cell r="G2715">
            <v>0.53200000000000003</v>
          </cell>
          <cell r="H2715">
            <v>0.56000000000000005</v>
          </cell>
          <cell r="I2715" t="str">
            <v>9          0</v>
          </cell>
          <cell r="J2715">
            <v>0</v>
          </cell>
          <cell r="K2715">
            <v>0</v>
          </cell>
          <cell r="L2715">
            <v>2004</v>
          </cell>
          <cell r="M2715">
            <v>1.6403473199822165</v>
          </cell>
          <cell r="N2715" t="str">
            <v>NG34</v>
          </cell>
          <cell r="O2715">
            <v>69.349999999999994</v>
          </cell>
          <cell r="P2715">
            <v>2</v>
          </cell>
        </row>
        <row r="2716">
          <cell r="A2716" t="str">
            <v>ON</v>
          </cell>
          <cell r="B2716">
            <v>3</v>
          </cell>
          <cell r="C2716">
            <v>4</v>
          </cell>
          <cell r="D2716" t="str">
            <v>C</v>
          </cell>
          <cell r="E2716">
            <v>4.05</v>
          </cell>
          <cell r="F2716">
            <v>38041</v>
          </cell>
          <cell r="G2716">
            <v>0.63100000000000001</v>
          </cell>
          <cell r="H2716">
            <v>0.57999999999999996</v>
          </cell>
          <cell r="I2716" t="str">
            <v>3          0</v>
          </cell>
          <cell r="J2716">
            <v>0</v>
          </cell>
          <cell r="K2716">
            <v>0</v>
          </cell>
          <cell r="L2716">
            <v>2004</v>
          </cell>
          <cell r="M2716" t="str">
            <v>No Trade</v>
          </cell>
          <cell r="N2716" t="str">
            <v>NG34</v>
          </cell>
          <cell r="O2716">
            <v>69.349999999999994</v>
          </cell>
          <cell r="P2716">
            <v>1</v>
          </cell>
        </row>
        <row r="2717">
          <cell r="A2717" t="str">
            <v>ON</v>
          </cell>
          <cell r="B2717">
            <v>3</v>
          </cell>
          <cell r="C2717">
            <v>4</v>
          </cell>
          <cell r="D2717" t="str">
            <v>P</v>
          </cell>
          <cell r="E2717">
            <v>4.05</v>
          </cell>
          <cell r="F2717">
            <v>38041</v>
          </cell>
          <cell r="G2717">
            <v>0.56100000000000005</v>
          </cell>
          <cell r="H2717">
            <v>0.59</v>
          </cell>
          <cell r="I2717" t="str">
            <v>9          0</v>
          </cell>
          <cell r="J2717">
            <v>0</v>
          </cell>
          <cell r="K2717">
            <v>0</v>
          </cell>
          <cell r="L2717">
            <v>2004</v>
          </cell>
          <cell r="M2717">
            <v>1.6523047034590392</v>
          </cell>
          <cell r="N2717" t="str">
            <v>NG34</v>
          </cell>
          <cell r="O2717">
            <v>69.349999999999994</v>
          </cell>
          <cell r="P2717">
            <v>2</v>
          </cell>
        </row>
        <row r="2718">
          <cell r="A2718" t="str">
            <v>ON</v>
          </cell>
          <cell r="B2718">
            <v>3</v>
          </cell>
          <cell r="C2718">
            <v>4</v>
          </cell>
          <cell r="D2718" t="str">
            <v>C</v>
          </cell>
          <cell r="E2718">
            <v>4.25</v>
          </cell>
          <cell r="F2718">
            <v>38041</v>
          </cell>
          <cell r="G2718">
            <v>0.55400000000000005</v>
          </cell>
          <cell r="H2718">
            <v>0.51</v>
          </cell>
          <cell r="I2718" t="str">
            <v>2          0</v>
          </cell>
          <cell r="J2718">
            <v>0</v>
          </cell>
          <cell r="K2718">
            <v>0</v>
          </cell>
          <cell r="L2718">
            <v>2004</v>
          </cell>
          <cell r="M2718" t="str">
            <v>No Trade</v>
          </cell>
          <cell r="N2718" t="str">
            <v>NG34</v>
          </cell>
          <cell r="O2718">
            <v>69.349999999999994</v>
          </cell>
          <cell r="P2718">
            <v>1</v>
          </cell>
        </row>
        <row r="2719">
          <cell r="A2719" t="str">
            <v>ON</v>
          </cell>
          <cell r="B2719">
            <v>3</v>
          </cell>
          <cell r="C2719">
            <v>4</v>
          </cell>
          <cell r="D2719" t="str">
            <v>C</v>
          </cell>
          <cell r="E2719">
            <v>4.45</v>
          </cell>
          <cell r="F2719">
            <v>38041</v>
          </cell>
          <cell r="G2719">
            <v>0</v>
          </cell>
          <cell r="H2719">
            <v>0</v>
          </cell>
          <cell r="I2719" t="str">
            <v>0          0</v>
          </cell>
          <cell r="J2719">
            <v>0</v>
          </cell>
          <cell r="K2719">
            <v>0</v>
          </cell>
          <cell r="L2719">
            <v>2004</v>
          </cell>
          <cell r="M2719" t="str">
            <v>No Trade</v>
          </cell>
          <cell r="N2719" t="str">
            <v/>
          </cell>
          <cell r="O2719" t="str">
            <v/>
          </cell>
          <cell r="P2719" t="str">
            <v/>
          </cell>
        </row>
        <row r="2720">
          <cell r="A2720" t="str">
            <v>ON</v>
          </cell>
          <cell r="B2720">
            <v>3</v>
          </cell>
          <cell r="C2720">
            <v>4</v>
          </cell>
          <cell r="D2720" t="str">
            <v>C</v>
          </cell>
          <cell r="E2720">
            <v>4.75</v>
          </cell>
          <cell r="F2720">
            <v>38041</v>
          </cell>
          <cell r="G2720">
            <v>0.40699999999999997</v>
          </cell>
          <cell r="H2720">
            <v>0.37</v>
          </cell>
          <cell r="I2720" t="str">
            <v>4          0</v>
          </cell>
          <cell r="J2720">
            <v>0</v>
          </cell>
          <cell r="K2720">
            <v>0</v>
          </cell>
          <cell r="L2720">
            <v>2004</v>
          </cell>
          <cell r="M2720" t="str">
            <v>No Trade</v>
          </cell>
          <cell r="N2720" t="str">
            <v>NG34</v>
          </cell>
          <cell r="O2720">
            <v>69.349999999999994</v>
          </cell>
          <cell r="P2720">
            <v>1</v>
          </cell>
        </row>
        <row r="2721">
          <cell r="A2721" t="str">
            <v>ON</v>
          </cell>
          <cell r="B2721">
            <v>3</v>
          </cell>
          <cell r="C2721">
            <v>4</v>
          </cell>
          <cell r="D2721" t="str">
            <v>C</v>
          </cell>
          <cell r="E2721">
            <v>6</v>
          </cell>
          <cell r="F2721">
            <v>38041</v>
          </cell>
          <cell r="G2721">
            <v>0.19900000000000001</v>
          </cell>
          <cell r="H2721">
            <v>0.18</v>
          </cell>
          <cell r="I2721" t="str">
            <v>1          0</v>
          </cell>
          <cell r="J2721">
            <v>0</v>
          </cell>
          <cell r="K2721">
            <v>0</v>
          </cell>
          <cell r="L2721">
            <v>2004</v>
          </cell>
          <cell r="M2721" t="str">
            <v>No Trade</v>
          </cell>
          <cell r="N2721" t="str">
            <v>NG34</v>
          </cell>
          <cell r="O2721">
            <v>69.349999999999994</v>
          </cell>
          <cell r="P2721">
            <v>1</v>
          </cell>
        </row>
        <row r="2722">
          <cell r="A2722" t="str">
            <v>ON</v>
          </cell>
          <cell r="B2722">
            <v>4</v>
          </cell>
          <cell r="C2722">
            <v>4</v>
          </cell>
          <cell r="D2722" t="str">
            <v>P</v>
          </cell>
          <cell r="E2722">
            <v>2</v>
          </cell>
          <cell r="F2722">
            <v>38072</v>
          </cell>
          <cell r="G2722">
            <v>0</v>
          </cell>
          <cell r="H2722">
            <v>0</v>
          </cell>
          <cell r="I2722" t="str">
            <v>0          0</v>
          </cell>
          <cell r="J2722">
            <v>0</v>
          </cell>
          <cell r="K2722">
            <v>0</v>
          </cell>
          <cell r="L2722">
            <v>2004</v>
          </cell>
          <cell r="M2722" t="str">
            <v>No Trade</v>
          </cell>
          <cell r="N2722" t="str">
            <v/>
          </cell>
          <cell r="O2722" t="str">
            <v/>
          </cell>
          <cell r="P2722" t="str">
            <v/>
          </cell>
        </row>
        <row r="2723">
          <cell r="A2723" t="str">
            <v>ON</v>
          </cell>
          <cell r="B2723">
            <v>4</v>
          </cell>
          <cell r="C2723">
            <v>4</v>
          </cell>
          <cell r="D2723" t="str">
            <v>P</v>
          </cell>
          <cell r="E2723">
            <v>3</v>
          </cell>
          <cell r="F2723">
            <v>38072</v>
          </cell>
          <cell r="G2723">
            <v>0.128</v>
          </cell>
          <cell r="H2723">
            <v>0.14000000000000001</v>
          </cell>
          <cell r="I2723" t="str">
            <v>2          0</v>
          </cell>
          <cell r="J2723">
            <v>0</v>
          </cell>
          <cell r="K2723">
            <v>0</v>
          </cell>
          <cell r="L2723">
            <v>2004</v>
          </cell>
          <cell r="M2723">
            <v>1.3466226605217171</v>
          </cell>
          <cell r="N2723" t="str">
            <v>NG44</v>
          </cell>
          <cell r="O2723">
            <v>69.349999999999994</v>
          </cell>
          <cell r="P2723">
            <v>2</v>
          </cell>
        </row>
        <row r="2724">
          <cell r="A2724" t="str">
            <v>ON</v>
          </cell>
          <cell r="B2724">
            <v>4</v>
          </cell>
          <cell r="C2724">
            <v>4</v>
          </cell>
          <cell r="D2724" t="str">
            <v>C</v>
          </cell>
          <cell r="E2724">
            <v>3.6</v>
          </cell>
          <cell r="F2724">
            <v>38072</v>
          </cell>
          <cell r="G2724">
            <v>0.61599999999999999</v>
          </cell>
          <cell r="H2724">
            <v>0.56999999999999995</v>
          </cell>
          <cell r="I2724" t="str">
            <v>1          0</v>
          </cell>
          <cell r="J2724">
            <v>0</v>
          </cell>
          <cell r="K2724">
            <v>0</v>
          </cell>
          <cell r="L2724">
            <v>2004</v>
          </cell>
          <cell r="M2724" t="str">
            <v>No Trade</v>
          </cell>
          <cell r="N2724" t="str">
            <v>NG44</v>
          </cell>
          <cell r="O2724">
            <v>69.349999999999994</v>
          </cell>
          <cell r="P2724">
            <v>1</v>
          </cell>
        </row>
        <row r="2725">
          <cell r="A2725" t="str">
            <v>ON</v>
          </cell>
          <cell r="B2725">
            <v>4</v>
          </cell>
          <cell r="C2725">
            <v>4</v>
          </cell>
          <cell r="D2725" t="str">
            <v>P</v>
          </cell>
          <cell r="E2725">
            <v>3.6</v>
          </cell>
          <cell r="F2725">
            <v>38072</v>
          </cell>
          <cell r="G2725">
            <v>0.35199999999999998</v>
          </cell>
          <cell r="H2725">
            <v>0.38</v>
          </cell>
          <cell r="I2725" t="str">
            <v>1          0</v>
          </cell>
          <cell r="J2725">
            <v>0</v>
          </cell>
          <cell r="K2725">
            <v>0</v>
          </cell>
          <cell r="L2725">
            <v>2004</v>
          </cell>
          <cell r="M2725">
            <v>1.5106950139680979</v>
          </cell>
          <cell r="N2725" t="str">
            <v>NG44</v>
          </cell>
          <cell r="O2725">
            <v>69.349999999999994</v>
          </cell>
          <cell r="P2725">
            <v>2</v>
          </cell>
        </row>
        <row r="2726">
          <cell r="A2726" t="str">
            <v>ON</v>
          </cell>
          <cell r="B2726">
            <v>4</v>
          </cell>
          <cell r="C2726">
            <v>4</v>
          </cell>
          <cell r="D2726" t="str">
            <v>C</v>
          </cell>
          <cell r="E2726">
            <v>3.65</v>
          </cell>
          <cell r="F2726">
            <v>38072</v>
          </cell>
          <cell r="G2726">
            <v>0.55500000000000005</v>
          </cell>
          <cell r="H2726">
            <v>0.55000000000000004</v>
          </cell>
          <cell r="I2726" t="str">
            <v>5          0</v>
          </cell>
          <cell r="J2726">
            <v>0</v>
          </cell>
          <cell r="K2726">
            <v>0</v>
          </cell>
          <cell r="L2726">
            <v>2004</v>
          </cell>
          <cell r="M2726" t="str">
            <v>No Trade</v>
          </cell>
          <cell r="N2726" t="str">
            <v>NG44</v>
          </cell>
          <cell r="O2726">
            <v>69.349999999999994</v>
          </cell>
          <cell r="P2726">
            <v>1</v>
          </cell>
        </row>
        <row r="2727">
          <cell r="A2727" t="str">
            <v>ON</v>
          </cell>
          <cell r="B2727">
            <v>4</v>
          </cell>
          <cell r="C2727">
            <v>4</v>
          </cell>
          <cell r="D2727" t="str">
            <v>P</v>
          </cell>
          <cell r="E2727">
            <v>3.65</v>
          </cell>
          <cell r="F2727">
            <v>38072</v>
          </cell>
          <cell r="G2727">
            <v>0.377</v>
          </cell>
          <cell r="H2727">
            <v>0.4</v>
          </cell>
          <cell r="I2727" t="str">
            <v>7          0</v>
          </cell>
          <cell r="J2727">
            <v>0</v>
          </cell>
          <cell r="K2727">
            <v>0</v>
          </cell>
          <cell r="L2727">
            <v>2004</v>
          </cell>
          <cell r="M2727">
            <v>1.5241450700494048</v>
          </cell>
          <cell r="N2727" t="str">
            <v>NG44</v>
          </cell>
          <cell r="O2727">
            <v>69.349999999999994</v>
          </cell>
          <cell r="P2727">
            <v>2</v>
          </cell>
        </row>
        <row r="2728">
          <cell r="A2728" t="str">
            <v>ON</v>
          </cell>
          <cell r="B2728">
            <v>4</v>
          </cell>
          <cell r="C2728">
            <v>4</v>
          </cell>
          <cell r="D2728" t="str">
            <v>C</v>
          </cell>
          <cell r="E2728">
            <v>3.7</v>
          </cell>
          <cell r="F2728">
            <v>38072</v>
          </cell>
          <cell r="G2728">
            <v>0.56999999999999995</v>
          </cell>
          <cell r="H2728">
            <v>0.52</v>
          </cell>
          <cell r="I2728" t="str">
            <v>7          0</v>
          </cell>
          <cell r="J2728">
            <v>0</v>
          </cell>
          <cell r="K2728">
            <v>0</v>
          </cell>
          <cell r="L2728">
            <v>2004</v>
          </cell>
          <cell r="M2728" t="str">
            <v>No Trade</v>
          </cell>
          <cell r="N2728" t="str">
            <v>NG44</v>
          </cell>
          <cell r="O2728">
            <v>69.349999999999994</v>
          </cell>
          <cell r="P2728">
            <v>1</v>
          </cell>
        </row>
        <row r="2729">
          <cell r="A2729" t="str">
            <v>ON</v>
          </cell>
          <cell r="B2729">
            <v>4</v>
          </cell>
          <cell r="C2729">
            <v>4</v>
          </cell>
          <cell r="D2729" t="str">
            <v>P</v>
          </cell>
          <cell r="E2729">
            <v>3.7</v>
          </cell>
          <cell r="F2729">
            <v>38072</v>
          </cell>
          <cell r="G2729">
            <v>0.40300000000000002</v>
          </cell>
          <cell r="H2729">
            <v>0.43</v>
          </cell>
          <cell r="I2729" t="str">
            <v>5          0</v>
          </cell>
          <cell r="J2729">
            <v>0</v>
          </cell>
          <cell r="K2729">
            <v>0</v>
          </cell>
          <cell r="L2729">
            <v>2004</v>
          </cell>
          <cell r="M2729">
            <v>1.5375688540729133</v>
          </cell>
          <cell r="N2729" t="str">
            <v>NG44</v>
          </cell>
          <cell r="O2729">
            <v>69.349999999999994</v>
          </cell>
          <cell r="P2729">
            <v>2</v>
          </cell>
        </row>
        <row r="2730">
          <cell r="A2730" t="str">
            <v>ON</v>
          </cell>
          <cell r="B2730">
            <v>4</v>
          </cell>
          <cell r="C2730">
            <v>4</v>
          </cell>
          <cell r="D2730" t="str">
            <v>C</v>
          </cell>
          <cell r="E2730">
            <v>3.75</v>
          </cell>
          <cell r="F2730">
            <v>38072</v>
          </cell>
          <cell r="G2730">
            <v>0.55000000000000004</v>
          </cell>
          <cell r="H2730">
            <v>0.5</v>
          </cell>
          <cell r="I2730" t="str">
            <v>7          0</v>
          </cell>
          <cell r="J2730">
            <v>0</v>
          </cell>
          <cell r="K2730">
            <v>0</v>
          </cell>
          <cell r="L2730">
            <v>2004</v>
          </cell>
          <cell r="M2730" t="str">
            <v>No Trade</v>
          </cell>
          <cell r="N2730" t="str">
            <v>NG44</v>
          </cell>
          <cell r="O2730">
            <v>69.349999999999994</v>
          </cell>
          <cell r="P2730">
            <v>1</v>
          </cell>
        </row>
        <row r="2731">
          <cell r="A2731" t="str">
            <v>ON</v>
          </cell>
          <cell r="B2731">
            <v>4</v>
          </cell>
          <cell r="C2731">
            <v>4</v>
          </cell>
          <cell r="D2731" t="str">
            <v>P</v>
          </cell>
          <cell r="E2731">
            <v>3.75</v>
          </cell>
          <cell r="F2731">
            <v>38072</v>
          </cell>
          <cell r="G2731">
            <v>0.43</v>
          </cell>
          <cell r="H2731">
            <v>0.46</v>
          </cell>
          <cell r="I2731" t="str">
            <v>3          0</v>
          </cell>
          <cell r="J2731">
            <v>0</v>
          </cell>
          <cell r="K2731">
            <v>0</v>
          </cell>
          <cell r="L2731">
            <v>2004</v>
          </cell>
          <cell r="M2731">
            <v>1.550967019961724</v>
          </cell>
          <cell r="N2731" t="str">
            <v>NG44</v>
          </cell>
          <cell r="O2731">
            <v>69.349999999999994</v>
          </cell>
          <cell r="P2731">
            <v>2</v>
          </cell>
        </row>
        <row r="2732">
          <cell r="A2732" t="str">
            <v>ON</v>
          </cell>
          <cell r="B2732">
            <v>4</v>
          </cell>
          <cell r="C2732">
            <v>4</v>
          </cell>
          <cell r="D2732" t="str">
            <v>C</v>
          </cell>
          <cell r="E2732">
            <v>4</v>
          </cell>
          <cell r="F2732">
            <v>38072</v>
          </cell>
          <cell r="G2732">
            <v>0.44900000000000001</v>
          </cell>
          <cell r="H2732">
            <v>0.41</v>
          </cell>
          <cell r="I2732" t="str">
            <v>3          0</v>
          </cell>
          <cell r="J2732">
            <v>0</v>
          </cell>
          <cell r="K2732">
            <v>0</v>
          </cell>
          <cell r="L2732">
            <v>2004</v>
          </cell>
          <cell r="M2732" t="str">
            <v>No Trade</v>
          </cell>
          <cell r="N2732" t="str">
            <v>NG44</v>
          </cell>
          <cell r="O2732">
            <v>69.349999999999994</v>
          </cell>
          <cell r="P2732">
            <v>1</v>
          </cell>
        </row>
        <row r="2733">
          <cell r="A2733" t="str">
            <v>ON</v>
          </cell>
          <cell r="B2733">
            <v>4</v>
          </cell>
          <cell r="C2733">
            <v>4</v>
          </cell>
          <cell r="D2733" t="str">
            <v>C</v>
          </cell>
          <cell r="E2733">
            <v>4.25</v>
          </cell>
          <cell r="F2733">
            <v>38072</v>
          </cell>
          <cell r="G2733">
            <v>0.36799999999999999</v>
          </cell>
          <cell r="H2733">
            <v>0.33</v>
          </cell>
          <cell r="I2733" t="str">
            <v>7          0</v>
          </cell>
          <cell r="J2733">
            <v>0</v>
          </cell>
          <cell r="K2733">
            <v>0</v>
          </cell>
          <cell r="L2733">
            <v>2004</v>
          </cell>
          <cell r="M2733" t="str">
            <v>No Trade</v>
          </cell>
          <cell r="N2733" t="str">
            <v>NG44</v>
          </cell>
          <cell r="O2733">
            <v>69.349999999999994</v>
          </cell>
          <cell r="P2733">
            <v>1</v>
          </cell>
        </row>
        <row r="2734">
          <cell r="A2734" t="str">
            <v>ON</v>
          </cell>
          <cell r="B2734">
            <v>4</v>
          </cell>
          <cell r="C2734">
            <v>4</v>
          </cell>
          <cell r="D2734" t="str">
            <v>C</v>
          </cell>
          <cell r="E2734">
            <v>4.75</v>
          </cell>
          <cell r="F2734">
            <v>38072</v>
          </cell>
          <cell r="G2734">
            <v>0.249</v>
          </cell>
          <cell r="H2734">
            <v>0.22</v>
          </cell>
          <cell r="I2734" t="str">
            <v>6          0</v>
          </cell>
          <cell r="J2734">
            <v>0</v>
          </cell>
          <cell r="K2734">
            <v>0</v>
          </cell>
          <cell r="L2734">
            <v>2004</v>
          </cell>
          <cell r="M2734" t="str">
            <v>No Trade</v>
          </cell>
          <cell r="N2734" t="str">
            <v>NG44</v>
          </cell>
          <cell r="O2734">
            <v>69.349999999999994</v>
          </cell>
          <cell r="P2734">
            <v>1</v>
          </cell>
        </row>
        <row r="2735">
          <cell r="A2735" t="str">
            <v>ON</v>
          </cell>
          <cell r="B2735">
            <v>4</v>
          </cell>
          <cell r="C2735">
            <v>4</v>
          </cell>
          <cell r="D2735" t="str">
            <v>C</v>
          </cell>
          <cell r="E2735">
            <v>6</v>
          </cell>
          <cell r="F2735">
            <v>38072</v>
          </cell>
          <cell r="G2735">
            <v>0.10100000000000001</v>
          </cell>
          <cell r="H2735">
            <v>0.09</v>
          </cell>
          <cell r="I2735" t="str">
            <v>1          0</v>
          </cell>
          <cell r="J2735">
            <v>0</v>
          </cell>
          <cell r="K2735">
            <v>0</v>
          </cell>
          <cell r="L2735">
            <v>2004</v>
          </cell>
          <cell r="M2735" t="str">
            <v>No Trade</v>
          </cell>
          <cell r="N2735" t="str">
            <v>NG44</v>
          </cell>
          <cell r="O2735">
            <v>69.349999999999994</v>
          </cell>
          <cell r="P2735">
            <v>1</v>
          </cell>
        </row>
        <row r="2736">
          <cell r="A2736" t="str">
            <v>ON</v>
          </cell>
          <cell r="B2736">
            <v>4</v>
          </cell>
          <cell r="C2736">
            <v>4</v>
          </cell>
          <cell r="D2736" t="str">
            <v>P</v>
          </cell>
          <cell r="E2736">
            <v>7</v>
          </cell>
          <cell r="F2736">
            <v>38072</v>
          </cell>
          <cell r="G2736">
            <v>0.46800000000000003</v>
          </cell>
          <cell r="H2736">
            <v>0.46</v>
          </cell>
          <cell r="I2736" t="str">
            <v>8          0</v>
          </cell>
          <cell r="J2736">
            <v>0</v>
          </cell>
          <cell r="K2736">
            <v>0</v>
          </cell>
          <cell r="L2736">
            <v>2004</v>
          </cell>
          <cell r="M2736">
            <v>1.1963055347053666</v>
          </cell>
          <cell r="N2736" t="str">
            <v>NG44</v>
          </cell>
          <cell r="O2736">
            <v>69.349999999999994</v>
          </cell>
          <cell r="P2736">
            <v>2</v>
          </cell>
        </row>
        <row r="2737">
          <cell r="A2737" t="str">
            <v>ON</v>
          </cell>
          <cell r="B2737">
            <v>5</v>
          </cell>
          <cell r="C2737">
            <v>4</v>
          </cell>
          <cell r="D2737" t="str">
            <v>P</v>
          </cell>
          <cell r="E2737">
            <v>2</v>
          </cell>
          <cell r="F2737">
            <v>38104</v>
          </cell>
          <cell r="G2737">
            <v>0</v>
          </cell>
          <cell r="H2737">
            <v>0</v>
          </cell>
          <cell r="I2737" t="str">
            <v>0          0</v>
          </cell>
          <cell r="J2737">
            <v>0</v>
          </cell>
          <cell r="K2737">
            <v>0</v>
          </cell>
          <cell r="L2737">
            <v>2004</v>
          </cell>
          <cell r="M2737" t="str">
            <v>No Trade</v>
          </cell>
          <cell r="N2737" t="str">
            <v/>
          </cell>
          <cell r="O2737" t="str">
            <v/>
          </cell>
          <cell r="P2737" t="str">
            <v/>
          </cell>
        </row>
        <row r="2738">
          <cell r="A2738" t="str">
            <v>ON</v>
          </cell>
          <cell r="B2738">
            <v>5</v>
          </cell>
          <cell r="C2738">
            <v>4</v>
          </cell>
          <cell r="D2738" t="str">
            <v>P</v>
          </cell>
          <cell r="E2738">
            <v>3</v>
          </cell>
          <cell r="F2738">
            <v>38104</v>
          </cell>
          <cell r="G2738">
            <v>0</v>
          </cell>
          <cell r="H2738">
            <v>0</v>
          </cell>
          <cell r="I2738" t="str">
            <v>0          0</v>
          </cell>
          <cell r="J2738">
            <v>0</v>
          </cell>
          <cell r="K2738">
            <v>0</v>
          </cell>
          <cell r="L2738">
            <v>2004</v>
          </cell>
          <cell r="M2738" t="str">
            <v>No Trade</v>
          </cell>
          <cell r="N2738" t="str">
            <v/>
          </cell>
          <cell r="O2738" t="str">
            <v/>
          </cell>
          <cell r="P2738" t="str">
            <v/>
          </cell>
        </row>
        <row r="2739">
          <cell r="A2739" t="str">
            <v>ON</v>
          </cell>
          <cell r="B2739">
            <v>5</v>
          </cell>
          <cell r="C2739">
            <v>4</v>
          </cell>
          <cell r="D2739" t="str">
            <v>P</v>
          </cell>
          <cell r="E2739">
            <v>3.3</v>
          </cell>
          <cell r="F2739">
            <v>38104</v>
          </cell>
          <cell r="G2739">
            <v>0</v>
          </cell>
          <cell r="H2739">
            <v>0</v>
          </cell>
          <cell r="I2739" t="str">
            <v>0          0</v>
          </cell>
          <cell r="J2739">
            <v>0</v>
          </cell>
          <cell r="K2739">
            <v>0</v>
          </cell>
          <cell r="L2739">
            <v>2004</v>
          </cell>
          <cell r="M2739" t="str">
            <v>No Trade</v>
          </cell>
          <cell r="N2739" t="str">
            <v/>
          </cell>
          <cell r="O2739" t="str">
            <v/>
          </cell>
          <cell r="P2739" t="str">
            <v/>
          </cell>
        </row>
        <row r="2740">
          <cell r="A2740" t="str">
            <v>ON</v>
          </cell>
          <cell r="B2740">
            <v>5</v>
          </cell>
          <cell r="C2740">
            <v>4</v>
          </cell>
          <cell r="D2740" t="str">
            <v>C</v>
          </cell>
          <cell r="E2740">
            <v>3.65</v>
          </cell>
          <cell r="F2740">
            <v>38104</v>
          </cell>
          <cell r="G2740">
            <v>0.55300000000000005</v>
          </cell>
          <cell r="H2740">
            <v>0.51</v>
          </cell>
          <cell r="I2740" t="str">
            <v>0          0</v>
          </cell>
          <cell r="J2740">
            <v>0</v>
          </cell>
          <cell r="K2740">
            <v>0</v>
          </cell>
          <cell r="L2740">
            <v>2004</v>
          </cell>
          <cell r="M2740" t="str">
            <v>No Trade</v>
          </cell>
          <cell r="N2740" t="str">
            <v>NG54</v>
          </cell>
          <cell r="O2740">
            <v>48.93</v>
          </cell>
          <cell r="P2740">
            <v>1</v>
          </cell>
        </row>
        <row r="2741">
          <cell r="A2741" t="str">
            <v>ON</v>
          </cell>
          <cell r="B2741">
            <v>5</v>
          </cell>
          <cell r="C2741">
            <v>4</v>
          </cell>
          <cell r="D2741" t="str">
            <v>P</v>
          </cell>
          <cell r="E2741">
            <v>3.65</v>
          </cell>
          <cell r="F2741">
            <v>38104</v>
          </cell>
          <cell r="G2741">
            <v>0.38700000000000001</v>
          </cell>
          <cell r="H2741">
            <v>0.41</v>
          </cell>
          <cell r="I2741" t="str">
            <v>8          0</v>
          </cell>
          <cell r="J2741">
            <v>0</v>
          </cell>
          <cell r="K2741">
            <v>0</v>
          </cell>
          <cell r="L2741">
            <v>2004</v>
          </cell>
          <cell r="M2741">
            <v>1.3803993907718124</v>
          </cell>
          <cell r="N2741" t="str">
            <v>NG54</v>
          </cell>
          <cell r="O2741">
            <v>48.93</v>
          </cell>
          <cell r="P2741">
            <v>2</v>
          </cell>
        </row>
        <row r="2742">
          <cell r="A2742" t="str">
            <v>ON</v>
          </cell>
          <cell r="B2742">
            <v>5</v>
          </cell>
          <cell r="C2742">
            <v>4</v>
          </cell>
          <cell r="D2742" t="str">
            <v>C</v>
          </cell>
          <cell r="E2742">
            <v>3.7</v>
          </cell>
          <cell r="F2742">
            <v>38104</v>
          </cell>
          <cell r="G2742">
            <v>0.53100000000000003</v>
          </cell>
          <cell r="H2742">
            <v>0.49</v>
          </cell>
          <cell r="I2742" t="str">
            <v>0          0</v>
          </cell>
          <cell r="J2742">
            <v>0</v>
          </cell>
          <cell r="K2742">
            <v>0</v>
          </cell>
          <cell r="L2742">
            <v>2004</v>
          </cell>
          <cell r="M2742" t="str">
            <v>No Trade</v>
          </cell>
          <cell r="N2742" t="str">
            <v>NG54</v>
          </cell>
          <cell r="O2742">
            <v>48.93</v>
          </cell>
          <cell r="P2742">
            <v>1</v>
          </cell>
        </row>
        <row r="2743">
          <cell r="A2743" t="str">
            <v>ON</v>
          </cell>
          <cell r="B2743">
            <v>5</v>
          </cell>
          <cell r="C2743">
            <v>4</v>
          </cell>
          <cell r="D2743" t="str">
            <v>P</v>
          </cell>
          <cell r="E2743">
            <v>3.7</v>
          </cell>
          <cell r="F2743">
            <v>38104</v>
          </cell>
          <cell r="G2743">
            <v>0.41399999999999998</v>
          </cell>
          <cell r="H2743">
            <v>0.44</v>
          </cell>
          <cell r="I2743" t="str">
            <v>6          0</v>
          </cell>
          <cell r="J2743">
            <v>0</v>
          </cell>
          <cell r="K2743">
            <v>0</v>
          </cell>
          <cell r="L2743">
            <v>2004</v>
          </cell>
          <cell r="M2743">
            <v>1.3933825273852329</v>
          </cell>
          <cell r="N2743" t="str">
            <v>NG54</v>
          </cell>
          <cell r="O2743">
            <v>48.93</v>
          </cell>
          <cell r="P2743">
            <v>2</v>
          </cell>
        </row>
        <row r="2744">
          <cell r="A2744" t="str">
            <v>ON</v>
          </cell>
          <cell r="B2744">
            <v>5</v>
          </cell>
          <cell r="C2744">
            <v>4</v>
          </cell>
          <cell r="D2744" t="str">
            <v>C</v>
          </cell>
          <cell r="E2744">
            <v>3.75</v>
          </cell>
          <cell r="F2744">
            <v>38104</v>
          </cell>
          <cell r="G2744">
            <v>0.46899999999999997</v>
          </cell>
          <cell r="H2744">
            <v>0.46</v>
          </cell>
          <cell r="I2744" t="str">
            <v>9          0</v>
          </cell>
          <cell r="J2744">
            <v>0</v>
          </cell>
          <cell r="K2744">
            <v>0</v>
          </cell>
          <cell r="L2744">
            <v>2004</v>
          </cell>
          <cell r="M2744" t="str">
            <v>No Trade</v>
          </cell>
          <cell r="N2744" t="str">
            <v>NG54</v>
          </cell>
          <cell r="O2744">
            <v>48.93</v>
          </cell>
          <cell r="P2744">
            <v>1</v>
          </cell>
        </row>
        <row r="2745">
          <cell r="A2745" t="str">
            <v>ON</v>
          </cell>
          <cell r="B2745">
            <v>5</v>
          </cell>
          <cell r="C2745">
            <v>4</v>
          </cell>
          <cell r="D2745" t="str">
            <v>P</v>
          </cell>
          <cell r="E2745">
            <v>3.75</v>
          </cell>
          <cell r="F2745">
            <v>38104</v>
          </cell>
          <cell r="G2745">
            <v>0.441</v>
          </cell>
          <cell r="H2745">
            <v>0.47</v>
          </cell>
          <cell r="I2745" t="str">
            <v>5          0</v>
          </cell>
          <cell r="J2745">
            <v>0</v>
          </cell>
          <cell r="K2745">
            <v>0</v>
          </cell>
          <cell r="L2745">
            <v>2004</v>
          </cell>
          <cell r="M2745">
            <v>1.4055662025913138</v>
          </cell>
          <cell r="N2745" t="str">
            <v>NG54</v>
          </cell>
          <cell r="O2745">
            <v>48.93</v>
          </cell>
          <cell r="P2745">
            <v>2</v>
          </cell>
        </row>
        <row r="2746">
          <cell r="A2746" t="str">
            <v>ON</v>
          </cell>
          <cell r="B2746">
            <v>5</v>
          </cell>
          <cell r="C2746">
            <v>4</v>
          </cell>
          <cell r="D2746" t="str">
            <v>P</v>
          </cell>
          <cell r="E2746">
            <v>3.85</v>
          </cell>
          <cell r="F2746">
            <v>38104</v>
          </cell>
          <cell r="G2746">
            <v>0</v>
          </cell>
          <cell r="H2746">
            <v>0</v>
          </cell>
          <cell r="I2746" t="str">
            <v>0          0</v>
          </cell>
          <cell r="J2746">
            <v>0</v>
          </cell>
          <cell r="K2746">
            <v>0</v>
          </cell>
          <cell r="L2746">
            <v>2004</v>
          </cell>
          <cell r="M2746" t="str">
            <v>No Trade</v>
          </cell>
          <cell r="N2746" t="str">
            <v/>
          </cell>
          <cell r="O2746" t="str">
            <v/>
          </cell>
          <cell r="P2746" t="str">
            <v/>
          </cell>
        </row>
        <row r="2747">
          <cell r="A2747" t="str">
            <v>ON</v>
          </cell>
          <cell r="B2747">
            <v>5</v>
          </cell>
          <cell r="C2747">
            <v>4</v>
          </cell>
          <cell r="D2747" t="str">
            <v>C</v>
          </cell>
          <cell r="E2747">
            <v>4.05</v>
          </cell>
          <cell r="F2747">
            <v>38104</v>
          </cell>
          <cell r="G2747">
            <v>0</v>
          </cell>
          <cell r="H2747">
            <v>0</v>
          </cell>
          <cell r="I2747" t="str">
            <v>0          0</v>
          </cell>
          <cell r="J2747">
            <v>0</v>
          </cell>
          <cell r="K2747">
            <v>0</v>
          </cell>
          <cell r="L2747">
            <v>2004</v>
          </cell>
          <cell r="M2747" t="str">
            <v>No Trade</v>
          </cell>
          <cell r="N2747" t="str">
            <v/>
          </cell>
          <cell r="O2747" t="str">
            <v/>
          </cell>
          <cell r="P2747" t="str">
            <v/>
          </cell>
        </row>
        <row r="2748">
          <cell r="A2748" t="str">
            <v>ON</v>
          </cell>
          <cell r="B2748">
            <v>5</v>
          </cell>
          <cell r="C2748">
            <v>4</v>
          </cell>
          <cell r="D2748" t="str">
            <v>C</v>
          </cell>
          <cell r="E2748">
            <v>4.75</v>
          </cell>
          <cell r="F2748">
            <v>38104</v>
          </cell>
          <cell r="G2748">
            <v>0.217</v>
          </cell>
          <cell r="H2748">
            <v>0.19</v>
          </cell>
          <cell r="I2748" t="str">
            <v>6          0</v>
          </cell>
          <cell r="J2748">
            <v>0</v>
          </cell>
          <cell r="K2748">
            <v>0</v>
          </cell>
          <cell r="L2748">
            <v>2004</v>
          </cell>
          <cell r="M2748" t="str">
            <v>No Trade</v>
          </cell>
          <cell r="N2748" t="str">
            <v>NG54</v>
          </cell>
          <cell r="O2748">
            <v>48.93</v>
          </cell>
          <cell r="P2748">
            <v>1</v>
          </cell>
        </row>
        <row r="2749">
          <cell r="A2749" t="str">
            <v>ON</v>
          </cell>
          <cell r="B2749">
            <v>6</v>
          </cell>
          <cell r="C2749">
            <v>4</v>
          </cell>
          <cell r="D2749" t="str">
            <v>C</v>
          </cell>
          <cell r="E2749">
            <v>2</v>
          </cell>
          <cell r="F2749">
            <v>38132</v>
          </cell>
          <cell r="G2749">
            <v>1.829</v>
          </cell>
          <cell r="H2749">
            <v>1.82</v>
          </cell>
          <cell r="I2749" t="str">
            <v>9          0</v>
          </cell>
          <cell r="J2749">
            <v>0</v>
          </cell>
          <cell r="K2749">
            <v>0</v>
          </cell>
          <cell r="L2749">
            <v>2004</v>
          </cell>
          <cell r="M2749" t="str">
            <v>No Trade</v>
          </cell>
          <cell r="N2749" t="str">
            <v>NG64</v>
          </cell>
          <cell r="O2749">
            <v>45.5</v>
          </cell>
          <cell r="P2749">
            <v>1</v>
          </cell>
        </row>
        <row r="2750">
          <cell r="A2750" t="str">
            <v>ON</v>
          </cell>
          <cell r="B2750">
            <v>6</v>
          </cell>
          <cell r="C2750">
            <v>4</v>
          </cell>
          <cell r="D2750" t="str">
            <v>P</v>
          </cell>
          <cell r="E2750">
            <v>2</v>
          </cell>
          <cell r="F2750">
            <v>38132</v>
          </cell>
          <cell r="G2750">
            <v>3.0000000000000001E-3</v>
          </cell>
          <cell r="H2750">
            <v>0</v>
          </cell>
          <cell r="I2750" t="str">
            <v>4          0</v>
          </cell>
          <cell r="J2750">
            <v>0</v>
          </cell>
          <cell r="K2750">
            <v>0</v>
          </cell>
          <cell r="L2750">
            <v>2004</v>
          </cell>
          <cell r="M2750">
            <v>0.85659332235528851</v>
          </cell>
          <cell r="N2750" t="str">
            <v>NG64</v>
          </cell>
          <cell r="O2750">
            <v>45.5</v>
          </cell>
          <cell r="P2750">
            <v>2</v>
          </cell>
        </row>
        <row r="2751">
          <cell r="A2751" t="str">
            <v>ON</v>
          </cell>
          <cell r="B2751">
            <v>6</v>
          </cell>
          <cell r="C2751">
            <v>4</v>
          </cell>
          <cell r="D2751" t="str">
            <v>P</v>
          </cell>
          <cell r="E2751">
            <v>3.6</v>
          </cell>
          <cell r="F2751">
            <v>38132</v>
          </cell>
          <cell r="G2751">
            <v>0.36699999999999999</v>
          </cell>
          <cell r="H2751">
            <v>0.39</v>
          </cell>
          <cell r="I2751" t="str">
            <v>8          0</v>
          </cell>
          <cell r="J2751">
            <v>0</v>
          </cell>
          <cell r="K2751">
            <v>0</v>
          </cell>
          <cell r="L2751">
            <v>2004</v>
          </cell>
          <cell r="M2751">
            <v>1.3144584515085549</v>
          </cell>
          <cell r="N2751" t="str">
            <v>NG64</v>
          </cell>
          <cell r="O2751">
            <v>45.5</v>
          </cell>
          <cell r="P2751">
            <v>2</v>
          </cell>
        </row>
        <row r="2752">
          <cell r="A2752" t="str">
            <v>ON</v>
          </cell>
          <cell r="B2752">
            <v>6</v>
          </cell>
          <cell r="C2752">
            <v>4</v>
          </cell>
          <cell r="D2752" t="str">
            <v>C</v>
          </cell>
          <cell r="E2752">
            <v>3.65</v>
          </cell>
          <cell r="F2752">
            <v>38132</v>
          </cell>
          <cell r="G2752">
            <v>0.57099999999999995</v>
          </cell>
          <cell r="H2752">
            <v>0.52</v>
          </cell>
          <cell r="I2752" t="str">
            <v>9          0</v>
          </cell>
          <cell r="J2752">
            <v>0</v>
          </cell>
          <cell r="K2752">
            <v>0</v>
          </cell>
          <cell r="L2752">
            <v>2004</v>
          </cell>
          <cell r="M2752" t="str">
            <v>No Trade</v>
          </cell>
          <cell r="N2752" t="str">
            <v>NG64</v>
          </cell>
          <cell r="O2752">
            <v>45.5</v>
          </cell>
          <cell r="P2752">
            <v>1</v>
          </cell>
        </row>
        <row r="2753">
          <cell r="A2753" t="str">
            <v>ON</v>
          </cell>
          <cell r="B2753">
            <v>6</v>
          </cell>
          <cell r="C2753">
            <v>4</v>
          </cell>
          <cell r="D2753" t="str">
            <v>P</v>
          </cell>
          <cell r="E2753">
            <v>3.65</v>
          </cell>
          <cell r="F2753">
            <v>38132</v>
          </cell>
          <cell r="G2753">
            <v>0.39300000000000002</v>
          </cell>
          <cell r="H2753">
            <v>0.42</v>
          </cell>
          <cell r="I2753" t="str">
            <v>5          0</v>
          </cell>
          <cell r="J2753">
            <v>0</v>
          </cell>
          <cell r="K2753">
            <v>0</v>
          </cell>
          <cell r="L2753">
            <v>2004</v>
          </cell>
          <cell r="M2753">
            <v>1.3268499292417395</v>
          </cell>
          <cell r="N2753" t="str">
            <v>NG64</v>
          </cell>
          <cell r="O2753">
            <v>45.5</v>
          </cell>
          <cell r="P2753">
            <v>2</v>
          </cell>
        </row>
        <row r="2754">
          <cell r="A2754" t="str">
            <v>ON</v>
          </cell>
          <cell r="B2754">
            <v>6</v>
          </cell>
          <cell r="C2754">
            <v>4</v>
          </cell>
          <cell r="D2754" t="str">
            <v>C</v>
          </cell>
          <cell r="E2754">
            <v>3.7</v>
          </cell>
          <cell r="F2754">
            <v>38132</v>
          </cell>
          <cell r="G2754">
            <v>0.54900000000000004</v>
          </cell>
          <cell r="H2754">
            <v>0.5</v>
          </cell>
          <cell r="I2754" t="str">
            <v>9          0</v>
          </cell>
          <cell r="J2754">
            <v>0</v>
          </cell>
          <cell r="K2754">
            <v>0</v>
          </cell>
          <cell r="L2754">
            <v>2004</v>
          </cell>
          <cell r="M2754" t="str">
            <v>No Trade</v>
          </cell>
          <cell r="N2754" t="str">
            <v>NG64</v>
          </cell>
          <cell r="O2754">
            <v>45.5</v>
          </cell>
          <cell r="P2754">
            <v>1</v>
          </cell>
        </row>
        <row r="2755">
          <cell r="A2755" t="str">
            <v>ON</v>
          </cell>
          <cell r="B2755">
            <v>6</v>
          </cell>
          <cell r="C2755">
            <v>4</v>
          </cell>
          <cell r="D2755" t="str">
            <v>P</v>
          </cell>
          <cell r="E2755">
            <v>3.7</v>
          </cell>
          <cell r="F2755">
            <v>38132</v>
          </cell>
          <cell r="G2755">
            <v>0.41899999999999998</v>
          </cell>
          <cell r="H2755">
            <v>0.45</v>
          </cell>
          <cell r="I2755" t="str">
            <v>3          0</v>
          </cell>
          <cell r="J2755">
            <v>0</v>
          </cell>
          <cell r="K2755">
            <v>0</v>
          </cell>
          <cell r="L2755">
            <v>2004</v>
          </cell>
          <cell r="M2755">
            <v>1.3384566378404856</v>
          </cell>
          <cell r="N2755" t="str">
            <v>NG64</v>
          </cell>
          <cell r="O2755">
            <v>45.5</v>
          </cell>
          <cell r="P2755">
            <v>2</v>
          </cell>
        </row>
        <row r="2756">
          <cell r="A2756" t="str">
            <v>ON</v>
          </cell>
          <cell r="B2756">
            <v>6</v>
          </cell>
          <cell r="C2756">
            <v>4</v>
          </cell>
          <cell r="D2756" t="str">
            <v>C</v>
          </cell>
          <cell r="E2756">
            <v>3.75</v>
          </cell>
          <cell r="F2756">
            <v>38132</v>
          </cell>
          <cell r="G2756">
            <v>0.52800000000000002</v>
          </cell>
          <cell r="H2756">
            <v>0.48</v>
          </cell>
          <cell r="I2756" t="str">
            <v>9          0</v>
          </cell>
          <cell r="J2756">
            <v>0</v>
          </cell>
          <cell r="K2756">
            <v>0</v>
          </cell>
          <cell r="L2756">
            <v>2004</v>
          </cell>
          <cell r="M2756" t="str">
            <v>No Trade</v>
          </cell>
          <cell r="N2756" t="str">
            <v>NG64</v>
          </cell>
          <cell r="O2756">
            <v>45.5</v>
          </cell>
          <cell r="P2756">
            <v>1</v>
          </cell>
        </row>
        <row r="2757">
          <cell r="A2757" t="str">
            <v>ON</v>
          </cell>
          <cell r="B2757">
            <v>6</v>
          </cell>
          <cell r="C2757">
            <v>4</v>
          </cell>
          <cell r="D2757" t="str">
            <v>P</v>
          </cell>
          <cell r="E2757">
            <v>3.75</v>
          </cell>
          <cell r="F2757">
            <v>38132</v>
          </cell>
          <cell r="G2757">
            <v>0.44700000000000001</v>
          </cell>
          <cell r="H2757">
            <v>0.48</v>
          </cell>
          <cell r="I2757" t="str">
            <v>2          0</v>
          </cell>
          <cell r="J2757">
            <v>0</v>
          </cell>
          <cell r="K2757">
            <v>0</v>
          </cell>
          <cell r="L2757">
            <v>2004</v>
          </cell>
          <cell r="M2757">
            <v>1.3508165629075044</v>
          </cell>
          <cell r="N2757" t="str">
            <v>NG64</v>
          </cell>
          <cell r="O2757">
            <v>45.5</v>
          </cell>
          <cell r="P2757">
            <v>2</v>
          </cell>
        </row>
        <row r="2758">
          <cell r="A2758" t="str">
            <v>ON</v>
          </cell>
          <cell r="B2758">
            <v>6</v>
          </cell>
          <cell r="C2758">
            <v>4</v>
          </cell>
          <cell r="D2758" t="str">
            <v>C</v>
          </cell>
          <cell r="E2758">
            <v>3.9</v>
          </cell>
          <cell r="F2758">
            <v>38132</v>
          </cell>
          <cell r="G2758">
            <v>0.46899999999999997</v>
          </cell>
          <cell r="H2758">
            <v>0.43</v>
          </cell>
          <cell r="I2758" t="str">
            <v>1          0</v>
          </cell>
          <cell r="J2758">
            <v>0</v>
          </cell>
          <cell r="K2758">
            <v>0</v>
          </cell>
          <cell r="L2758">
            <v>2004</v>
          </cell>
          <cell r="M2758" t="str">
            <v>No Trade</v>
          </cell>
          <cell r="N2758" t="str">
            <v>NG64</v>
          </cell>
          <cell r="O2758">
            <v>45.5</v>
          </cell>
          <cell r="P2758">
            <v>1</v>
          </cell>
        </row>
        <row r="2759">
          <cell r="A2759" t="str">
            <v>ON</v>
          </cell>
          <cell r="B2759">
            <v>6</v>
          </cell>
          <cell r="C2759">
            <v>4</v>
          </cell>
          <cell r="D2759" t="str">
            <v>C</v>
          </cell>
          <cell r="E2759">
            <v>4.75</v>
          </cell>
          <cell r="F2759">
            <v>38132</v>
          </cell>
          <cell r="G2759">
            <v>0.23200000000000001</v>
          </cell>
          <cell r="H2759">
            <v>0.21</v>
          </cell>
          <cell r="I2759" t="str">
            <v>0          0</v>
          </cell>
          <cell r="J2759">
            <v>0</v>
          </cell>
          <cell r="K2759">
            <v>0</v>
          </cell>
          <cell r="L2759">
            <v>2004</v>
          </cell>
          <cell r="M2759" t="str">
            <v>No Trade</v>
          </cell>
          <cell r="N2759" t="str">
            <v>NG64</v>
          </cell>
          <cell r="O2759">
            <v>45.5</v>
          </cell>
          <cell r="P2759">
            <v>1</v>
          </cell>
        </row>
        <row r="2760">
          <cell r="A2760" t="str">
            <v>ON</v>
          </cell>
          <cell r="B2760">
            <v>6</v>
          </cell>
          <cell r="C2760">
            <v>4</v>
          </cell>
          <cell r="D2760" t="str">
            <v>C</v>
          </cell>
          <cell r="E2760">
            <v>4.95</v>
          </cell>
          <cell r="F2760">
            <v>38132</v>
          </cell>
          <cell r="G2760">
            <v>0.254</v>
          </cell>
          <cell r="H2760">
            <v>0.25</v>
          </cell>
          <cell r="I2760" t="str">
            <v>4          0</v>
          </cell>
          <cell r="J2760">
            <v>0</v>
          </cell>
          <cell r="K2760">
            <v>0</v>
          </cell>
          <cell r="L2760">
            <v>2004</v>
          </cell>
          <cell r="M2760" t="str">
            <v>No Trade</v>
          </cell>
          <cell r="N2760" t="str">
            <v>NG64</v>
          </cell>
          <cell r="O2760">
            <v>45.5</v>
          </cell>
          <cell r="P2760">
            <v>1</v>
          </cell>
        </row>
        <row r="2761">
          <cell r="A2761" t="str">
            <v>ON</v>
          </cell>
          <cell r="B2761">
            <v>7</v>
          </cell>
          <cell r="C2761">
            <v>4</v>
          </cell>
          <cell r="D2761" t="str">
            <v>P</v>
          </cell>
          <cell r="E2761">
            <v>2</v>
          </cell>
          <cell r="F2761">
            <v>38163</v>
          </cell>
          <cell r="G2761">
            <v>0</v>
          </cell>
          <cell r="H2761">
            <v>0</v>
          </cell>
          <cell r="I2761" t="str">
            <v>0          0</v>
          </cell>
          <cell r="J2761">
            <v>0</v>
          </cell>
          <cell r="K2761">
            <v>0</v>
          </cell>
          <cell r="L2761">
            <v>2004</v>
          </cell>
          <cell r="M2761" t="str">
            <v>No Trade</v>
          </cell>
          <cell r="N2761" t="str">
            <v/>
          </cell>
          <cell r="O2761" t="str">
            <v/>
          </cell>
          <cell r="P2761" t="str">
            <v/>
          </cell>
        </row>
        <row r="2762">
          <cell r="A2762" t="str">
            <v>ON</v>
          </cell>
          <cell r="B2762">
            <v>7</v>
          </cell>
          <cell r="C2762">
            <v>4</v>
          </cell>
          <cell r="D2762" t="str">
            <v>P</v>
          </cell>
          <cell r="E2762">
            <v>3.6</v>
          </cell>
          <cell r="F2762">
            <v>38163</v>
          </cell>
          <cell r="G2762">
            <v>0</v>
          </cell>
          <cell r="H2762">
            <v>0</v>
          </cell>
          <cell r="I2762" t="str">
            <v>0          0</v>
          </cell>
          <cell r="J2762">
            <v>0</v>
          </cell>
          <cell r="K2762">
            <v>0</v>
          </cell>
          <cell r="L2762">
            <v>2004</v>
          </cell>
          <cell r="M2762" t="str">
            <v>No Trade</v>
          </cell>
          <cell r="N2762" t="str">
            <v/>
          </cell>
          <cell r="O2762" t="str">
            <v/>
          </cell>
          <cell r="P2762" t="str">
            <v/>
          </cell>
        </row>
        <row r="2763">
          <cell r="A2763" t="str">
            <v>ON</v>
          </cell>
          <cell r="B2763">
            <v>7</v>
          </cell>
          <cell r="C2763">
            <v>4</v>
          </cell>
          <cell r="D2763" t="str">
            <v>P</v>
          </cell>
          <cell r="E2763">
            <v>3.65</v>
          </cell>
          <cell r="F2763">
            <v>38163</v>
          </cell>
          <cell r="G2763">
            <v>0</v>
          </cell>
          <cell r="H2763">
            <v>0</v>
          </cell>
          <cell r="I2763" t="str">
            <v>0          0</v>
          </cell>
          <cell r="J2763">
            <v>0</v>
          </cell>
          <cell r="K2763">
            <v>0</v>
          </cell>
          <cell r="L2763">
            <v>2004</v>
          </cell>
          <cell r="M2763" t="str">
            <v>No Trade</v>
          </cell>
          <cell r="N2763" t="str">
            <v/>
          </cell>
          <cell r="O2763" t="str">
            <v/>
          </cell>
          <cell r="P2763" t="str">
            <v/>
          </cell>
        </row>
        <row r="2764">
          <cell r="A2764" t="str">
            <v>ON</v>
          </cell>
          <cell r="B2764">
            <v>7</v>
          </cell>
          <cell r="C2764">
            <v>4</v>
          </cell>
          <cell r="D2764" t="str">
            <v>C</v>
          </cell>
          <cell r="E2764">
            <v>3.7</v>
          </cell>
          <cell r="F2764">
            <v>38163</v>
          </cell>
          <cell r="G2764">
            <v>0.56699999999999995</v>
          </cell>
          <cell r="H2764">
            <v>0.52</v>
          </cell>
          <cell r="I2764" t="str">
            <v>9          0</v>
          </cell>
          <cell r="J2764">
            <v>0</v>
          </cell>
          <cell r="K2764">
            <v>0</v>
          </cell>
          <cell r="L2764">
            <v>2004</v>
          </cell>
          <cell r="M2764" t="str">
            <v>No Trade</v>
          </cell>
          <cell r="N2764" t="str">
            <v>NG74</v>
          </cell>
          <cell r="O2764">
            <v>45.5</v>
          </cell>
          <cell r="P2764">
            <v>1</v>
          </cell>
        </row>
        <row r="2765">
          <cell r="A2765" t="str">
            <v>ON</v>
          </cell>
          <cell r="B2765">
            <v>7</v>
          </cell>
          <cell r="C2765">
            <v>4</v>
          </cell>
          <cell r="D2765" t="str">
            <v>P</v>
          </cell>
          <cell r="E2765">
            <v>3.7</v>
          </cell>
          <cell r="F2765">
            <v>38163</v>
          </cell>
          <cell r="G2765">
            <v>0.42799999999999999</v>
          </cell>
          <cell r="H2765">
            <v>0.46</v>
          </cell>
          <cell r="I2765" t="str">
            <v>2          0</v>
          </cell>
          <cell r="J2765">
            <v>0</v>
          </cell>
          <cell r="K2765">
            <v>0</v>
          </cell>
          <cell r="L2765">
            <v>2004</v>
          </cell>
          <cell r="M2765">
            <v>1.3093597497556655</v>
          </cell>
          <cell r="N2765" t="str">
            <v>NG74</v>
          </cell>
          <cell r="O2765">
            <v>45.5</v>
          </cell>
          <cell r="P2765">
            <v>2</v>
          </cell>
        </row>
        <row r="2766">
          <cell r="A2766" t="str">
            <v>ON</v>
          </cell>
          <cell r="B2766">
            <v>7</v>
          </cell>
          <cell r="C2766">
            <v>4</v>
          </cell>
          <cell r="D2766" t="str">
            <v>C</v>
          </cell>
          <cell r="E2766">
            <v>3.75</v>
          </cell>
          <cell r="F2766">
            <v>38163</v>
          </cell>
          <cell r="G2766">
            <v>0.56699999999999995</v>
          </cell>
          <cell r="H2766">
            <v>0.56000000000000005</v>
          </cell>
          <cell r="I2766" t="str">
            <v>7          0</v>
          </cell>
          <cell r="J2766">
            <v>0</v>
          </cell>
          <cell r="K2766">
            <v>0</v>
          </cell>
          <cell r="L2766">
            <v>2004</v>
          </cell>
          <cell r="M2766" t="str">
            <v>No Trade</v>
          </cell>
          <cell r="N2766" t="str">
            <v>NG74</v>
          </cell>
          <cell r="O2766">
            <v>45.5</v>
          </cell>
          <cell r="P2766">
            <v>1</v>
          </cell>
        </row>
        <row r="2767">
          <cell r="A2767" t="str">
            <v>ON</v>
          </cell>
          <cell r="B2767">
            <v>7</v>
          </cell>
          <cell r="C2767">
            <v>4</v>
          </cell>
          <cell r="D2767" t="str">
            <v>P</v>
          </cell>
          <cell r="E2767">
            <v>3.75</v>
          </cell>
          <cell r="F2767">
            <v>38163</v>
          </cell>
          <cell r="G2767">
            <v>0.45600000000000002</v>
          </cell>
          <cell r="H2767">
            <v>0.49</v>
          </cell>
          <cell r="I2767" t="str">
            <v>0          0</v>
          </cell>
          <cell r="J2767">
            <v>0</v>
          </cell>
          <cell r="K2767">
            <v>0</v>
          </cell>
          <cell r="L2767">
            <v>2004</v>
          </cell>
          <cell r="M2767">
            <v>1.321169674221941</v>
          </cell>
          <cell r="N2767" t="str">
            <v>NG74</v>
          </cell>
          <cell r="O2767">
            <v>45.5</v>
          </cell>
          <cell r="P2767">
            <v>2</v>
          </cell>
        </row>
        <row r="2768">
          <cell r="A2768" t="str">
            <v>ON</v>
          </cell>
          <cell r="B2768">
            <v>7</v>
          </cell>
          <cell r="C2768">
            <v>4</v>
          </cell>
          <cell r="D2768" t="str">
            <v>C</v>
          </cell>
          <cell r="E2768">
            <v>3.9</v>
          </cell>
          <cell r="F2768">
            <v>38163</v>
          </cell>
          <cell r="G2768">
            <v>0</v>
          </cell>
          <cell r="H2768">
            <v>0</v>
          </cell>
          <cell r="I2768" t="str">
            <v>0          0</v>
          </cell>
          <cell r="J2768">
            <v>0</v>
          </cell>
          <cell r="K2768">
            <v>0</v>
          </cell>
          <cell r="L2768">
            <v>2004</v>
          </cell>
          <cell r="M2768" t="str">
            <v>No Trade</v>
          </cell>
          <cell r="N2768" t="str">
            <v/>
          </cell>
          <cell r="O2768" t="str">
            <v/>
          </cell>
          <cell r="P2768" t="str">
            <v/>
          </cell>
        </row>
        <row r="2769">
          <cell r="A2769" t="str">
            <v>ON</v>
          </cell>
          <cell r="B2769">
            <v>7</v>
          </cell>
          <cell r="C2769">
            <v>4</v>
          </cell>
          <cell r="D2769" t="str">
            <v>C</v>
          </cell>
          <cell r="E2769">
            <v>4.75</v>
          </cell>
          <cell r="F2769">
            <v>38163</v>
          </cell>
          <cell r="G2769">
            <v>0.247</v>
          </cell>
          <cell r="H2769">
            <v>0.22</v>
          </cell>
          <cell r="I2769" t="str">
            <v>5          0</v>
          </cell>
          <cell r="J2769">
            <v>0</v>
          </cell>
          <cell r="K2769">
            <v>0</v>
          </cell>
          <cell r="L2769">
            <v>2004</v>
          </cell>
          <cell r="M2769" t="str">
            <v>No Trade</v>
          </cell>
          <cell r="N2769" t="str">
            <v>NG74</v>
          </cell>
          <cell r="O2769">
            <v>45.5</v>
          </cell>
          <cell r="P2769">
            <v>1</v>
          </cell>
        </row>
        <row r="2770">
          <cell r="A2770" t="str">
            <v>ON</v>
          </cell>
          <cell r="B2770">
            <v>8</v>
          </cell>
          <cell r="C2770">
            <v>4</v>
          </cell>
          <cell r="D2770" t="str">
            <v>C</v>
          </cell>
          <cell r="E2770">
            <v>3.7</v>
          </cell>
          <cell r="F2770">
            <v>38195</v>
          </cell>
          <cell r="G2770">
            <v>0.58399999999999996</v>
          </cell>
          <cell r="H2770">
            <v>0.54</v>
          </cell>
          <cell r="I2770" t="str">
            <v>4          0</v>
          </cell>
          <cell r="J2770">
            <v>0</v>
          </cell>
          <cell r="K2770">
            <v>0</v>
          </cell>
          <cell r="L2770">
            <v>2004</v>
          </cell>
          <cell r="M2770" t="str">
            <v>No Trade</v>
          </cell>
          <cell r="N2770" t="str">
            <v>NG84</v>
          </cell>
          <cell r="O2770">
            <v>45.5</v>
          </cell>
          <cell r="P2770">
            <v>1</v>
          </cell>
        </row>
        <row r="2771">
          <cell r="A2771" t="str">
            <v>ON</v>
          </cell>
          <cell r="B2771">
            <v>8</v>
          </cell>
          <cell r="C2771">
            <v>4</v>
          </cell>
          <cell r="D2771" t="str">
            <v>P</v>
          </cell>
          <cell r="E2771">
            <v>3.7</v>
          </cell>
          <cell r="F2771">
            <v>38195</v>
          </cell>
          <cell r="G2771">
            <v>0.438</v>
          </cell>
          <cell r="H2771">
            <v>0.47</v>
          </cell>
          <cell r="I2771" t="str">
            <v>2          0</v>
          </cell>
          <cell r="J2771">
            <v>0</v>
          </cell>
          <cell r="K2771">
            <v>0</v>
          </cell>
          <cell r="L2771">
            <v>2004</v>
          </cell>
          <cell r="M2771">
            <v>1.2812368594407855</v>
          </cell>
          <cell r="N2771" t="str">
            <v>NG84</v>
          </cell>
          <cell r="O2771">
            <v>45.5</v>
          </cell>
          <cell r="P2771">
            <v>2</v>
          </cell>
        </row>
        <row r="2772">
          <cell r="A2772" t="str">
            <v>ON</v>
          </cell>
          <cell r="B2772">
            <v>8</v>
          </cell>
          <cell r="C2772">
            <v>4</v>
          </cell>
          <cell r="D2772" t="str">
            <v>C</v>
          </cell>
          <cell r="E2772">
            <v>3.75</v>
          </cell>
          <cell r="F2772">
            <v>38195</v>
          </cell>
          <cell r="G2772">
            <v>0.58699999999999997</v>
          </cell>
          <cell r="H2772">
            <v>0.57999999999999996</v>
          </cell>
          <cell r="I2772" t="str">
            <v>7          0</v>
          </cell>
          <cell r="J2772">
            <v>0</v>
          </cell>
          <cell r="K2772">
            <v>0</v>
          </cell>
          <cell r="L2772">
            <v>2004</v>
          </cell>
          <cell r="M2772" t="str">
            <v>No Trade</v>
          </cell>
          <cell r="N2772" t="str">
            <v>NG84</v>
          </cell>
          <cell r="O2772">
            <v>45.5</v>
          </cell>
          <cell r="P2772">
            <v>1</v>
          </cell>
        </row>
        <row r="2773">
          <cell r="A2773" t="str">
            <v>ON</v>
          </cell>
          <cell r="B2773">
            <v>8</v>
          </cell>
          <cell r="C2773">
            <v>4</v>
          </cell>
          <cell r="D2773" t="str">
            <v>P</v>
          </cell>
          <cell r="E2773">
            <v>3.75</v>
          </cell>
          <cell r="F2773">
            <v>38195</v>
          </cell>
          <cell r="G2773">
            <v>0.46600000000000003</v>
          </cell>
          <cell r="H2773">
            <v>0.5</v>
          </cell>
          <cell r="I2773" t="str">
            <v>0          0</v>
          </cell>
          <cell r="J2773">
            <v>0</v>
          </cell>
          <cell r="K2773">
            <v>0</v>
          </cell>
          <cell r="L2773">
            <v>2004</v>
          </cell>
          <cell r="M2773">
            <v>1.2924985001744687</v>
          </cell>
          <cell r="N2773" t="str">
            <v>NG84</v>
          </cell>
          <cell r="O2773">
            <v>45.5</v>
          </cell>
          <cell r="P2773">
            <v>2</v>
          </cell>
        </row>
        <row r="2774">
          <cell r="A2774" t="str">
            <v>ON</v>
          </cell>
          <cell r="B2774">
            <v>8</v>
          </cell>
          <cell r="C2774">
            <v>4</v>
          </cell>
          <cell r="D2774" t="str">
            <v>C</v>
          </cell>
          <cell r="E2774">
            <v>4.1500000000000004</v>
          </cell>
          <cell r="F2774">
            <v>38195</v>
          </cell>
          <cell r="G2774">
            <v>0</v>
          </cell>
          <cell r="H2774">
            <v>0</v>
          </cell>
          <cell r="I2774" t="str">
            <v>0          0</v>
          </cell>
          <cell r="J2774">
            <v>0</v>
          </cell>
          <cell r="K2774">
            <v>0</v>
          </cell>
          <cell r="L2774">
            <v>2004</v>
          </cell>
          <cell r="M2774" t="str">
            <v>No Trade</v>
          </cell>
          <cell r="N2774" t="str">
            <v/>
          </cell>
          <cell r="O2774" t="str">
            <v/>
          </cell>
          <cell r="P2774" t="str">
            <v/>
          </cell>
        </row>
        <row r="2775">
          <cell r="A2775" t="str">
            <v>ON</v>
          </cell>
          <cell r="B2775">
            <v>8</v>
          </cell>
          <cell r="C2775">
            <v>4</v>
          </cell>
          <cell r="D2775" t="str">
            <v>C</v>
          </cell>
          <cell r="E2775">
            <v>4.75</v>
          </cell>
          <cell r="F2775">
            <v>38195</v>
          </cell>
          <cell r="G2775">
            <v>0.26300000000000001</v>
          </cell>
          <cell r="H2775">
            <v>0.24</v>
          </cell>
          <cell r="I2775" t="str">
            <v>0          0</v>
          </cell>
          <cell r="J2775">
            <v>0</v>
          </cell>
          <cell r="K2775">
            <v>0</v>
          </cell>
          <cell r="L2775">
            <v>2004</v>
          </cell>
          <cell r="M2775" t="str">
            <v>No Trade</v>
          </cell>
          <cell r="N2775" t="str">
            <v>NG84</v>
          </cell>
          <cell r="O2775">
            <v>45.5</v>
          </cell>
          <cell r="P2775">
            <v>1</v>
          </cell>
        </row>
        <row r="2776">
          <cell r="A2776" t="str">
            <v>ON</v>
          </cell>
          <cell r="B2776">
            <v>9</v>
          </cell>
          <cell r="C2776">
            <v>4</v>
          </cell>
          <cell r="D2776" t="str">
            <v>P</v>
          </cell>
          <cell r="E2776">
            <v>2</v>
          </cell>
          <cell r="F2776">
            <v>38225</v>
          </cell>
          <cell r="G2776">
            <v>6.0000000000000001E-3</v>
          </cell>
          <cell r="H2776">
            <v>0</v>
          </cell>
          <cell r="I2776" t="str">
            <v>7          0</v>
          </cell>
          <cell r="J2776">
            <v>0</v>
          </cell>
          <cell r="K2776">
            <v>0</v>
          </cell>
          <cell r="L2776">
            <v>2004</v>
          </cell>
          <cell r="M2776">
            <v>0.86949111109641186</v>
          </cell>
          <cell r="N2776" t="str">
            <v>NG94</v>
          </cell>
          <cell r="O2776">
            <v>51.5</v>
          </cell>
          <cell r="P2776">
            <v>2</v>
          </cell>
        </row>
        <row r="2777">
          <cell r="A2777" t="str">
            <v>ON</v>
          </cell>
          <cell r="B2777">
            <v>9</v>
          </cell>
          <cell r="C2777">
            <v>4</v>
          </cell>
          <cell r="D2777" t="str">
            <v>C</v>
          </cell>
          <cell r="E2777">
            <v>2.9</v>
          </cell>
          <cell r="F2777">
            <v>38225</v>
          </cell>
          <cell r="G2777">
            <v>0</v>
          </cell>
          <cell r="H2777">
            <v>0</v>
          </cell>
          <cell r="I2777" t="str">
            <v>0          0</v>
          </cell>
          <cell r="J2777">
            <v>0</v>
          </cell>
          <cell r="K2777">
            <v>0</v>
          </cell>
          <cell r="L2777">
            <v>2004</v>
          </cell>
          <cell r="M2777" t="str">
            <v>No Trade</v>
          </cell>
          <cell r="N2777" t="str">
            <v/>
          </cell>
          <cell r="O2777" t="str">
            <v/>
          </cell>
          <cell r="P2777" t="str">
            <v/>
          </cell>
        </row>
        <row r="2778">
          <cell r="A2778" t="str">
            <v>ON</v>
          </cell>
          <cell r="B2778">
            <v>9</v>
          </cell>
          <cell r="C2778">
            <v>4</v>
          </cell>
          <cell r="D2778" t="str">
            <v>P</v>
          </cell>
          <cell r="E2778">
            <v>2.9</v>
          </cell>
          <cell r="F2778">
            <v>38225</v>
          </cell>
          <cell r="G2778">
            <v>0.38100000000000001</v>
          </cell>
          <cell r="H2778">
            <v>0.38</v>
          </cell>
          <cell r="I2778" t="str">
            <v>1          0</v>
          </cell>
          <cell r="J2778">
            <v>0</v>
          </cell>
          <cell r="K2778">
            <v>0</v>
          </cell>
          <cell r="L2778">
            <v>2004</v>
          </cell>
          <cell r="M2778">
            <v>1.3855492619616445</v>
          </cell>
          <cell r="N2778" t="str">
            <v>NG94</v>
          </cell>
          <cell r="O2778">
            <v>51.5</v>
          </cell>
          <cell r="P2778">
            <v>2</v>
          </cell>
        </row>
        <row r="2779">
          <cell r="A2779" t="str">
            <v>ON</v>
          </cell>
          <cell r="B2779">
            <v>9</v>
          </cell>
          <cell r="C2779">
            <v>4</v>
          </cell>
          <cell r="D2779" t="str">
            <v>P</v>
          </cell>
          <cell r="E2779">
            <v>3</v>
          </cell>
          <cell r="F2779">
            <v>38225</v>
          </cell>
          <cell r="G2779">
            <v>0</v>
          </cell>
          <cell r="H2779">
            <v>0</v>
          </cell>
          <cell r="I2779" t="str">
            <v>0          0</v>
          </cell>
          <cell r="J2779">
            <v>0</v>
          </cell>
          <cell r="K2779">
            <v>0</v>
          </cell>
          <cell r="L2779">
            <v>2004</v>
          </cell>
          <cell r="M2779" t="str">
            <v>No Trade</v>
          </cell>
          <cell r="N2779" t="str">
            <v/>
          </cell>
          <cell r="O2779" t="str">
            <v/>
          </cell>
          <cell r="P2779" t="str">
            <v/>
          </cell>
        </row>
        <row r="2780">
          <cell r="A2780" t="str">
            <v>ON</v>
          </cell>
          <cell r="B2780">
            <v>9</v>
          </cell>
          <cell r="C2780">
            <v>4</v>
          </cell>
          <cell r="D2780" t="str">
            <v>C</v>
          </cell>
          <cell r="E2780">
            <v>3.1</v>
          </cell>
          <cell r="F2780">
            <v>38225</v>
          </cell>
          <cell r="G2780">
            <v>0</v>
          </cell>
          <cell r="H2780">
            <v>0</v>
          </cell>
          <cell r="I2780" t="str">
            <v>0          0</v>
          </cell>
          <cell r="J2780">
            <v>0</v>
          </cell>
          <cell r="K2780">
            <v>0</v>
          </cell>
          <cell r="L2780">
            <v>2004</v>
          </cell>
          <cell r="M2780" t="str">
            <v>No Trade</v>
          </cell>
          <cell r="N2780" t="str">
            <v/>
          </cell>
          <cell r="O2780" t="str">
            <v/>
          </cell>
          <cell r="P2780" t="str">
            <v/>
          </cell>
        </row>
        <row r="2781">
          <cell r="A2781" t="str">
            <v>ON</v>
          </cell>
          <cell r="B2781">
            <v>9</v>
          </cell>
          <cell r="C2781">
            <v>4</v>
          </cell>
          <cell r="D2781" t="str">
            <v>C</v>
          </cell>
          <cell r="E2781">
            <v>3.15</v>
          </cell>
          <cell r="F2781">
            <v>38225</v>
          </cell>
          <cell r="G2781">
            <v>0</v>
          </cell>
          <cell r="H2781">
            <v>0</v>
          </cell>
          <cell r="I2781" t="str">
            <v>0          0</v>
          </cell>
          <cell r="J2781">
            <v>0</v>
          </cell>
          <cell r="K2781">
            <v>0</v>
          </cell>
          <cell r="L2781">
            <v>2004</v>
          </cell>
          <cell r="M2781" t="str">
            <v>No Trade</v>
          </cell>
          <cell r="N2781" t="str">
            <v/>
          </cell>
          <cell r="O2781" t="str">
            <v/>
          </cell>
          <cell r="P2781" t="str">
            <v/>
          </cell>
        </row>
        <row r="2782">
          <cell r="A2782" t="str">
            <v>ON</v>
          </cell>
          <cell r="B2782">
            <v>9</v>
          </cell>
          <cell r="C2782">
            <v>4</v>
          </cell>
          <cell r="D2782" t="str">
            <v>C</v>
          </cell>
          <cell r="E2782">
            <v>3.2</v>
          </cell>
          <cell r="F2782">
            <v>38225</v>
          </cell>
          <cell r="G2782">
            <v>0</v>
          </cell>
          <cell r="H2782">
            <v>0</v>
          </cell>
          <cell r="I2782" t="str">
            <v>0          0</v>
          </cell>
          <cell r="J2782">
            <v>0</v>
          </cell>
          <cell r="K2782">
            <v>0</v>
          </cell>
          <cell r="L2782">
            <v>2004</v>
          </cell>
          <cell r="M2782" t="str">
            <v>No Trade</v>
          </cell>
          <cell r="N2782" t="str">
            <v/>
          </cell>
          <cell r="O2782" t="str">
            <v/>
          </cell>
          <cell r="P2782" t="str">
            <v/>
          </cell>
        </row>
        <row r="2783">
          <cell r="A2783" t="str">
            <v>ON</v>
          </cell>
          <cell r="B2783">
            <v>9</v>
          </cell>
          <cell r="C2783">
            <v>4</v>
          </cell>
          <cell r="D2783" t="str">
            <v>C</v>
          </cell>
          <cell r="E2783">
            <v>3.3</v>
          </cell>
          <cell r="F2783">
            <v>38225</v>
          </cell>
          <cell r="G2783">
            <v>0.78400000000000003</v>
          </cell>
          <cell r="H2783">
            <v>0.73</v>
          </cell>
          <cell r="I2783" t="str">
            <v>5          0</v>
          </cell>
          <cell r="J2783">
            <v>0</v>
          </cell>
          <cell r="K2783">
            <v>0</v>
          </cell>
          <cell r="L2783">
            <v>2004</v>
          </cell>
          <cell r="M2783" t="str">
            <v>No Trade</v>
          </cell>
          <cell r="N2783" t="str">
            <v>NG94</v>
          </cell>
          <cell r="O2783">
            <v>51.5</v>
          </cell>
          <cell r="P2783">
            <v>1</v>
          </cell>
        </row>
        <row r="2784">
          <cell r="A2784" t="str">
            <v>ON</v>
          </cell>
          <cell r="B2784">
            <v>9</v>
          </cell>
          <cell r="C2784">
            <v>4</v>
          </cell>
          <cell r="D2784" t="str">
            <v>P</v>
          </cell>
          <cell r="E2784">
            <v>3.3</v>
          </cell>
          <cell r="F2784">
            <v>38225</v>
          </cell>
          <cell r="G2784">
            <v>0.25900000000000001</v>
          </cell>
          <cell r="H2784">
            <v>0.28000000000000003</v>
          </cell>
          <cell r="I2784" t="str">
            <v>4          0</v>
          </cell>
          <cell r="J2784">
            <v>0</v>
          </cell>
          <cell r="K2784">
            <v>0</v>
          </cell>
          <cell r="L2784">
            <v>2004</v>
          </cell>
          <cell r="M2784">
            <v>1.2057661302763847</v>
          </cell>
          <cell r="N2784" t="str">
            <v>NG94</v>
          </cell>
          <cell r="O2784">
            <v>51.5</v>
          </cell>
          <cell r="P2784">
            <v>2</v>
          </cell>
        </row>
        <row r="2785">
          <cell r="A2785" t="str">
            <v>ON</v>
          </cell>
          <cell r="B2785">
            <v>9</v>
          </cell>
          <cell r="C2785">
            <v>4</v>
          </cell>
          <cell r="D2785" t="str">
            <v>P</v>
          </cell>
          <cell r="E2785">
            <v>3.45</v>
          </cell>
          <cell r="F2785">
            <v>38225</v>
          </cell>
          <cell r="G2785">
            <v>0</v>
          </cell>
          <cell r="H2785">
            <v>0</v>
          </cell>
          <cell r="I2785" t="str">
            <v>0          0</v>
          </cell>
          <cell r="J2785">
            <v>0</v>
          </cell>
          <cell r="K2785">
            <v>0</v>
          </cell>
          <cell r="L2785">
            <v>2004</v>
          </cell>
          <cell r="M2785" t="str">
            <v>No Trade</v>
          </cell>
          <cell r="N2785" t="str">
            <v/>
          </cell>
          <cell r="O2785" t="str">
            <v/>
          </cell>
          <cell r="P2785" t="str">
            <v/>
          </cell>
        </row>
        <row r="2786">
          <cell r="A2786" t="str">
            <v>ON</v>
          </cell>
          <cell r="B2786">
            <v>9</v>
          </cell>
          <cell r="C2786">
            <v>4</v>
          </cell>
          <cell r="D2786" t="str">
            <v>P</v>
          </cell>
          <cell r="E2786">
            <v>3.5</v>
          </cell>
          <cell r="F2786">
            <v>38225</v>
          </cell>
          <cell r="G2786">
            <v>0</v>
          </cell>
          <cell r="H2786">
            <v>0</v>
          </cell>
          <cell r="I2786" t="str">
            <v>0          0</v>
          </cell>
          <cell r="J2786">
            <v>0</v>
          </cell>
          <cell r="K2786">
            <v>0</v>
          </cell>
          <cell r="L2786">
            <v>2004</v>
          </cell>
          <cell r="M2786" t="str">
            <v>No Trade</v>
          </cell>
          <cell r="N2786" t="str">
            <v/>
          </cell>
          <cell r="O2786" t="str">
            <v/>
          </cell>
          <cell r="P2786" t="str">
            <v/>
          </cell>
        </row>
        <row r="2787">
          <cell r="A2787" t="str">
            <v>ON</v>
          </cell>
          <cell r="B2787">
            <v>9</v>
          </cell>
          <cell r="C2787">
            <v>4</v>
          </cell>
          <cell r="D2787" t="str">
            <v>C</v>
          </cell>
          <cell r="E2787">
            <v>3.55</v>
          </cell>
          <cell r="F2787">
            <v>38225</v>
          </cell>
          <cell r="G2787">
            <v>0</v>
          </cell>
          <cell r="H2787">
            <v>0</v>
          </cell>
          <cell r="I2787" t="str">
            <v>0          0</v>
          </cell>
          <cell r="J2787">
            <v>0</v>
          </cell>
          <cell r="K2787">
            <v>0</v>
          </cell>
          <cell r="L2787">
            <v>2004</v>
          </cell>
          <cell r="M2787" t="str">
            <v>No Trade</v>
          </cell>
          <cell r="N2787" t="str">
            <v/>
          </cell>
          <cell r="O2787" t="str">
            <v/>
          </cell>
          <cell r="P2787" t="str">
            <v/>
          </cell>
        </row>
        <row r="2788">
          <cell r="A2788" t="str">
            <v>ON</v>
          </cell>
          <cell r="B2788">
            <v>9</v>
          </cell>
          <cell r="C2788">
            <v>4</v>
          </cell>
          <cell r="D2788" t="str">
            <v>C</v>
          </cell>
          <cell r="E2788">
            <v>3.6</v>
          </cell>
          <cell r="F2788">
            <v>38225</v>
          </cell>
          <cell r="G2788">
            <v>0</v>
          </cell>
          <cell r="H2788">
            <v>0</v>
          </cell>
          <cell r="I2788" t="str">
            <v>0          0</v>
          </cell>
          <cell r="J2788">
            <v>0</v>
          </cell>
          <cell r="K2788">
            <v>0</v>
          </cell>
          <cell r="L2788">
            <v>2004</v>
          </cell>
          <cell r="M2788" t="str">
            <v>No Trade</v>
          </cell>
          <cell r="N2788" t="str">
            <v/>
          </cell>
          <cell r="O2788" t="str">
            <v/>
          </cell>
          <cell r="P2788" t="str">
            <v/>
          </cell>
        </row>
        <row r="2789">
          <cell r="A2789" t="str">
            <v>ON</v>
          </cell>
          <cell r="B2789">
            <v>9</v>
          </cell>
          <cell r="C2789">
            <v>4</v>
          </cell>
          <cell r="D2789" t="str">
            <v>C</v>
          </cell>
          <cell r="E2789">
            <v>3.7</v>
          </cell>
          <cell r="F2789">
            <v>38225</v>
          </cell>
          <cell r="G2789">
            <v>0.59</v>
          </cell>
          <cell r="H2789">
            <v>0.54</v>
          </cell>
          <cell r="I2789" t="str">
            <v>9          0</v>
          </cell>
          <cell r="J2789">
            <v>0</v>
          </cell>
          <cell r="K2789">
            <v>0</v>
          </cell>
          <cell r="L2789">
            <v>2004</v>
          </cell>
          <cell r="M2789" t="str">
            <v>No Trade</v>
          </cell>
          <cell r="N2789" t="str">
            <v>NG94</v>
          </cell>
          <cell r="O2789">
            <v>51.5</v>
          </cell>
          <cell r="P2789">
            <v>1</v>
          </cell>
        </row>
        <row r="2790">
          <cell r="A2790" t="str">
            <v>ON</v>
          </cell>
          <cell r="B2790">
            <v>9</v>
          </cell>
          <cell r="C2790">
            <v>4</v>
          </cell>
          <cell r="D2790" t="str">
            <v>P</v>
          </cell>
          <cell r="E2790">
            <v>3.7</v>
          </cell>
          <cell r="F2790">
            <v>38225</v>
          </cell>
          <cell r="G2790">
            <v>0.45400000000000001</v>
          </cell>
          <cell r="H2790">
            <v>0.48</v>
          </cell>
          <cell r="I2790" t="str">
            <v>7          0</v>
          </cell>
          <cell r="J2790">
            <v>0</v>
          </cell>
          <cell r="K2790">
            <v>0</v>
          </cell>
          <cell r="L2790">
            <v>2004</v>
          </cell>
          <cell r="M2790">
            <v>1.2972153379432589</v>
          </cell>
          <cell r="N2790" t="str">
            <v>NG94</v>
          </cell>
          <cell r="O2790">
            <v>51.5</v>
          </cell>
          <cell r="P2790">
            <v>2</v>
          </cell>
        </row>
        <row r="2791">
          <cell r="A2791" t="str">
            <v>ON</v>
          </cell>
          <cell r="B2791">
            <v>9</v>
          </cell>
          <cell r="C2791">
            <v>4</v>
          </cell>
          <cell r="D2791" t="str">
            <v>C</v>
          </cell>
          <cell r="E2791">
            <v>3.75</v>
          </cell>
          <cell r="F2791">
            <v>38225</v>
          </cell>
          <cell r="G2791">
            <v>0.52100000000000002</v>
          </cell>
          <cell r="H2791">
            <v>0.52</v>
          </cell>
          <cell r="I2791" t="str">
            <v>1          0</v>
          </cell>
          <cell r="J2791">
            <v>0</v>
          </cell>
          <cell r="K2791">
            <v>0</v>
          </cell>
          <cell r="L2791">
            <v>2004</v>
          </cell>
          <cell r="M2791" t="str">
            <v>No Trade</v>
          </cell>
          <cell r="N2791" t="str">
            <v>NG94</v>
          </cell>
          <cell r="O2791">
            <v>51.5</v>
          </cell>
          <cell r="P2791">
            <v>1</v>
          </cell>
        </row>
        <row r="2792">
          <cell r="A2792" t="str">
            <v>ON</v>
          </cell>
          <cell r="B2792">
            <v>9</v>
          </cell>
          <cell r="C2792">
            <v>4</v>
          </cell>
          <cell r="D2792" t="str">
            <v>P</v>
          </cell>
          <cell r="E2792">
            <v>3.75</v>
          </cell>
          <cell r="F2792">
            <v>38225</v>
          </cell>
          <cell r="G2792">
            <v>0.48199999999999998</v>
          </cell>
          <cell r="H2792">
            <v>0.51</v>
          </cell>
          <cell r="I2792" t="str">
            <v>6          0</v>
          </cell>
          <cell r="J2792">
            <v>0</v>
          </cell>
          <cell r="K2792">
            <v>0</v>
          </cell>
          <cell r="L2792">
            <v>2004</v>
          </cell>
          <cell r="M2792">
            <v>1.3080260336041394</v>
          </cell>
          <cell r="N2792" t="str">
            <v>NG94</v>
          </cell>
          <cell r="O2792">
            <v>51.5</v>
          </cell>
          <cell r="P2792">
            <v>2</v>
          </cell>
        </row>
        <row r="2793">
          <cell r="A2793" t="str">
            <v>ON</v>
          </cell>
          <cell r="B2793">
            <v>9</v>
          </cell>
          <cell r="C2793">
            <v>4</v>
          </cell>
          <cell r="D2793" t="str">
            <v>C</v>
          </cell>
          <cell r="E2793">
            <v>3.8</v>
          </cell>
          <cell r="F2793">
            <v>38225</v>
          </cell>
          <cell r="G2793">
            <v>0.54900000000000004</v>
          </cell>
          <cell r="H2793">
            <v>0.51</v>
          </cell>
          <cell r="I2793" t="str">
            <v>0          0</v>
          </cell>
          <cell r="J2793">
            <v>0</v>
          </cell>
          <cell r="K2793">
            <v>0</v>
          </cell>
          <cell r="L2793">
            <v>2004</v>
          </cell>
          <cell r="M2793" t="str">
            <v>No Trade</v>
          </cell>
          <cell r="N2793" t="str">
            <v>NG94</v>
          </cell>
          <cell r="O2793">
            <v>51.5</v>
          </cell>
          <cell r="P2793">
            <v>1</v>
          </cell>
        </row>
        <row r="2794">
          <cell r="A2794" t="str">
            <v>ON</v>
          </cell>
          <cell r="B2794">
            <v>9</v>
          </cell>
          <cell r="C2794">
            <v>4</v>
          </cell>
          <cell r="D2794" t="str">
            <v>P</v>
          </cell>
          <cell r="E2794">
            <v>3.8</v>
          </cell>
          <cell r="F2794">
            <v>38225</v>
          </cell>
          <cell r="G2794">
            <v>0.51</v>
          </cell>
          <cell r="H2794">
            <v>0.54</v>
          </cell>
          <cell r="I2794" t="str">
            <v>5          0</v>
          </cell>
          <cell r="J2794">
            <v>0</v>
          </cell>
          <cell r="K2794">
            <v>0</v>
          </cell>
          <cell r="L2794">
            <v>2004</v>
          </cell>
          <cell r="M2794">
            <v>1.3182280498889312</v>
          </cell>
          <cell r="N2794" t="str">
            <v>NG94</v>
          </cell>
          <cell r="O2794">
            <v>51.5</v>
          </cell>
          <cell r="P2794">
            <v>2</v>
          </cell>
        </row>
        <row r="2795">
          <cell r="A2795" t="str">
            <v>ON</v>
          </cell>
          <cell r="B2795">
            <v>9</v>
          </cell>
          <cell r="C2795">
            <v>4</v>
          </cell>
          <cell r="D2795" t="str">
            <v>C</v>
          </cell>
          <cell r="E2795">
            <v>3.85</v>
          </cell>
          <cell r="F2795">
            <v>38225</v>
          </cell>
          <cell r="G2795">
            <v>0</v>
          </cell>
          <cell r="H2795">
            <v>0</v>
          </cell>
          <cell r="I2795" t="str">
            <v>0          0</v>
          </cell>
          <cell r="J2795">
            <v>0</v>
          </cell>
          <cell r="K2795">
            <v>0</v>
          </cell>
          <cell r="L2795">
            <v>2004</v>
          </cell>
          <cell r="M2795" t="str">
            <v>No Trade</v>
          </cell>
          <cell r="N2795" t="str">
            <v/>
          </cell>
          <cell r="O2795" t="str">
            <v/>
          </cell>
          <cell r="P2795" t="str">
            <v/>
          </cell>
        </row>
        <row r="2796">
          <cell r="A2796" t="str">
            <v>ON</v>
          </cell>
          <cell r="B2796">
            <v>9</v>
          </cell>
          <cell r="C2796">
            <v>4</v>
          </cell>
          <cell r="D2796" t="str">
            <v>C</v>
          </cell>
          <cell r="E2796">
            <v>4</v>
          </cell>
          <cell r="F2796">
            <v>38225</v>
          </cell>
          <cell r="G2796">
            <v>0.47399999999999998</v>
          </cell>
          <cell r="H2796">
            <v>0.43</v>
          </cell>
          <cell r="I2796" t="str">
            <v>8          0</v>
          </cell>
          <cell r="J2796">
            <v>0</v>
          </cell>
          <cell r="K2796">
            <v>0</v>
          </cell>
          <cell r="L2796">
            <v>2004</v>
          </cell>
          <cell r="M2796" t="str">
            <v>No Trade</v>
          </cell>
          <cell r="N2796" t="str">
            <v>NG94</v>
          </cell>
          <cell r="O2796">
            <v>51.5</v>
          </cell>
          <cell r="P2796">
            <v>1</v>
          </cell>
        </row>
        <row r="2797">
          <cell r="A2797" t="str">
            <v>ON</v>
          </cell>
          <cell r="B2797">
            <v>9</v>
          </cell>
          <cell r="C2797">
            <v>4</v>
          </cell>
          <cell r="D2797" t="str">
            <v>P</v>
          </cell>
          <cell r="E2797">
            <v>4</v>
          </cell>
          <cell r="F2797">
            <v>38225</v>
          </cell>
          <cell r="G2797">
            <v>0</v>
          </cell>
          <cell r="H2797">
            <v>0</v>
          </cell>
          <cell r="I2797" t="str">
            <v>0          0</v>
          </cell>
          <cell r="J2797">
            <v>0</v>
          </cell>
          <cell r="K2797">
            <v>0</v>
          </cell>
          <cell r="L2797">
            <v>2004</v>
          </cell>
          <cell r="M2797" t="str">
            <v>No Trade</v>
          </cell>
          <cell r="N2797" t="str">
            <v/>
          </cell>
          <cell r="O2797" t="str">
            <v/>
          </cell>
          <cell r="P2797" t="str">
            <v/>
          </cell>
        </row>
        <row r="2798">
          <cell r="A2798" t="str">
            <v>ON</v>
          </cell>
          <cell r="B2798">
            <v>9</v>
          </cell>
          <cell r="C2798">
            <v>4</v>
          </cell>
          <cell r="D2798" t="str">
            <v>C</v>
          </cell>
          <cell r="E2798">
            <v>4.75</v>
          </cell>
          <cell r="F2798">
            <v>38225</v>
          </cell>
          <cell r="G2798">
            <v>0.27200000000000002</v>
          </cell>
          <cell r="H2798">
            <v>0.24</v>
          </cell>
          <cell r="I2798" t="str">
            <v>9          0</v>
          </cell>
          <cell r="J2798">
            <v>0</v>
          </cell>
          <cell r="K2798">
            <v>0</v>
          </cell>
          <cell r="L2798">
            <v>2004</v>
          </cell>
          <cell r="M2798" t="str">
            <v>No Trade</v>
          </cell>
          <cell r="N2798" t="str">
            <v>NG94</v>
          </cell>
          <cell r="O2798">
            <v>51.5</v>
          </cell>
          <cell r="P2798">
            <v>1</v>
          </cell>
        </row>
        <row r="2799">
          <cell r="A2799" t="str">
            <v>ON</v>
          </cell>
          <cell r="B2799">
            <v>10</v>
          </cell>
          <cell r="C2799">
            <v>4</v>
          </cell>
          <cell r="D2799" t="str">
            <v>P</v>
          </cell>
          <cell r="E2799">
            <v>2.75</v>
          </cell>
          <cell r="F2799">
            <v>38257</v>
          </cell>
          <cell r="G2799">
            <v>0</v>
          </cell>
          <cell r="H2799">
            <v>0</v>
          </cell>
          <cell r="I2799" t="str">
            <v>0          0</v>
          </cell>
          <cell r="J2799">
            <v>0</v>
          </cell>
          <cell r="K2799">
            <v>0</v>
          </cell>
          <cell r="L2799">
            <v>2004</v>
          </cell>
          <cell r="M2799" t="str">
            <v>No Trade</v>
          </cell>
          <cell r="N2799" t="str">
            <v/>
          </cell>
          <cell r="O2799" t="str">
            <v/>
          </cell>
          <cell r="P2799" t="str">
            <v/>
          </cell>
        </row>
        <row r="2800">
          <cell r="A2800" t="str">
            <v>ON</v>
          </cell>
          <cell r="B2800">
            <v>10</v>
          </cell>
          <cell r="C2800">
            <v>4</v>
          </cell>
          <cell r="D2800" t="str">
            <v>P</v>
          </cell>
          <cell r="E2800">
            <v>3.25</v>
          </cell>
          <cell r="F2800">
            <v>38257</v>
          </cell>
          <cell r="G2800">
            <v>0.24399999999999999</v>
          </cell>
          <cell r="H2800">
            <v>0.26</v>
          </cell>
          <cell r="I2800" t="str">
            <v>5          0</v>
          </cell>
          <cell r="J2800">
            <v>0</v>
          </cell>
          <cell r="K2800">
            <v>0</v>
          </cell>
          <cell r="L2800">
            <v>2004</v>
          </cell>
          <cell r="M2800">
            <v>1.170822138815637</v>
          </cell>
          <cell r="N2800" t="str">
            <v>NG104</v>
          </cell>
          <cell r="O2800">
            <v>51.5</v>
          </cell>
          <cell r="P2800">
            <v>2</v>
          </cell>
        </row>
        <row r="2801">
          <cell r="A2801" t="str">
            <v>ON</v>
          </cell>
          <cell r="B2801">
            <v>10</v>
          </cell>
          <cell r="C2801">
            <v>4</v>
          </cell>
          <cell r="D2801" t="str">
            <v>P</v>
          </cell>
          <cell r="E2801">
            <v>3.45</v>
          </cell>
          <cell r="F2801">
            <v>38257</v>
          </cell>
          <cell r="G2801">
            <v>0</v>
          </cell>
          <cell r="H2801">
            <v>0</v>
          </cell>
          <cell r="I2801" t="str">
            <v>0          0</v>
          </cell>
          <cell r="J2801">
            <v>0</v>
          </cell>
          <cell r="K2801">
            <v>0</v>
          </cell>
          <cell r="L2801">
            <v>2004</v>
          </cell>
          <cell r="M2801" t="str">
            <v>No Trade</v>
          </cell>
          <cell r="N2801" t="str">
            <v/>
          </cell>
          <cell r="O2801" t="str">
            <v/>
          </cell>
          <cell r="P2801" t="str">
            <v/>
          </cell>
        </row>
        <row r="2802">
          <cell r="A2802" t="str">
            <v>ON</v>
          </cell>
          <cell r="B2802">
            <v>10</v>
          </cell>
          <cell r="C2802">
            <v>4</v>
          </cell>
          <cell r="D2802" t="str">
            <v>C</v>
          </cell>
          <cell r="E2802">
            <v>3.7</v>
          </cell>
          <cell r="F2802">
            <v>38257</v>
          </cell>
          <cell r="G2802">
            <v>0.61499999999999999</v>
          </cell>
          <cell r="H2802">
            <v>0.56999999999999995</v>
          </cell>
          <cell r="I2802" t="str">
            <v>2          0</v>
          </cell>
          <cell r="J2802">
            <v>0</v>
          </cell>
          <cell r="K2802">
            <v>0</v>
          </cell>
          <cell r="L2802">
            <v>2004</v>
          </cell>
          <cell r="M2802" t="str">
            <v>No Trade</v>
          </cell>
          <cell r="N2802" t="str">
            <v>NG104</v>
          </cell>
          <cell r="O2802">
            <v>51.5</v>
          </cell>
          <cell r="P2802">
            <v>1</v>
          </cell>
        </row>
        <row r="2803">
          <cell r="A2803" t="str">
            <v>ON</v>
          </cell>
          <cell r="B2803">
            <v>10</v>
          </cell>
          <cell r="C2803">
            <v>4</v>
          </cell>
          <cell r="D2803" t="str">
            <v>P</v>
          </cell>
          <cell r="E2803">
            <v>3.7</v>
          </cell>
          <cell r="F2803">
            <v>38257</v>
          </cell>
          <cell r="G2803">
            <v>0.45800000000000002</v>
          </cell>
          <cell r="H2803">
            <v>0.48</v>
          </cell>
          <cell r="I2803" t="str">
            <v>9          0</v>
          </cell>
          <cell r="J2803">
            <v>0</v>
          </cell>
          <cell r="K2803">
            <v>0</v>
          </cell>
          <cell r="L2803">
            <v>2004</v>
          </cell>
          <cell r="M2803">
            <v>1.2693185311721971</v>
          </cell>
          <cell r="N2803" t="str">
            <v>NG104</v>
          </cell>
          <cell r="O2803">
            <v>51.5</v>
          </cell>
          <cell r="P2803">
            <v>2</v>
          </cell>
        </row>
        <row r="2804">
          <cell r="A2804" t="str">
            <v>ON</v>
          </cell>
          <cell r="B2804">
            <v>10</v>
          </cell>
          <cell r="C2804">
            <v>4</v>
          </cell>
          <cell r="D2804" t="str">
            <v>C</v>
          </cell>
          <cell r="E2804">
            <v>3.75</v>
          </cell>
          <cell r="F2804">
            <v>38257</v>
          </cell>
          <cell r="G2804">
            <v>0</v>
          </cell>
          <cell r="H2804">
            <v>0</v>
          </cell>
          <cell r="I2804" t="str">
            <v>0          0</v>
          </cell>
          <cell r="J2804">
            <v>0</v>
          </cell>
          <cell r="K2804">
            <v>0</v>
          </cell>
          <cell r="L2804">
            <v>2004</v>
          </cell>
          <cell r="M2804" t="str">
            <v>No Trade</v>
          </cell>
          <cell r="N2804" t="str">
            <v/>
          </cell>
          <cell r="O2804" t="str">
            <v/>
          </cell>
          <cell r="P2804" t="str">
            <v/>
          </cell>
        </row>
        <row r="2805">
          <cell r="A2805" t="str">
            <v>ON</v>
          </cell>
          <cell r="B2805">
            <v>10</v>
          </cell>
          <cell r="C2805">
            <v>4</v>
          </cell>
          <cell r="D2805" t="str">
            <v>P</v>
          </cell>
          <cell r="E2805">
            <v>3.75</v>
          </cell>
          <cell r="F2805">
            <v>38257</v>
          </cell>
          <cell r="G2805">
            <v>0.48499999999999999</v>
          </cell>
          <cell r="H2805">
            <v>0.51</v>
          </cell>
          <cell r="I2805" t="str">
            <v>8          0</v>
          </cell>
          <cell r="J2805">
            <v>0</v>
          </cell>
          <cell r="K2805">
            <v>0</v>
          </cell>
          <cell r="L2805">
            <v>2004</v>
          </cell>
          <cell r="M2805">
            <v>1.2791534295055953</v>
          </cell>
          <cell r="N2805" t="str">
            <v>NG104</v>
          </cell>
          <cell r="O2805">
            <v>51.5</v>
          </cell>
          <cell r="P2805">
            <v>2</v>
          </cell>
        </row>
        <row r="2806">
          <cell r="A2806" t="str">
            <v>ON</v>
          </cell>
          <cell r="B2806">
            <v>10</v>
          </cell>
          <cell r="C2806">
            <v>4</v>
          </cell>
          <cell r="D2806" t="str">
            <v>C</v>
          </cell>
          <cell r="E2806">
            <v>4.75</v>
          </cell>
          <cell r="F2806">
            <v>38257</v>
          </cell>
          <cell r="G2806">
            <v>0.29199999999999998</v>
          </cell>
          <cell r="H2806">
            <v>0.26</v>
          </cell>
          <cell r="I2806" t="str">
            <v>7          0</v>
          </cell>
          <cell r="J2806">
            <v>0</v>
          </cell>
          <cell r="K2806">
            <v>0</v>
          </cell>
          <cell r="L2806">
            <v>2004</v>
          </cell>
          <cell r="M2806" t="str">
            <v>No Trade</v>
          </cell>
          <cell r="N2806" t="str">
            <v>NG104</v>
          </cell>
          <cell r="O2806">
            <v>51.5</v>
          </cell>
          <cell r="P2806">
            <v>1</v>
          </cell>
        </row>
        <row r="2807">
          <cell r="A2807" t="str">
            <v>ON</v>
          </cell>
          <cell r="B2807">
            <v>11</v>
          </cell>
          <cell r="C2807">
            <v>4</v>
          </cell>
          <cell r="D2807" t="str">
            <v>P</v>
          </cell>
          <cell r="E2807">
            <v>3.25</v>
          </cell>
          <cell r="F2807">
            <v>38286</v>
          </cell>
          <cell r="G2807">
            <v>0.219</v>
          </cell>
          <cell r="H2807">
            <v>0.23</v>
          </cell>
          <cell r="I2807" t="str">
            <v>7          0</v>
          </cell>
          <cell r="J2807">
            <v>0</v>
          </cell>
          <cell r="K2807">
            <v>0</v>
          </cell>
          <cell r="L2807">
            <v>2004</v>
          </cell>
          <cell r="M2807">
            <v>1.122115935617521</v>
          </cell>
          <cell r="N2807" t="str">
            <v>NG114</v>
          </cell>
          <cell r="O2807">
            <v>51.5</v>
          </cell>
          <cell r="P2807">
            <v>2</v>
          </cell>
        </row>
        <row r="2808">
          <cell r="A2808" t="str">
            <v>ON</v>
          </cell>
          <cell r="B2808">
            <v>11</v>
          </cell>
          <cell r="C2808">
            <v>4</v>
          </cell>
          <cell r="D2808" t="str">
            <v>P</v>
          </cell>
          <cell r="E2808">
            <v>3.7</v>
          </cell>
          <cell r="F2808">
            <v>38286</v>
          </cell>
          <cell r="G2808">
            <v>0.40699999999999997</v>
          </cell>
          <cell r="H2808">
            <v>0.43</v>
          </cell>
          <cell r="I2808" t="str">
            <v>5          0</v>
          </cell>
          <cell r="J2808">
            <v>0</v>
          </cell>
          <cell r="K2808">
            <v>0</v>
          </cell>
          <cell r="L2808">
            <v>2004</v>
          </cell>
          <cell r="M2808">
            <v>1.2087079945641301</v>
          </cell>
          <cell r="N2808" t="str">
            <v>NG114</v>
          </cell>
          <cell r="O2808">
            <v>51.5</v>
          </cell>
          <cell r="P2808">
            <v>2</v>
          </cell>
        </row>
        <row r="2809">
          <cell r="A2809" t="str">
            <v>ON</v>
          </cell>
          <cell r="B2809">
            <v>11</v>
          </cell>
          <cell r="C2809">
            <v>4</v>
          </cell>
          <cell r="D2809" t="str">
            <v>C</v>
          </cell>
          <cell r="E2809">
            <v>3.75</v>
          </cell>
          <cell r="F2809">
            <v>38286</v>
          </cell>
          <cell r="G2809">
            <v>0</v>
          </cell>
          <cell r="H2809">
            <v>0</v>
          </cell>
          <cell r="I2809" t="str">
            <v>0          0</v>
          </cell>
          <cell r="J2809">
            <v>0</v>
          </cell>
          <cell r="K2809">
            <v>0</v>
          </cell>
          <cell r="L2809">
            <v>2004</v>
          </cell>
          <cell r="M2809" t="str">
            <v>No Trade</v>
          </cell>
          <cell r="N2809" t="str">
            <v/>
          </cell>
          <cell r="O2809" t="str">
            <v/>
          </cell>
          <cell r="P2809" t="str">
            <v/>
          </cell>
        </row>
        <row r="2810">
          <cell r="A2810" t="str">
            <v>ON</v>
          </cell>
          <cell r="B2810">
            <v>11</v>
          </cell>
          <cell r="C2810">
            <v>4</v>
          </cell>
          <cell r="D2810" t="str">
            <v>C</v>
          </cell>
          <cell r="E2810">
            <v>4.75</v>
          </cell>
          <cell r="F2810">
            <v>38286</v>
          </cell>
          <cell r="G2810">
            <v>0.35899999999999999</v>
          </cell>
          <cell r="H2810">
            <v>0.33</v>
          </cell>
          <cell r="I2810" t="str">
            <v>1          0</v>
          </cell>
          <cell r="J2810">
            <v>0</v>
          </cell>
          <cell r="K2810">
            <v>0</v>
          </cell>
          <cell r="L2810">
            <v>2004</v>
          </cell>
          <cell r="M2810" t="str">
            <v>No Trade</v>
          </cell>
          <cell r="N2810" t="str">
            <v>NG114</v>
          </cell>
          <cell r="O2810">
            <v>51.5</v>
          </cell>
          <cell r="P2810">
            <v>1</v>
          </cell>
        </row>
        <row r="2811">
          <cell r="A2811" t="str">
            <v>ON</v>
          </cell>
          <cell r="B2811">
            <v>12</v>
          </cell>
          <cell r="C2811">
            <v>4</v>
          </cell>
          <cell r="D2811" t="str">
            <v>C</v>
          </cell>
          <cell r="E2811">
            <v>3.45</v>
          </cell>
          <cell r="F2811">
            <v>38314</v>
          </cell>
          <cell r="G2811">
            <v>0.999</v>
          </cell>
          <cell r="H2811">
            <v>0.94</v>
          </cell>
          <cell r="I2811" t="str">
            <v>4          0</v>
          </cell>
          <cell r="J2811">
            <v>0</v>
          </cell>
          <cell r="K2811">
            <v>0</v>
          </cell>
          <cell r="L2811">
            <v>2004</v>
          </cell>
          <cell r="M2811" t="str">
            <v>No Trade</v>
          </cell>
          <cell r="N2811" t="str">
            <v>NG124</v>
          </cell>
          <cell r="O2811">
            <v>51.5</v>
          </cell>
          <cell r="P2811">
            <v>1</v>
          </cell>
        </row>
        <row r="2812">
          <cell r="A2812" t="str">
            <v>ON</v>
          </cell>
          <cell r="B2812">
            <v>12</v>
          </cell>
          <cell r="C2812">
            <v>4</v>
          </cell>
          <cell r="D2812" t="str">
            <v>P</v>
          </cell>
          <cell r="E2812">
            <v>3.45</v>
          </cell>
          <cell r="F2812">
            <v>38314</v>
          </cell>
          <cell r="G2812">
            <v>0.27800000000000002</v>
          </cell>
          <cell r="H2812">
            <v>0.28999999999999998</v>
          </cell>
          <cell r="I2812" t="str">
            <v>6          0</v>
          </cell>
          <cell r="J2812">
            <v>0</v>
          </cell>
          <cell r="K2812">
            <v>0</v>
          </cell>
          <cell r="L2812">
            <v>2004</v>
          </cell>
          <cell r="M2812">
            <v>1.1257429551528979</v>
          </cell>
          <cell r="N2812" t="str">
            <v>NG124</v>
          </cell>
          <cell r="O2812">
            <v>51.5</v>
          </cell>
          <cell r="P2812">
            <v>2</v>
          </cell>
        </row>
        <row r="2813">
          <cell r="A2813" t="str">
            <v>ON</v>
          </cell>
          <cell r="B2813">
            <v>12</v>
          </cell>
          <cell r="C2813">
            <v>4</v>
          </cell>
          <cell r="D2813" t="str">
            <v>C</v>
          </cell>
          <cell r="E2813">
            <v>3.5</v>
          </cell>
          <cell r="F2813">
            <v>38314</v>
          </cell>
          <cell r="G2813">
            <v>0.96899999999999997</v>
          </cell>
          <cell r="H2813">
            <v>0.91</v>
          </cell>
          <cell r="I2813" t="str">
            <v>5          0</v>
          </cell>
          <cell r="J2813">
            <v>0</v>
          </cell>
          <cell r="K2813">
            <v>0</v>
          </cell>
          <cell r="L2813">
            <v>2004</v>
          </cell>
          <cell r="M2813" t="str">
            <v>No Trade</v>
          </cell>
          <cell r="N2813" t="str">
            <v>NG124</v>
          </cell>
          <cell r="O2813">
            <v>51.5</v>
          </cell>
          <cell r="P2813">
            <v>1</v>
          </cell>
        </row>
        <row r="2814">
          <cell r="A2814" t="str">
            <v>ON</v>
          </cell>
          <cell r="B2814">
            <v>12</v>
          </cell>
          <cell r="C2814">
            <v>4</v>
          </cell>
          <cell r="D2814" t="str">
            <v>P</v>
          </cell>
          <cell r="E2814">
            <v>3.5</v>
          </cell>
          <cell r="F2814">
            <v>38314</v>
          </cell>
          <cell r="G2814">
            <v>0.29599999999999999</v>
          </cell>
          <cell r="H2814">
            <v>0.31</v>
          </cell>
          <cell r="I2814" t="str">
            <v>6          0</v>
          </cell>
          <cell r="J2814">
            <v>0</v>
          </cell>
          <cell r="K2814">
            <v>0</v>
          </cell>
          <cell r="L2814">
            <v>2004</v>
          </cell>
          <cell r="M2814">
            <v>1.1334330793137777</v>
          </cell>
          <cell r="N2814" t="str">
            <v>NG124</v>
          </cell>
          <cell r="O2814">
            <v>51.5</v>
          </cell>
          <cell r="P2814">
            <v>2</v>
          </cell>
        </row>
        <row r="2815">
          <cell r="A2815" t="str">
            <v>ON</v>
          </cell>
          <cell r="B2815">
            <v>12</v>
          </cell>
          <cell r="C2815">
            <v>4</v>
          </cell>
          <cell r="D2815" t="str">
            <v>C</v>
          </cell>
          <cell r="E2815">
            <v>3.7</v>
          </cell>
          <cell r="F2815">
            <v>38314</v>
          </cell>
          <cell r="G2815">
            <v>0</v>
          </cell>
          <cell r="H2815">
            <v>0</v>
          </cell>
          <cell r="I2815" t="str">
            <v>0          0</v>
          </cell>
          <cell r="J2815">
            <v>0</v>
          </cell>
          <cell r="K2815">
            <v>0</v>
          </cell>
          <cell r="L2815">
            <v>2004</v>
          </cell>
          <cell r="M2815" t="str">
            <v>No Trade</v>
          </cell>
          <cell r="N2815" t="str">
            <v/>
          </cell>
          <cell r="O2815" t="str">
            <v/>
          </cell>
          <cell r="P2815" t="str">
            <v/>
          </cell>
        </row>
        <row r="2816">
          <cell r="A2816" t="str">
            <v>ON</v>
          </cell>
          <cell r="B2816">
            <v>12</v>
          </cell>
          <cell r="C2816">
            <v>4</v>
          </cell>
          <cell r="D2816" t="str">
            <v>P</v>
          </cell>
          <cell r="E2816">
            <v>3.7</v>
          </cell>
          <cell r="F2816">
            <v>38314</v>
          </cell>
          <cell r="G2816">
            <v>0.378</v>
          </cell>
          <cell r="H2816">
            <v>0.4</v>
          </cell>
          <cell r="I2816" t="str">
            <v>1          0</v>
          </cell>
          <cell r="J2816">
            <v>0</v>
          </cell>
          <cell r="K2816">
            <v>0</v>
          </cell>
          <cell r="L2816">
            <v>2004</v>
          </cell>
          <cell r="M2816">
            <v>1.1662614145981849</v>
          </cell>
          <cell r="N2816" t="str">
            <v>NG124</v>
          </cell>
          <cell r="O2816">
            <v>51.5</v>
          </cell>
          <cell r="P2816">
            <v>2</v>
          </cell>
        </row>
        <row r="2817">
          <cell r="A2817" t="str">
            <v>ON</v>
          </cell>
          <cell r="B2817">
            <v>12</v>
          </cell>
          <cell r="C2817">
            <v>4</v>
          </cell>
          <cell r="D2817" t="str">
            <v>C</v>
          </cell>
          <cell r="E2817">
            <v>3.75</v>
          </cell>
          <cell r="F2817">
            <v>38314</v>
          </cell>
          <cell r="G2817">
            <v>0</v>
          </cell>
          <cell r="H2817">
            <v>0</v>
          </cell>
          <cell r="I2817" t="str">
            <v>0          0</v>
          </cell>
          <cell r="J2817">
            <v>0</v>
          </cell>
          <cell r="K2817">
            <v>0</v>
          </cell>
          <cell r="L2817">
            <v>2004</v>
          </cell>
          <cell r="M2817" t="str">
            <v>No Trade</v>
          </cell>
          <cell r="N2817" t="str">
            <v/>
          </cell>
          <cell r="O2817" t="str">
            <v/>
          </cell>
          <cell r="P2817" t="str">
            <v/>
          </cell>
        </row>
        <row r="2818">
          <cell r="A2818" t="str">
            <v>ON</v>
          </cell>
          <cell r="B2818">
            <v>12</v>
          </cell>
          <cell r="C2818">
            <v>4</v>
          </cell>
          <cell r="D2818" t="str">
            <v>C</v>
          </cell>
          <cell r="E2818">
            <v>4</v>
          </cell>
          <cell r="F2818">
            <v>38314</v>
          </cell>
          <cell r="G2818">
            <v>0.70699999999999996</v>
          </cell>
          <cell r="H2818">
            <v>0.66</v>
          </cell>
          <cell r="I2818" t="str">
            <v>2          0</v>
          </cell>
          <cell r="J2818">
            <v>0</v>
          </cell>
          <cell r="K2818">
            <v>0</v>
          </cell>
          <cell r="L2818">
            <v>2004</v>
          </cell>
          <cell r="M2818" t="str">
            <v>No Trade</v>
          </cell>
          <cell r="N2818" t="str">
            <v>NG124</v>
          </cell>
          <cell r="O2818">
            <v>51.5</v>
          </cell>
          <cell r="P2818">
            <v>1</v>
          </cell>
        </row>
        <row r="2819">
          <cell r="A2819" t="str">
            <v>ON</v>
          </cell>
          <cell r="B2819">
            <v>12</v>
          </cell>
          <cell r="C2819">
            <v>4</v>
          </cell>
          <cell r="D2819" t="str">
            <v>P</v>
          </cell>
          <cell r="E2819">
            <v>4</v>
          </cell>
          <cell r="F2819">
            <v>38314</v>
          </cell>
          <cell r="G2819">
            <v>0.51900000000000002</v>
          </cell>
          <cell r="H2819">
            <v>0.54</v>
          </cell>
          <cell r="I2819" t="str">
            <v>8          0</v>
          </cell>
          <cell r="J2819">
            <v>0</v>
          </cell>
          <cell r="K2819">
            <v>0</v>
          </cell>
          <cell r="L2819">
            <v>2004</v>
          </cell>
          <cell r="M2819">
            <v>1.2127204315002813</v>
          </cell>
          <cell r="N2819" t="str">
            <v>NG124</v>
          </cell>
          <cell r="O2819">
            <v>51.5</v>
          </cell>
          <cell r="P2819">
            <v>2</v>
          </cell>
        </row>
        <row r="2820">
          <cell r="A2820" t="str">
            <v>ON</v>
          </cell>
          <cell r="B2820">
            <v>12</v>
          </cell>
          <cell r="C2820">
            <v>4</v>
          </cell>
          <cell r="D2820" t="str">
            <v>C</v>
          </cell>
          <cell r="E2820">
            <v>4.75</v>
          </cell>
          <cell r="F2820">
            <v>38314</v>
          </cell>
          <cell r="G2820">
            <v>0.442</v>
          </cell>
          <cell r="H2820">
            <v>0.41</v>
          </cell>
          <cell r="I2820" t="str">
            <v>2          0</v>
          </cell>
          <cell r="J2820">
            <v>0</v>
          </cell>
          <cell r="K2820">
            <v>0</v>
          </cell>
          <cell r="L2820">
            <v>2004</v>
          </cell>
          <cell r="M2820" t="str">
            <v>No Trade</v>
          </cell>
          <cell r="N2820" t="str">
            <v>NG124</v>
          </cell>
          <cell r="O2820">
            <v>51.5</v>
          </cell>
          <cell r="P2820">
            <v>1</v>
          </cell>
        </row>
        <row r="2821">
          <cell r="A2821" t="str">
            <v>ON</v>
          </cell>
          <cell r="B2821">
            <v>12</v>
          </cell>
          <cell r="C2821">
            <v>4</v>
          </cell>
          <cell r="D2821" t="str">
            <v>P</v>
          </cell>
          <cell r="E2821">
            <v>4.75</v>
          </cell>
          <cell r="F2821">
            <v>38314</v>
          </cell>
          <cell r="G2821">
            <v>1.069</v>
          </cell>
          <cell r="H2821">
            <v>1.06</v>
          </cell>
          <cell r="I2821" t="str">
            <v>9          0</v>
          </cell>
          <cell r="J2821">
            <v>0</v>
          </cell>
          <cell r="K2821">
            <v>0</v>
          </cell>
          <cell r="L2821">
            <v>2004</v>
          </cell>
          <cell r="M2821">
            <v>1.3639663984036972</v>
          </cell>
          <cell r="N2821" t="str">
            <v>NG124</v>
          </cell>
          <cell r="O2821">
            <v>51.5</v>
          </cell>
          <cell r="P2821">
            <v>2</v>
          </cell>
        </row>
        <row r="2822">
          <cell r="A2822" t="str">
            <v>ON</v>
          </cell>
          <cell r="B2822">
            <v>1</v>
          </cell>
          <cell r="C2822">
            <v>5</v>
          </cell>
          <cell r="D2822" t="str">
            <v>C</v>
          </cell>
          <cell r="E2822">
            <v>3.7</v>
          </cell>
          <cell r="F2822">
            <v>38348</v>
          </cell>
          <cell r="G2822">
            <v>0.40200000000000002</v>
          </cell>
          <cell r="H2822">
            <v>0.4</v>
          </cell>
          <cell r="I2822" t="str">
            <v>2          0</v>
          </cell>
          <cell r="J2822">
            <v>0</v>
          </cell>
          <cell r="K2822">
            <v>0</v>
          </cell>
          <cell r="L2822">
            <v>2005</v>
          </cell>
          <cell r="M2822" t="str">
            <v>No Trade</v>
          </cell>
          <cell r="N2822" t="str">
            <v>NG15</v>
          </cell>
          <cell r="O2822">
            <v>51.5</v>
          </cell>
          <cell r="P2822">
            <v>1</v>
          </cell>
        </row>
        <row r="2823">
          <cell r="A2823" t="str">
            <v>ON</v>
          </cell>
          <cell r="B2823">
            <v>1</v>
          </cell>
          <cell r="C2823">
            <v>5</v>
          </cell>
          <cell r="D2823" t="str">
            <v>P</v>
          </cell>
          <cell r="E2823">
            <v>3.7</v>
          </cell>
          <cell r="F2823">
            <v>38348</v>
          </cell>
          <cell r="G2823">
            <v>0.37</v>
          </cell>
          <cell r="H2823">
            <v>0.39</v>
          </cell>
          <cell r="I2823" t="str">
            <v>2          0</v>
          </cell>
          <cell r="J2823">
            <v>0</v>
          </cell>
          <cell r="K2823">
            <v>0</v>
          </cell>
          <cell r="L2823">
            <v>2005</v>
          </cell>
          <cell r="M2823">
            <v>1.1344493284828137</v>
          </cell>
          <cell r="N2823" t="str">
            <v>NG15</v>
          </cell>
          <cell r="O2823">
            <v>51.5</v>
          </cell>
          <cell r="P2823">
            <v>2</v>
          </cell>
        </row>
        <row r="2824">
          <cell r="A2824" t="str">
            <v>ON</v>
          </cell>
          <cell r="B2824">
            <v>2</v>
          </cell>
          <cell r="C2824">
            <v>5</v>
          </cell>
          <cell r="D2824" t="str">
            <v>P</v>
          </cell>
          <cell r="E2824">
            <v>3.7</v>
          </cell>
          <cell r="F2824">
            <v>38378</v>
          </cell>
          <cell r="G2824">
            <v>0.41299999999999998</v>
          </cell>
          <cell r="H2824">
            <v>0.43</v>
          </cell>
          <cell r="I2824" t="str">
            <v>5          0</v>
          </cell>
          <cell r="J2824">
            <v>0</v>
          </cell>
          <cell r="K2824">
            <v>0</v>
          </cell>
          <cell r="L2824">
            <v>2005</v>
          </cell>
          <cell r="M2824">
            <v>1.1415475085995526</v>
          </cell>
          <cell r="N2824" t="str">
            <v>NG25</v>
          </cell>
          <cell r="O2824">
            <v>51.5</v>
          </cell>
          <cell r="P2824">
            <v>2</v>
          </cell>
        </row>
        <row r="2825">
          <cell r="A2825" t="str">
            <v>ON</v>
          </cell>
          <cell r="B2825">
            <v>2</v>
          </cell>
          <cell r="C2825">
            <v>5</v>
          </cell>
          <cell r="D2825" t="str">
            <v>C</v>
          </cell>
          <cell r="E2825">
            <v>5</v>
          </cell>
          <cell r="F2825">
            <v>38378</v>
          </cell>
          <cell r="G2825">
            <v>0.38400000000000001</v>
          </cell>
          <cell r="H2825">
            <v>0.36</v>
          </cell>
          <cell r="I2825" t="str">
            <v>0          0</v>
          </cell>
          <cell r="J2825">
            <v>0</v>
          </cell>
          <cell r="K2825">
            <v>0</v>
          </cell>
          <cell r="L2825">
            <v>2005</v>
          </cell>
          <cell r="M2825" t="str">
            <v>No Trade</v>
          </cell>
          <cell r="N2825" t="str">
            <v>NG25</v>
          </cell>
          <cell r="O2825">
            <v>51.5</v>
          </cell>
          <cell r="P2825">
            <v>1</v>
          </cell>
        </row>
        <row r="2826">
          <cell r="A2826" t="str">
            <v>ON</v>
          </cell>
          <cell r="B2826">
            <v>3</v>
          </cell>
          <cell r="C2826">
            <v>5</v>
          </cell>
          <cell r="D2826" t="str">
            <v>P</v>
          </cell>
          <cell r="E2826">
            <v>3.7</v>
          </cell>
          <cell r="F2826">
            <v>38406</v>
          </cell>
          <cell r="G2826">
            <v>0.47599999999999998</v>
          </cell>
          <cell r="H2826">
            <v>0.49</v>
          </cell>
          <cell r="I2826" t="str">
            <v>9          0</v>
          </cell>
          <cell r="J2826">
            <v>0</v>
          </cell>
          <cell r="K2826">
            <v>0</v>
          </cell>
          <cell r="L2826">
            <v>2005</v>
          </cell>
          <cell r="M2826">
            <v>1.1609546883175503</v>
          </cell>
          <cell r="N2826" t="str">
            <v>NG35</v>
          </cell>
          <cell r="O2826">
            <v>51.5</v>
          </cell>
          <cell r="P2826">
            <v>2</v>
          </cell>
        </row>
        <row r="2827">
          <cell r="A2827" t="str">
            <v>ON</v>
          </cell>
          <cell r="B2827">
            <v>4</v>
          </cell>
          <cell r="C2827">
            <v>5</v>
          </cell>
          <cell r="D2827" t="str">
            <v>C</v>
          </cell>
          <cell r="E2827">
            <v>3.7</v>
          </cell>
          <cell r="F2827">
            <v>38439</v>
          </cell>
          <cell r="G2827">
            <v>0</v>
          </cell>
          <cell r="H2827">
            <v>0</v>
          </cell>
          <cell r="I2827" t="str">
            <v>0          0</v>
          </cell>
          <cell r="J2827">
            <v>0</v>
          </cell>
          <cell r="K2827">
            <v>0</v>
          </cell>
          <cell r="L2827">
            <v>2005</v>
          </cell>
          <cell r="M2827" t="str">
            <v>No Trade</v>
          </cell>
          <cell r="N2827" t="str">
            <v/>
          </cell>
          <cell r="O2827" t="str">
            <v/>
          </cell>
          <cell r="P2827" t="str">
            <v/>
          </cell>
        </row>
        <row r="2828">
          <cell r="A2828" t="str">
            <v>ON</v>
          </cell>
          <cell r="B2828">
            <v>4</v>
          </cell>
          <cell r="C2828">
            <v>5</v>
          </cell>
          <cell r="D2828" t="str">
            <v>P</v>
          </cell>
          <cell r="E2828">
            <v>3.7</v>
          </cell>
          <cell r="F2828">
            <v>38439</v>
          </cell>
          <cell r="G2828">
            <v>0.55700000000000005</v>
          </cell>
          <cell r="H2828">
            <v>0.57999999999999996</v>
          </cell>
          <cell r="I2828" t="str">
            <v>3          0</v>
          </cell>
          <cell r="J2828">
            <v>0</v>
          </cell>
          <cell r="K2828">
            <v>0</v>
          </cell>
          <cell r="L2828">
            <v>2005</v>
          </cell>
          <cell r="M2828">
            <v>1.1825445021827512</v>
          </cell>
          <cell r="N2828" t="str">
            <v>NG45</v>
          </cell>
          <cell r="O2828">
            <v>51.5</v>
          </cell>
          <cell r="P2828">
            <v>2</v>
          </cell>
        </row>
        <row r="2829">
          <cell r="A2829" t="str">
            <v>ON</v>
          </cell>
          <cell r="B2829">
            <v>5</v>
          </cell>
          <cell r="C2829">
            <v>5</v>
          </cell>
          <cell r="D2829" t="str">
            <v>C</v>
          </cell>
          <cell r="E2829">
            <v>3.7</v>
          </cell>
          <cell r="F2829">
            <v>38468</v>
          </cell>
          <cell r="G2829">
            <v>0.58299999999999996</v>
          </cell>
          <cell r="H2829">
            <v>0.57999999999999996</v>
          </cell>
          <cell r="I2829" t="str">
            <v>3          0</v>
          </cell>
          <cell r="J2829">
            <v>0</v>
          </cell>
          <cell r="K2829">
            <v>0</v>
          </cell>
          <cell r="L2829">
            <v>2005</v>
          </cell>
          <cell r="M2829" t="str">
            <v>No Trade</v>
          </cell>
          <cell r="N2829" t="str">
            <v>NG55</v>
          </cell>
          <cell r="O2829">
            <v>51.5</v>
          </cell>
          <cell r="P2829">
            <v>1</v>
          </cell>
        </row>
        <row r="2830">
          <cell r="A2830" t="str">
            <v>ON</v>
          </cell>
          <cell r="B2830">
            <v>5</v>
          </cell>
          <cell r="C2830">
            <v>5</v>
          </cell>
          <cell r="D2830" t="str">
            <v>P</v>
          </cell>
          <cell r="E2830">
            <v>3.7</v>
          </cell>
          <cell r="F2830">
            <v>38468</v>
          </cell>
          <cell r="G2830">
            <v>0.59299999999999997</v>
          </cell>
          <cell r="H2830">
            <v>0.62</v>
          </cell>
          <cell r="I2830" t="str">
            <v>0          0</v>
          </cell>
          <cell r="J2830">
            <v>0</v>
          </cell>
          <cell r="K2830">
            <v>0</v>
          </cell>
          <cell r="L2830">
            <v>2005</v>
          </cell>
          <cell r="M2830">
            <v>1.1828880706381513</v>
          </cell>
          <cell r="N2830" t="str">
            <v>NG55</v>
          </cell>
          <cell r="O2830">
            <v>51.5</v>
          </cell>
          <cell r="P2830">
            <v>2</v>
          </cell>
        </row>
        <row r="2831">
          <cell r="A2831" t="str">
            <v>ON</v>
          </cell>
          <cell r="B2831">
            <v>5</v>
          </cell>
          <cell r="C2831">
            <v>5</v>
          </cell>
          <cell r="D2831" t="str">
            <v>P</v>
          </cell>
          <cell r="E2831">
            <v>3.75</v>
          </cell>
          <cell r="F2831">
            <v>38468</v>
          </cell>
          <cell r="G2831">
            <v>0.69899999999999995</v>
          </cell>
          <cell r="H2831">
            <v>0.69</v>
          </cell>
          <cell r="I2831" t="str">
            <v>9          0</v>
          </cell>
          <cell r="J2831">
            <v>0</v>
          </cell>
          <cell r="K2831">
            <v>0</v>
          </cell>
          <cell r="L2831">
            <v>2005</v>
          </cell>
          <cell r="M2831">
            <v>1.2292712142815758</v>
          </cell>
          <cell r="N2831" t="str">
            <v>NG55</v>
          </cell>
          <cell r="O2831">
            <v>51.5</v>
          </cell>
          <cell r="P2831">
            <v>2</v>
          </cell>
        </row>
        <row r="2832">
          <cell r="A2832" t="str">
            <v>ON</v>
          </cell>
          <cell r="B2832">
            <v>6</v>
          </cell>
          <cell r="C2832">
            <v>5</v>
          </cell>
          <cell r="D2832" t="str">
            <v>P</v>
          </cell>
          <cell r="E2832">
            <v>3.7</v>
          </cell>
          <cell r="F2832">
            <v>38497</v>
          </cell>
          <cell r="G2832">
            <v>0</v>
          </cell>
          <cell r="H2832">
            <v>0</v>
          </cell>
          <cell r="I2832" t="str">
            <v>0          0</v>
          </cell>
          <cell r="J2832">
            <v>0</v>
          </cell>
          <cell r="K2832">
            <v>0</v>
          </cell>
          <cell r="L2832">
            <v>2005</v>
          </cell>
          <cell r="M2832" t="str">
            <v>No Trade</v>
          </cell>
          <cell r="N2832" t="str">
            <v/>
          </cell>
          <cell r="O2832" t="str">
            <v/>
          </cell>
          <cell r="P2832" t="str">
            <v/>
          </cell>
        </row>
        <row r="2833">
          <cell r="A2833" t="str">
            <v>ON</v>
          </cell>
          <cell r="B2833">
            <v>6</v>
          </cell>
          <cell r="C2833">
            <v>5</v>
          </cell>
          <cell r="D2833" t="str">
            <v>P</v>
          </cell>
          <cell r="E2833">
            <v>3.75</v>
          </cell>
          <cell r="F2833">
            <v>38497</v>
          </cell>
          <cell r="G2833">
            <v>0.23499999999999999</v>
          </cell>
          <cell r="H2833">
            <v>0.23</v>
          </cell>
          <cell r="I2833" t="str">
            <v>5          0</v>
          </cell>
          <cell r="J2833">
            <v>0</v>
          </cell>
          <cell r="K2833">
            <v>0</v>
          </cell>
          <cell r="L2833">
            <v>2005</v>
          </cell>
          <cell r="M2833">
            <v>0.93966456054775127</v>
          </cell>
          <cell r="N2833" t="str">
            <v>NG65</v>
          </cell>
          <cell r="O2833">
            <v>51.5</v>
          </cell>
          <cell r="P2833">
            <v>2</v>
          </cell>
        </row>
        <row r="2834">
          <cell r="A2834" t="str">
            <v>ON</v>
          </cell>
          <cell r="B2834">
            <v>11</v>
          </cell>
          <cell r="C2834">
            <v>5</v>
          </cell>
          <cell r="D2834" t="str">
            <v>P</v>
          </cell>
          <cell r="E2834">
            <v>3.7</v>
          </cell>
          <cell r="F2834">
            <v>38651</v>
          </cell>
          <cell r="G2834">
            <v>0.438</v>
          </cell>
          <cell r="H2834">
            <v>0.43</v>
          </cell>
          <cell r="I2834" t="str">
            <v>8          0</v>
          </cell>
          <cell r="J2834">
            <v>0</v>
          </cell>
          <cell r="K2834">
            <v>0</v>
          </cell>
          <cell r="L2834">
            <v>2005</v>
          </cell>
          <cell r="M2834">
            <v>1.0285496274919357</v>
          </cell>
          <cell r="N2834" t="str">
            <v>NG115</v>
          </cell>
          <cell r="O2834">
            <v>58.75</v>
          </cell>
          <cell r="P2834">
            <v>2</v>
          </cell>
        </row>
        <row r="2835">
          <cell r="A2835" t="str">
            <v>ON</v>
          </cell>
          <cell r="B2835">
            <v>11</v>
          </cell>
          <cell r="C2835">
            <v>5</v>
          </cell>
          <cell r="D2835" t="str">
            <v>C</v>
          </cell>
          <cell r="E2835">
            <v>4.75</v>
          </cell>
          <cell r="F2835">
            <v>38651</v>
          </cell>
          <cell r="G2835">
            <v>0.371</v>
          </cell>
          <cell r="H2835">
            <v>0.37</v>
          </cell>
          <cell r="I2835" t="str">
            <v>1          0</v>
          </cell>
          <cell r="J2835">
            <v>0</v>
          </cell>
          <cell r="K2835">
            <v>0</v>
          </cell>
          <cell r="L2835">
            <v>2005</v>
          </cell>
          <cell r="M2835" t="str">
            <v>No Trade</v>
          </cell>
          <cell r="N2835" t="str">
            <v>NG115</v>
          </cell>
          <cell r="O2835">
            <v>58.75</v>
          </cell>
          <cell r="P2835">
            <v>1</v>
          </cell>
        </row>
        <row r="2836">
          <cell r="A2836" t="str">
            <v>PO</v>
          </cell>
          <cell r="B2836">
            <v>1</v>
          </cell>
          <cell r="C2836">
            <v>3</v>
          </cell>
          <cell r="D2836" t="str">
            <v>P</v>
          </cell>
          <cell r="E2836">
            <v>530</v>
          </cell>
          <cell r="F2836">
            <v>37608</v>
          </cell>
          <cell r="G2836">
            <v>0.3</v>
          </cell>
          <cell r="H2836">
            <v>0.5</v>
          </cell>
          <cell r="I2836" t="str">
            <v>0          0</v>
          </cell>
          <cell r="J2836">
            <v>0</v>
          </cell>
          <cell r="K2836">
            <v>0</v>
          </cell>
          <cell r="L2836">
            <v>2003</v>
          </cell>
          <cell r="M2836" t="str">
            <v>No Trade</v>
          </cell>
          <cell r="N2836" t="str">
            <v/>
          </cell>
          <cell r="O2836" t="str">
            <v/>
          </cell>
          <cell r="P2836" t="str">
            <v/>
          </cell>
        </row>
        <row r="2837">
          <cell r="A2837" t="str">
            <v>PO</v>
          </cell>
          <cell r="B2837">
            <v>1</v>
          </cell>
          <cell r="C2837">
            <v>3</v>
          </cell>
          <cell r="D2837" t="str">
            <v>P</v>
          </cell>
          <cell r="E2837">
            <v>550</v>
          </cell>
          <cell r="F2837">
            <v>37608</v>
          </cell>
          <cell r="G2837">
            <v>0.6</v>
          </cell>
          <cell r="H2837">
            <v>0.8</v>
          </cell>
          <cell r="I2837" t="str">
            <v>0          0</v>
          </cell>
          <cell r="J2837">
            <v>0</v>
          </cell>
          <cell r="K2837">
            <v>0</v>
          </cell>
          <cell r="L2837">
            <v>2003</v>
          </cell>
          <cell r="M2837" t="str">
            <v>No Trade</v>
          </cell>
          <cell r="N2837" t="str">
            <v/>
          </cell>
          <cell r="O2837" t="str">
            <v/>
          </cell>
          <cell r="P2837" t="str">
            <v/>
          </cell>
        </row>
        <row r="2838">
          <cell r="A2838" t="str">
            <v>PO</v>
          </cell>
          <cell r="B2838">
            <v>1</v>
          </cell>
          <cell r="C2838">
            <v>3</v>
          </cell>
          <cell r="D2838" t="str">
            <v>P</v>
          </cell>
          <cell r="E2838">
            <v>560</v>
          </cell>
          <cell r="F2838">
            <v>37608</v>
          </cell>
          <cell r="G2838">
            <v>1.1000000000000001</v>
          </cell>
          <cell r="H2838">
            <v>1.6</v>
          </cell>
          <cell r="I2838" t="str">
            <v>0          1</v>
          </cell>
          <cell r="J2838">
            <v>0.1</v>
          </cell>
          <cell r="K2838">
            <v>0.1</v>
          </cell>
          <cell r="L2838">
            <v>2003</v>
          </cell>
          <cell r="M2838" t="str">
            <v>No Trade</v>
          </cell>
          <cell r="N2838" t="str">
            <v/>
          </cell>
          <cell r="O2838" t="str">
            <v/>
          </cell>
          <cell r="P2838" t="str">
            <v/>
          </cell>
        </row>
        <row r="2839">
          <cell r="A2839" t="str">
            <v>PO</v>
          </cell>
          <cell r="B2839">
            <v>1</v>
          </cell>
          <cell r="C2839">
            <v>3</v>
          </cell>
          <cell r="D2839" t="str">
            <v>C</v>
          </cell>
          <cell r="E2839">
            <v>570</v>
          </cell>
          <cell r="F2839">
            <v>37608</v>
          </cell>
          <cell r="G2839">
            <v>26.6</v>
          </cell>
          <cell r="H2839">
            <v>25</v>
          </cell>
          <cell r="I2839" t="str">
            <v>0          0</v>
          </cell>
          <cell r="J2839">
            <v>0</v>
          </cell>
          <cell r="K2839">
            <v>0</v>
          </cell>
          <cell r="L2839">
            <v>2003</v>
          </cell>
          <cell r="M2839" t="str">
            <v>No Trade</v>
          </cell>
          <cell r="N2839" t="str">
            <v/>
          </cell>
          <cell r="O2839" t="str">
            <v/>
          </cell>
          <cell r="P2839" t="str">
            <v/>
          </cell>
        </row>
        <row r="2840">
          <cell r="A2840" t="str">
            <v>PO</v>
          </cell>
          <cell r="B2840">
            <v>1</v>
          </cell>
          <cell r="C2840">
            <v>3</v>
          </cell>
          <cell r="D2840" t="str">
            <v>P</v>
          </cell>
          <cell r="E2840">
            <v>570</v>
          </cell>
          <cell r="F2840">
            <v>37608</v>
          </cell>
          <cell r="G2840">
            <v>1.9</v>
          </cell>
          <cell r="H2840">
            <v>2.5</v>
          </cell>
          <cell r="I2840" t="str">
            <v>0          0</v>
          </cell>
          <cell r="J2840">
            <v>0</v>
          </cell>
          <cell r="K2840">
            <v>0</v>
          </cell>
          <cell r="L2840">
            <v>2003</v>
          </cell>
          <cell r="M2840" t="str">
            <v>No Trade</v>
          </cell>
          <cell r="N2840" t="str">
            <v/>
          </cell>
          <cell r="O2840" t="str">
            <v/>
          </cell>
          <cell r="P2840" t="str">
            <v/>
          </cell>
        </row>
        <row r="2841">
          <cell r="A2841" t="str">
            <v>PO</v>
          </cell>
          <cell r="B2841">
            <v>1</v>
          </cell>
          <cell r="C2841">
            <v>3</v>
          </cell>
          <cell r="D2841" t="str">
            <v>P</v>
          </cell>
          <cell r="E2841">
            <v>580</v>
          </cell>
          <cell r="F2841">
            <v>37608</v>
          </cell>
          <cell r="G2841">
            <v>2.9</v>
          </cell>
          <cell r="H2841">
            <v>3.5</v>
          </cell>
          <cell r="I2841" t="str">
            <v>0          0</v>
          </cell>
          <cell r="J2841">
            <v>0</v>
          </cell>
          <cell r="K2841">
            <v>0</v>
          </cell>
          <cell r="L2841">
            <v>2003</v>
          </cell>
          <cell r="M2841" t="str">
            <v>No Trade</v>
          </cell>
          <cell r="N2841" t="str">
            <v/>
          </cell>
          <cell r="O2841" t="str">
            <v/>
          </cell>
          <cell r="P2841" t="str">
            <v/>
          </cell>
        </row>
        <row r="2842">
          <cell r="A2842" t="str">
            <v>PO</v>
          </cell>
          <cell r="B2842">
            <v>1</v>
          </cell>
          <cell r="C2842">
            <v>3</v>
          </cell>
          <cell r="D2842" t="str">
            <v>C</v>
          </cell>
          <cell r="E2842">
            <v>630</v>
          </cell>
          <cell r="F2842">
            <v>37608</v>
          </cell>
          <cell r="G2842">
            <v>1</v>
          </cell>
          <cell r="H2842">
            <v>1</v>
          </cell>
          <cell r="I2842" t="str">
            <v>0          0</v>
          </cell>
          <cell r="J2842">
            <v>0</v>
          </cell>
          <cell r="K2842">
            <v>0</v>
          </cell>
          <cell r="L2842">
            <v>2003</v>
          </cell>
          <cell r="M2842" t="str">
            <v>No Trade</v>
          </cell>
          <cell r="N2842" t="str">
            <v/>
          </cell>
          <cell r="O2842" t="str">
            <v/>
          </cell>
          <cell r="P2842" t="str">
            <v/>
          </cell>
        </row>
        <row r="2843">
          <cell r="A2843" t="str">
            <v>PO</v>
          </cell>
          <cell r="B2843">
            <v>1</v>
          </cell>
          <cell r="C2843">
            <v>3</v>
          </cell>
          <cell r="D2843" t="str">
            <v>C</v>
          </cell>
          <cell r="E2843">
            <v>700</v>
          </cell>
          <cell r="F2843">
            <v>37608</v>
          </cell>
          <cell r="G2843">
            <v>0.5</v>
          </cell>
          <cell r="H2843">
            <v>0.5</v>
          </cell>
          <cell r="I2843" t="str">
            <v>0          0</v>
          </cell>
          <cell r="J2843">
            <v>0</v>
          </cell>
          <cell r="K2843">
            <v>0</v>
          </cell>
          <cell r="L2843">
            <v>2003</v>
          </cell>
          <cell r="M2843" t="str">
            <v>No Trade</v>
          </cell>
          <cell r="N2843" t="str">
            <v/>
          </cell>
          <cell r="O2843" t="str">
            <v/>
          </cell>
          <cell r="P2843" t="str">
            <v/>
          </cell>
        </row>
        <row r="2844">
          <cell r="A2844" t="str">
            <v>WA</v>
          </cell>
          <cell r="B2844">
            <v>1</v>
          </cell>
          <cell r="C2844">
            <v>3</v>
          </cell>
          <cell r="D2844" t="str">
            <v>P</v>
          </cell>
          <cell r="E2844">
            <v>0</v>
          </cell>
          <cell r="F2844">
            <v>37608</v>
          </cell>
          <cell r="G2844">
            <v>0.04</v>
          </cell>
          <cell r="H2844">
            <v>0</v>
          </cell>
          <cell r="I2844" t="str">
            <v>4          0</v>
          </cell>
          <cell r="J2844">
            <v>0</v>
          </cell>
          <cell r="K2844">
            <v>0</v>
          </cell>
          <cell r="L2844">
            <v>2003</v>
          </cell>
          <cell r="M2844" t="str">
            <v>No Trade</v>
          </cell>
          <cell r="N2844" t="str">
            <v/>
          </cell>
          <cell r="O2844" t="str">
            <v/>
          </cell>
          <cell r="P2844" t="str">
            <v/>
          </cell>
        </row>
        <row r="2845">
          <cell r="A2845" t="str">
            <v>WA</v>
          </cell>
          <cell r="B2845">
            <v>1</v>
          </cell>
          <cell r="C2845">
            <v>3</v>
          </cell>
          <cell r="D2845" t="str">
            <v>C</v>
          </cell>
          <cell r="E2845">
            <v>0.1</v>
          </cell>
          <cell r="F2845">
            <v>37608</v>
          </cell>
          <cell r="G2845">
            <v>0.18</v>
          </cell>
          <cell r="H2845">
            <v>0.1</v>
          </cell>
          <cell r="I2845" t="str">
            <v>7          0</v>
          </cell>
          <cell r="J2845">
            <v>0</v>
          </cell>
          <cell r="K2845">
            <v>0</v>
          </cell>
          <cell r="L2845">
            <v>2003</v>
          </cell>
          <cell r="M2845" t="str">
            <v>No Trade</v>
          </cell>
          <cell r="N2845" t="str">
            <v/>
          </cell>
          <cell r="O2845" t="str">
            <v/>
          </cell>
          <cell r="P2845" t="str">
            <v/>
          </cell>
        </row>
        <row r="2846">
          <cell r="A2846" t="str">
            <v>WA</v>
          </cell>
          <cell r="B2846">
            <v>1</v>
          </cell>
          <cell r="C2846">
            <v>3</v>
          </cell>
          <cell r="D2846" t="str">
            <v>P</v>
          </cell>
          <cell r="E2846">
            <v>0.1</v>
          </cell>
          <cell r="F2846">
            <v>37608</v>
          </cell>
          <cell r="G2846">
            <v>0.17</v>
          </cell>
          <cell r="H2846">
            <v>0.1</v>
          </cell>
          <cell r="I2846" t="str">
            <v>9          0</v>
          </cell>
          <cell r="J2846">
            <v>0</v>
          </cell>
          <cell r="K2846">
            <v>0</v>
          </cell>
          <cell r="L2846">
            <v>2003</v>
          </cell>
          <cell r="M2846" t="str">
            <v>No Trade</v>
          </cell>
          <cell r="N2846" t="str">
            <v/>
          </cell>
          <cell r="O2846" t="str">
            <v/>
          </cell>
          <cell r="P2846" t="str">
            <v/>
          </cell>
        </row>
        <row r="2847">
          <cell r="A2847" t="str">
            <v>WA</v>
          </cell>
          <cell r="B2847">
            <v>1</v>
          </cell>
          <cell r="C2847">
            <v>3</v>
          </cell>
          <cell r="D2847" t="str">
            <v>C</v>
          </cell>
          <cell r="E2847">
            <v>0.15</v>
          </cell>
          <cell r="F2847">
            <v>37608</v>
          </cell>
          <cell r="G2847">
            <v>0.16</v>
          </cell>
          <cell r="H2847">
            <v>0.1</v>
          </cell>
          <cell r="I2847" t="str">
            <v>5          0</v>
          </cell>
          <cell r="J2847">
            <v>0</v>
          </cell>
          <cell r="K2847">
            <v>0</v>
          </cell>
          <cell r="L2847">
            <v>2003</v>
          </cell>
          <cell r="M2847" t="str">
            <v>No Trade</v>
          </cell>
          <cell r="N2847" t="str">
            <v/>
          </cell>
          <cell r="O2847" t="str">
            <v/>
          </cell>
          <cell r="P2847" t="str">
            <v/>
          </cell>
        </row>
        <row r="2848">
          <cell r="A2848" t="str">
            <v>WA</v>
          </cell>
          <cell r="B2848">
            <v>1</v>
          </cell>
          <cell r="C2848">
            <v>3</v>
          </cell>
          <cell r="D2848" t="str">
            <v>P</v>
          </cell>
          <cell r="E2848">
            <v>0.15</v>
          </cell>
          <cell r="F2848">
            <v>37608</v>
          </cell>
          <cell r="G2848">
            <v>0.19</v>
          </cell>
          <cell r="H2848">
            <v>0.2</v>
          </cell>
          <cell r="I2848" t="str">
            <v>1          0</v>
          </cell>
          <cell r="J2848">
            <v>0</v>
          </cell>
          <cell r="K2848">
            <v>0</v>
          </cell>
          <cell r="L2848">
            <v>2003</v>
          </cell>
          <cell r="M2848" t="str">
            <v>No Trade</v>
          </cell>
          <cell r="N2848" t="str">
            <v/>
          </cell>
          <cell r="O2848" t="str">
            <v/>
          </cell>
          <cell r="P2848" t="str">
            <v/>
          </cell>
        </row>
        <row r="2849">
          <cell r="A2849" t="str">
            <v>WA</v>
          </cell>
          <cell r="B2849">
            <v>1</v>
          </cell>
          <cell r="C2849">
            <v>3</v>
          </cell>
          <cell r="D2849" t="str">
            <v>C</v>
          </cell>
          <cell r="E2849">
            <v>0.2</v>
          </cell>
          <cell r="F2849">
            <v>37608</v>
          </cell>
          <cell r="G2849">
            <v>0.13</v>
          </cell>
          <cell r="H2849">
            <v>0.1</v>
          </cell>
          <cell r="I2849" t="str">
            <v>3          0</v>
          </cell>
          <cell r="J2849">
            <v>0</v>
          </cell>
          <cell r="K2849">
            <v>0</v>
          </cell>
          <cell r="L2849">
            <v>2003</v>
          </cell>
          <cell r="M2849" t="str">
            <v>No Trade</v>
          </cell>
          <cell r="N2849" t="str">
            <v/>
          </cell>
          <cell r="O2849" t="str">
            <v/>
          </cell>
          <cell r="P2849" t="str">
            <v/>
          </cell>
        </row>
        <row r="2850">
          <cell r="A2850" t="str">
            <v>WA</v>
          </cell>
          <cell r="B2850">
            <v>1</v>
          </cell>
          <cell r="C2850">
            <v>3</v>
          </cell>
          <cell r="D2850" t="str">
            <v>P</v>
          </cell>
          <cell r="E2850">
            <v>0.2</v>
          </cell>
          <cell r="F2850">
            <v>37608</v>
          </cell>
          <cell r="G2850">
            <v>0.23</v>
          </cell>
          <cell r="H2850">
            <v>0.2</v>
          </cell>
          <cell r="I2850" t="str">
            <v>5          0</v>
          </cell>
          <cell r="J2850">
            <v>0</v>
          </cell>
          <cell r="K2850">
            <v>0</v>
          </cell>
          <cell r="L2850">
            <v>2003</v>
          </cell>
          <cell r="M2850" t="str">
            <v>No Trade</v>
          </cell>
          <cell r="N2850" t="str">
            <v/>
          </cell>
          <cell r="O2850" t="str">
            <v/>
          </cell>
          <cell r="P2850" t="str">
            <v/>
          </cell>
        </row>
        <row r="2851">
          <cell r="A2851" t="str">
            <v>WA</v>
          </cell>
          <cell r="B2851">
            <v>1</v>
          </cell>
          <cell r="C2851">
            <v>3</v>
          </cell>
          <cell r="D2851" t="str">
            <v>C</v>
          </cell>
          <cell r="E2851">
            <v>0.25</v>
          </cell>
          <cell r="F2851">
            <v>37608</v>
          </cell>
          <cell r="G2851">
            <v>0.11</v>
          </cell>
          <cell r="H2851">
            <v>0</v>
          </cell>
          <cell r="I2851" t="str">
            <v>9          0</v>
          </cell>
          <cell r="J2851">
            <v>0</v>
          </cell>
          <cell r="K2851">
            <v>0</v>
          </cell>
          <cell r="L2851">
            <v>2003</v>
          </cell>
          <cell r="M2851" t="str">
            <v>No Trade</v>
          </cell>
          <cell r="N2851" t="str">
            <v/>
          </cell>
          <cell r="O2851" t="str">
            <v/>
          </cell>
          <cell r="P2851" t="str">
            <v/>
          </cell>
        </row>
        <row r="2852">
          <cell r="A2852" t="str">
            <v>WA</v>
          </cell>
          <cell r="B2852">
            <v>1</v>
          </cell>
          <cell r="C2852">
            <v>3</v>
          </cell>
          <cell r="D2852" t="str">
            <v>P</v>
          </cell>
          <cell r="E2852">
            <v>0.25</v>
          </cell>
          <cell r="F2852">
            <v>37608</v>
          </cell>
          <cell r="G2852">
            <v>0.25</v>
          </cell>
          <cell r="H2852">
            <v>0.2</v>
          </cell>
          <cell r="I2852" t="str">
            <v>7          0</v>
          </cell>
          <cell r="J2852">
            <v>0</v>
          </cell>
          <cell r="K2852">
            <v>0</v>
          </cell>
          <cell r="L2852">
            <v>2003</v>
          </cell>
          <cell r="M2852" t="str">
            <v>No Trade</v>
          </cell>
          <cell r="N2852" t="str">
            <v/>
          </cell>
          <cell r="O2852" t="str">
            <v/>
          </cell>
          <cell r="P2852" t="str">
            <v/>
          </cell>
        </row>
        <row r="2853">
          <cell r="A2853" t="str">
            <v>WA</v>
          </cell>
          <cell r="B2853">
            <v>1</v>
          </cell>
          <cell r="C2853">
            <v>3</v>
          </cell>
          <cell r="D2853" t="str">
            <v>C</v>
          </cell>
          <cell r="E2853">
            <v>0.3</v>
          </cell>
          <cell r="F2853">
            <v>37608</v>
          </cell>
          <cell r="G2853">
            <v>0.09</v>
          </cell>
          <cell r="H2853">
            <v>0</v>
          </cell>
          <cell r="I2853" t="str">
            <v>8          0</v>
          </cell>
          <cell r="J2853">
            <v>0</v>
          </cell>
          <cell r="K2853">
            <v>0</v>
          </cell>
          <cell r="L2853">
            <v>2003</v>
          </cell>
          <cell r="M2853" t="str">
            <v>No Trade</v>
          </cell>
          <cell r="N2853" t="str">
            <v/>
          </cell>
          <cell r="O2853" t="str">
            <v/>
          </cell>
          <cell r="P2853" t="str">
            <v/>
          </cell>
        </row>
        <row r="2854">
          <cell r="A2854" t="str">
            <v>WA</v>
          </cell>
          <cell r="B2854">
            <v>1</v>
          </cell>
          <cell r="C2854">
            <v>3</v>
          </cell>
          <cell r="D2854" t="str">
            <v>P</v>
          </cell>
          <cell r="E2854">
            <v>0.3</v>
          </cell>
          <cell r="F2854">
            <v>37608</v>
          </cell>
          <cell r="G2854">
            <v>0</v>
          </cell>
          <cell r="H2854">
            <v>0</v>
          </cell>
          <cell r="I2854" t="str">
            <v>0          0</v>
          </cell>
          <cell r="J2854">
            <v>0</v>
          </cell>
          <cell r="K2854">
            <v>0</v>
          </cell>
          <cell r="L2854">
            <v>2003</v>
          </cell>
          <cell r="M2854" t="str">
            <v>No Trade</v>
          </cell>
          <cell r="N2854" t="str">
            <v/>
          </cell>
          <cell r="O2854" t="str">
            <v/>
          </cell>
          <cell r="P2854" t="str">
            <v/>
          </cell>
        </row>
        <row r="2855">
          <cell r="A2855" t="str">
            <v>WA</v>
          </cell>
          <cell r="B2855">
            <v>1</v>
          </cell>
          <cell r="C2855">
            <v>3</v>
          </cell>
          <cell r="D2855" t="str">
            <v>C</v>
          </cell>
          <cell r="E2855">
            <v>0.35</v>
          </cell>
          <cell r="F2855">
            <v>37608</v>
          </cell>
          <cell r="G2855">
            <v>0.08</v>
          </cell>
          <cell r="H2855">
            <v>0</v>
          </cell>
          <cell r="I2855" t="str">
            <v>7          0</v>
          </cell>
          <cell r="J2855">
            <v>0</v>
          </cell>
          <cell r="K2855">
            <v>0</v>
          </cell>
          <cell r="L2855">
            <v>2003</v>
          </cell>
          <cell r="M2855" t="str">
            <v>No Trade</v>
          </cell>
          <cell r="N2855" t="str">
            <v/>
          </cell>
          <cell r="O2855" t="str">
            <v/>
          </cell>
          <cell r="P2855" t="str">
            <v/>
          </cell>
        </row>
        <row r="2856">
          <cell r="A2856" t="str">
            <v>WA</v>
          </cell>
          <cell r="B2856">
            <v>1</v>
          </cell>
          <cell r="C2856">
            <v>3</v>
          </cell>
          <cell r="D2856" t="str">
            <v>C</v>
          </cell>
          <cell r="E2856">
            <v>0.45</v>
          </cell>
          <cell r="F2856">
            <v>37608</v>
          </cell>
          <cell r="G2856">
            <v>7.0000000000000007E-2</v>
          </cell>
          <cell r="H2856">
            <v>0</v>
          </cell>
          <cell r="I2856" t="str">
            <v>6          0</v>
          </cell>
          <cell r="J2856">
            <v>0</v>
          </cell>
          <cell r="K2856">
            <v>0</v>
          </cell>
          <cell r="L2856">
            <v>2003</v>
          </cell>
          <cell r="M2856" t="str">
            <v>No Trade</v>
          </cell>
          <cell r="N2856" t="str">
            <v/>
          </cell>
          <cell r="O2856" t="str">
            <v/>
          </cell>
          <cell r="P2856" t="str">
            <v/>
          </cell>
        </row>
        <row r="2857">
          <cell r="A2857" t="str">
            <v>WA</v>
          </cell>
          <cell r="B2857">
            <v>1</v>
          </cell>
          <cell r="C2857">
            <v>3</v>
          </cell>
          <cell r="D2857" t="str">
            <v>P</v>
          </cell>
          <cell r="E2857">
            <v>0.45</v>
          </cell>
          <cell r="F2857">
            <v>37608</v>
          </cell>
          <cell r="G2857">
            <v>0.41</v>
          </cell>
          <cell r="H2857">
            <v>0.4</v>
          </cell>
          <cell r="I2857" t="str">
            <v>5          0</v>
          </cell>
          <cell r="J2857">
            <v>0</v>
          </cell>
          <cell r="K2857">
            <v>0</v>
          </cell>
          <cell r="L2857">
            <v>2003</v>
          </cell>
          <cell r="M2857" t="str">
            <v>No Trade</v>
          </cell>
          <cell r="N2857" t="str">
            <v/>
          </cell>
          <cell r="O2857" t="str">
            <v/>
          </cell>
          <cell r="P2857" t="str">
            <v/>
          </cell>
        </row>
        <row r="2858">
          <cell r="A2858" t="str">
            <v>WA</v>
          </cell>
          <cell r="B2858">
            <v>1</v>
          </cell>
          <cell r="C2858">
            <v>3</v>
          </cell>
          <cell r="D2858" t="str">
            <v>C</v>
          </cell>
          <cell r="E2858">
            <v>0.55000000000000004</v>
          </cell>
          <cell r="F2858">
            <v>37608</v>
          </cell>
          <cell r="G2858">
            <v>0</v>
          </cell>
          <cell r="H2858">
            <v>0</v>
          </cell>
          <cell r="I2858" t="str">
            <v>0          0</v>
          </cell>
          <cell r="J2858">
            <v>0</v>
          </cell>
          <cell r="K2858">
            <v>0</v>
          </cell>
          <cell r="L2858">
            <v>2003</v>
          </cell>
          <cell r="M2858" t="str">
            <v>No Trade</v>
          </cell>
          <cell r="N2858" t="str">
            <v/>
          </cell>
          <cell r="O2858" t="str">
            <v/>
          </cell>
          <cell r="P2858" t="str">
            <v/>
          </cell>
        </row>
        <row r="2859">
          <cell r="A2859" t="str">
            <v>WA</v>
          </cell>
          <cell r="B2859">
            <v>1</v>
          </cell>
          <cell r="C2859">
            <v>3</v>
          </cell>
          <cell r="D2859" t="str">
            <v>P</v>
          </cell>
          <cell r="E2859">
            <v>0.55000000000000004</v>
          </cell>
          <cell r="F2859">
            <v>37608</v>
          </cell>
          <cell r="G2859">
            <v>0.45</v>
          </cell>
          <cell r="H2859">
            <v>0.4</v>
          </cell>
          <cell r="I2859" t="str">
            <v>7          0</v>
          </cell>
          <cell r="J2859">
            <v>0</v>
          </cell>
          <cell r="K2859">
            <v>0</v>
          </cell>
          <cell r="L2859">
            <v>2003</v>
          </cell>
          <cell r="M2859" t="str">
            <v>No Trade</v>
          </cell>
          <cell r="N2859" t="str">
            <v/>
          </cell>
          <cell r="O2859" t="str">
            <v/>
          </cell>
          <cell r="P2859" t="str">
            <v/>
          </cell>
        </row>
        <row r="2860">
          <cell r="A2860" t="str">
            <v>WA</v>
          </cell>
          <cell r="B2860">
            <v>1</v>
          </cell>
          <cell r="C2860">
            <v>3</v>
          </cell>
          <cell r="D2860" t="str">
            <v>C</v>
          </cell>
          <cell r="E2860">
            <v>0.6</v>
          </cell>
          <cell r="F2860">
            <v>37608</v>
          </cell>
          <cell r="G2860">
            <v>0.06</v>
          </cell>
          <cell r="H2860">
            <v>0</v>
          </cell>
          <cell r="I2860" t="str">
            <v>5          0</v>
          </cell>
          <cell r="J2860">
            <v>0</v>
          </cell>
          <cell r="K2860">
            <v>0</v>
          </cell>
          <cell r="L2860">
            <v>2003</v>
          </cell>
          <cell r="M2860" t="str">
            <v>No Trade</v>
          </cell>
          <cell r="N2860" t="str">
            <v/>
          </cell>
          <cell r="O2860" t="str">
            <v/>
          </cell>
          <cell r="P2860" t="str">
            <v/>
          </cell>
        </row>
        <row r="2861">
          <cell r="A2861" t="str">
            <v>WA</v>
          </cell>
          <cell r="B2861">
            <v>1</v>
          </cell>
          <cell r="C2861">
            <v>3</v>
          </cell>
          <cell r="D2861" t="str">
            <v>C</v>
          </cell>
          <cell r="E2861">
            <v>0.8</v>
          </cell>
          <cell r="F2861">
            <v>37608</v>
          </cell>
          <cell r="G2861">
            <v>0.01</v>
          </cell>
          <cell r="H2861">
            <v>0</v>
          </cell>
          <cell r="I2861" t="str">
            <v>1          0</v>
          </cell>
          <cell r="J2861">
            <v>0</v>
          </cell>
          <cell r="K2861">
            <v>0</v>
          </cell>
          <cell r="L2861">
            <v>2003</v>
          </cell>
          <cell r="M2861" t="str">
            <v>No Trade</v>
          </cell>
          <cell r="N2861" t="str">
            <v/>
          </cell>
          <cell r="O2861" t="str">
            <v/>
          </cell>
          <cell r="P2861" t="str">
            <v/>
          </cell>
        </row>
        <row r="2862">
          <cell r="A2862" t="str">
            <v>WA</v>
          </cell>
          <cell r="B2862">
            <v>1</v>
          </cell>
          <cell r="C2862">
            <v>3</v>
          </cell>
          <cell r="D2862" t="str">
            <v>C</v>
          </cell>
          <cell r="E2862">
            <v>0.9</v>
          </cell>
          <cell r="F2862">
            <v>37608</v>
          </cell>
          <cell r="G2862">
            <v>0.01</v>
          </cell>
          <cell r="H2862">
            <v>0</v>
          </cell>
          <cell r="I2862" t="str">
            <v>1          0</v>
          </cell>
          <cell r="J2862">
            <v>0</v>
          </cell>
          <cell r="K2862">
            <v>0</v>
          </cell>
          <cell r="L2862">
            <v>2003</v>
          </cell>
          <cell r="M2862" t="str">
            <v>No Trade</v>
          </cell>
          <cell r="N2862" t="str">
            <v/>
          </cell>
          <cell r="O2862" t="str">
            <v/>
          </cell>
          <cell r="P2862" t="str">
            <v/>
          </cell>
        </row>
        <row r="2863">
          <cell r="A2863" t="str">
            <v>WA</v>
          </cell>
          <cell r="B2863">
            <v>2</v>
          </cell>
          <cell r="C2863">
            <v>3</v>
          </cell>
          <cell r="D2863" t="str">
            <v>P</v>
          </cell>
          <cell r="E2863">
            <v>-0.3</v>
          </cell>
          <cell r="F2863">
            <v>37638</v>
          </cell>
          <cell r="G2863">
            <v>0.12</v>
          </cell>
          <cell r="H2863">
            <v>0</v>
          </cell>
          <cell r="I2863" t="str">
            <v>9          0</v>
          </cell>
          <cell r="J2863">
            <v>0</v>
          </cell>
          <cell r="K2863">
            <v>0</v>
          </cell>
          <cell r="L2863">
            <v>2003</v>
          </cell>
          <cell r="M2863" t="str">
            <v>No Trade</v>
          </cell>
          <cell r="N2863" t="str">
            <v/>
          </cell>
          <cell r="O2863" t="str">
            <v/>
          </cell>
          <cell r="P2863" t="str">
            <v/>
          </cell>
        </row>
        <row r="2864">
          <cell r="A2864" t="str">
            <v>WA</v>
          </cell>
          <cell r="B2864">
            <v>2</v>
          </cell>
          <cell r="C2864">
            <v>3</v>
          </cell>
          <cell r="D2864" t="str">
            <v>C</v>
          </cell>
          <cell r="E2864">
            <v>0.1</v>
          </cell>
          <cell r="F2864">
            <v>37638</v>
          </cell>
          <cell r="G2864">
            <v>0.42</v>
          </cell>
          <cell r="H2864">
            <v>0.3</v>
          </cell>
          <cell r="I2864" t="str">
            <v>9          0</v>
          </cell>
          <cell r="J2864">
            <v>0</v>
          </cell>
          <cell r="K2864">
            <v>0</v>
          </cell>
          <cell r="L2864">
            <v>2003</v>
          </cell>
          <cell r="M2864" t="str">
            <v>No Trade</v>
          </cell>
          <cell r="N2864" t="str">
            <v/>
          </cell>
          <cell r="O2864" t="str">
            <v/>
          </cell>
          <cell r="P2864" t="str">
            <v/>
          </cell>
        </row>
        <row r="2865">
          <cell r="A2865" t="str">
            <v>WA</v>
          </cell>
          <cell r="B2865">
            <v>2</v>
          </cell>
          <cell r="C2865">
            <v>3</v>
          </cell>
          <cell r="D2865" t="str">
            <v>P</v>
          </cell>
          <cell r="E2865">
            <v>0.1</v>
          </cell>
          <cell r="F2865">
            <v>37638</v>
          </cell>
          <cell r="G2865">
            <v>0.16</v>
          </cell>
          <cell r="H2865">
            <v>0.1</v>
          </cell>
          <cell r="I2865" t="str">
            <v>8          0</v>
          </cell>
          <cell r="J2865">
            <v>0</v>
          </cell>
          <cell r="K2865">
            <v>0</v>
          </cell>
          <cell r="L2865">
            <v>2003</v>
          </cell>
          <cell r="M2865" t="str">
            <v>No Trade</v>
          </cell>
          <cell r="N2865" t="str">
            <v/>
          </cell>
          <cell r="O2865" t="str">
            <v/>
          </cell>
          <cell r="P2865" t="str">
            <v/>
          </cell>
        </row>
        <row r="2866">
          <cell r="A2866" t="str">
            <v>WA</v>
          </cell>
          <cell r="B2866">
            <v>2</v>
          </cell>
          <cell r="C2866">
            <v>3</v>
          </cell>
          <cell r="D2866" t="str">
            <v>P</v>
          </cell>
          <cell r="E2866">
            <v>0.2</v>
          </cell>
          <cell r="F2866">
            <v>37638</v>
          </cell>
          <cell r="G2866">
            <v>0.2</v>
          </cell>
          <cell r="H2866">
            <v>0.2</v>
          </cell>
          <cell r="I2866" t="str">
            <v>2          0</v>
          </cell>
          <cell r="J2866">
            <v>0</v>
          </cell>
          <cell r="K2866">
            <v>0</v>
          </cell>
          <cell r="L2866">
            <v>2003</v>
          </cell>
          <cell r="M2866" t="str">
            <v>No Trade</v>
          </cell>
          <cell r="N2866" t="str">
            <v/>
          </cell>
          <cell r="O2866" t="str">
            <v/>
          </cell>
          <cell r="P2866" t="str">
            <v/>
          </cell>
        </row>
        <row r="2867">
          <cell r="A2867" t="str">
            <v>WA</v>
          </cell>
          <cell r="B2867">
            <v>2</v>
          </cell>
          <cell r="C2867">
            <v>3</v>
          </cell>
          <cell r="D2867" t="str">
            <v>C</v>
          </cell>
          <cell r="E2867">
            <v>0.25</v>
          </cell>
          <cell r="F2867">
            <v>37638</v>
          </cell>
          <cell r="G2867">
            <v>0.31</v>
          </cell>
          <cell r="H2867">
            <v>0.3</v>
          </cell>
          <cell r="I2867" t="str">
            <v>0          0</v>
          </cell>
          <cell r="J2867">
            <v>0</v>
          </cell>
          <cell r="K2867">
            <v>0</v>
          </cell>
          <cell r="L2867">
            <v>2003</v>
          </cell>
          <cell r="M2867" t="str">
            <v>No Trade</v>
          </cell>
          <cell r="N2867" t="str">
            <v/>
          </cell>
          <cell r="O2867" t="str">
            <v/>
          </cell>
          <cell r="P2867" t="str">
            <v/>
          </cell>
        </row>
        <row r="2868">
          <cell r="A2868" t="str">
            <v>WA</v>
          </cell>
          <cell r="B2868">
            <v>2</v>
          </cell>
          <cell r="C2868">
            <v>3</v>
          </cell>
          <cell r="D2868" t="str">
            <v>P</v>
          </cell>
          <cell r="E2868">
            <v>0.25</v>
          </cell>
          <cell r="F2868">
            <v>37638</v>
          </cell>
          <cell r="G2868">
            <v>0.21</v>
          </cell>
          <cell r="H2868">
            <v>0.2</v>
          </cell>
          <cell r="I2868" t="str">
            <v>5          0</v>
          </cell>
          <cell r="J2868">
            <v>0</v>
          </cell>
          <cell r="K2868">
            <v>0</v>
          </cell>
          <cell r="L2868">
            <v>2003</v>
          </cell>
          <cell r="M2868" t="str">
            <v>No Trade</v>
          </cell>
          <cell r="N2868" t="str">
            <v/>
          </cell>
          <cell r="O2868" t="str">
            <v/>
          </cell>
          <cell r="P2868" t="str">
            <v/>
          </cell>
        </row>
        <row r="2869">
          <cell r="A2869" t="str">
            <v>WA</v>
          </cell>
          <cell r="B2869">
            <v>2</v>
          </cell>
          <cell r="C2869">
            <v>3</v>
          </cell>
          <cell r="D2869" t="str">
            <v>C</v>
          </cell>
          <cell r="E2869">
            <v>0.35</v>
          </cell>
          <cell r="F2869">
            <v>37638</v>
          </cell>
          <cell r="G2869">
            <v>0.26</v>
          </cell>
          <cell r="H2869">
            <v>0.2</v>
          </cell>
          <cell r="I2869" t="str">
            <v>5        100</v>
          </cell>
          <cell r="J2869">
            <v>0.19</v>
          </cell>
          <cell r="K2869">
            <v>0.19</v>
          </cell>
          <cell r="L2869">
            <v>2003</v>
          </cell>
          <cell r="M2869" t="str">
            <v>No Trade</v>
          </cell>
          <cell r="N2869" t="str">
            <v/>
          </cell>
          <cell r="O2869" t="str">
            <v/>
          </cell>
          <cell r="P2869" t="str">
            <v/>
          </cell>
        </row>
        <row r="2870">
          <cell r="A2870" t="str">
            <v>WA</v>
          </cell>
          <cell r="B2870">
            <v>2</v>
          </cell>
          <cell r="C2870">
            <v>3</v>
          </cell>
          <cell r="D2870" t="str">
            <v>P</v>
          </cell>
          <cell r="E2870">
            <v>0.35</v>
          </cell>
          <cell r="F2870">
            <v>37638</v>
          </cell>
          <cell r="G2870">
            <v>0.22</v>
          </cell>
          <cell r="H2870">
            <v>0.2</v>
          </cell>
          <cell r="I2870" t="str">
            <v>6        100</v>
          </cell>
          <cell r="J2870">
            <v>0.19</v>
          </cell>
          <cell r="K2870">
            <v>0.19</v>
          </cell>
          <cell r="L2870">
            <v>2003</v>
          </cell>
          <cell r="M2870" t="str">
            <v>No Trade</v>
          </cell>
          <cell r="N2870" t="str">
            <v/>
          </cell>
          <cell r="O2870" t="str">
            <v/>
          </cell>
          <cell r="P2870" t="str">
            <v/>
          </cell>
        </row>
        <row r="2871">
          <cell r="A2871" t="str">
            <v>WA</v>
          </cell>
          <cell r="B2871">
            <v>2</v>
          </cell>
          <cell r="C2871">
            <v>3</v>
          </cell>
          <cell r="D2871" t="str">
            <v>P</v>
          </cell>
          <cell r="E2871">
            <v>0.4</v>
          </cell>
          <cell r="F2871">
            <v>37638</v>
          </cell>
          <cell r="G2871">
            <v>0.23</v>
          </cell>
          <cell r="H2871">
            <v>0.2</v>
          </cell>
          <cell r="I2871" t="str">
            <v>7          0</v>
          </cell>
          <cell r="J2871">
            <v>0</v>
          </cell>
          <cell r="K2871">
            <v>0</v>
          </cell>
          <cell r="L2871">
            <v>2003</v>
          </cell>
          <cell r="M2871" t="str">
            <v>No Trade</v>
          </cell>
          <cell r="N2871" t="str">
            <v/>
          </cell>
          <cell r="O2871" t="str">
            <v/>
          </cell>
          <cell r="P2871" t="str">
            <v/>
          </cell>
        </row>
        <row r="2872">
          <cell r="A2872" t="str">
            <v>WA</v>
          </cell>
          <cell r="B2872">
            <v>2</v>
          </cell>
          <cell r="C2872">
            <v>3</v>
          </cell>
          <cell r="D2872" t="str">
            <v>C</v>
          </cell>
          <cell r="E2872">
            <v>0.45</v>
          </cell>
          <cell r="F2872">
            <v>37638</v>
          </cell>
          <cell r="G2872">
            <v>0.18</v>
          </cell>
          <cell r="H2872">
            <v>0.2</v>
          </cell>
          <cell r="I2872" t="str">
            <v>0          0</v>
          </cell>
          <cell r="J2872">
            <v>0</v>
          </cell>
          <cell r="K2872">
            <v>0</v>
          </cell>
          <cell r="L2872">
            <v>2003</v>
          </cell>
          <cell r="M2872" t="str">
            <v>No Trade</v>
          </cell>
          <cell r="N2872" t="str">
            <v/>
          </cell>
          <cell r="O2872" t="str">
            <v/>
          </cell>
          <cell r="P2872" t="str">
            <v/>
          </cell>
        </row>
        <row r="2873">
          <cell r="A2873" t="str">
            <v>WA</v>
          </cell>
          <cell r="B2873">
            <v>2</v>
          </cell>
          <cell r="C2873">
            <v>3</v>
          </cell>
          <cell r="D2873" t="str">
            <v>P</v>
          </cell>
          <cell r="E2873">
            <v>0.45</v>
          </cell>
          <cell r="F2873">
            <v>37638</v>
          </cell>
          <cell r="G2873">
            <v>0.3</v>
          </cell>
          <cell r="H2873">
            <v>0.2</v>
          </cell>
          <cell r="I2873" t="str">
            <v>9          0</v>
          </cell>
          <cell r="J2873">
            <v>0</v>
          </cell>
          <cell r="K2873">
            <v>0</v>
          </cell>
          <cell r="L2873">
            <v>2003</v>
          </cell>
          <cell r="M2873" t="str">
            <v>No Trade</v>
          </cell>
          <cell r="N2873" t="str">
            <v/>
          </cell>
          <cell r="O2873" t="str">
            <v/>
          </cell>
          <cell r="P2873" t="str">
            <v/>
          </cell>
        </row>
        <row r="2874">
          <cell r="A2874" t="str">
            <v>WA</v>
          </cell>
          <cell r="B2874">
            <v>2</v>
          </cell>
          <cell r="C2874">
            <v>3</v>
          </cell>
          <cell r="D2874" t="str">
            <v>C</v>
          </cell>
          <cell r="E2874">
            <v>0.6</v>
          </cell>
          <cell r="F2874">
            <v>37638</v>
          </cell>
          <cell r="G2874">
            <v>0.16</v>
          </cell>
          <cell r="H2874">
            <v>0.1</v>
          </cell>
          <cell r="I2874" t="str">
            <v>5          0</v>
          </cell>
          <cell r="J2874">
            <v>0</v>
          </cell>
          <cell r="K2874">
            <v>0</v>
          </cell>
          <cell r="L2874">
            <v>2003</v>
          </cell>
          <cell r="M2874" t="str">
            <v>No Trade</v>
          </cell>
          <cell r="N2874" t="str">
            <v/>
          </cell>
          <cell r="O2874" t="str">
            <v/>
          </cell>
          <cell r="P2874" t="str">
            <v/>
          </cell>
        </row>
        <row r="2875">
          <cell r="A2875" t="str">
            <v>WA</v>
          </cell>
          <cell r="B2875">
            <v>2</v>
          </cell>
          <cell r="C2875">
            <v>3</v>
          </cell>
          <cell r="D2875" t="str">
            <v>C</v>
          </cell>
          <cell r="E2875">
            <v>0.8</v>
          </cell>
          <cell r="F2875">
            <v>37638</v>
          </cell>
          <cell r="G2875">
            <v>0.12</v>
          </cell>
          <cell r="H2875">
            <v>0.1</v>
          </cell>
          <cell r="I2875" t="str">
            <v>2          0</v>
          </cell>
          <cell r="J2875">
            <v>0</v>
          </cell>
          <cell r="K2875">
            <v>0</v>
          </cell>
          <cell r="L2875">
            <v>2003</v>
          </cell>
          <cell r="M2875" t="str">
            <v>No Trade</v>
          </cell>
          <cell r="N2875" t="str">
            <v/>
          </cell>
          <cell r="O2875" t="str">
            <v/>
          </cell>
          <cell r="P2875" t="str">
            <v/>
          </cell>
        </row>
        <row r="2876">
          <cell r="A2876" t="str">
            <v>WA</v>
          </cell>
          <cell r="B2876">
            <v>2</v>
          </cell>
          <cell r="C2876">
            <v>3</v>
          </cell>
          <cell r="D2876" t="str">
            <v>C</v>
          </cell>
          <cell r="E2876">
            <v>1</v>
          </cell>
          <cell r="F2876">
            <v>37638</v>
          </cell>
          <cell r="G2876">
            <v>0.03</v>
          </cell>
          <cell r="H2876">
            <v>0</v>
          </cell>
          <cell r="I2876" t="str">
            <v>3          0</v>
          </cell>
          <cell r="J2876">
            <v>0</v>
          </cell>
          <cell r="K2876">
            <v>0</v>
          </cell>
          <cell r="L2876">
            <v>2003</v>
          </cell>
          <cell r="M2876" t="str">
            <v>No Trade</v>
          </cell>
          <cell r="N2876" t="str">
            <v/>
          </cell>
          <cell r="O2876" t="str">
            <v/>
          </cell>
          <cell r="P2876" t="str">
            <v/>
          </cell>
        </row>
        <row r="2877">
          <cell r="A2877" t="str">
            <v>WA</v>
          </cell>
          <cell r="B2877">
            <v>3</v>
          </cell>
          <cell r="C2877">
            <v>3</v>
          </cell>
          <cell r="D2877" t="str">
            <v>C</v>
          </cell>
          <cell r="E2877">
            <v>0.1</v>
          </cell>
          <cell r="F2877">
            <v>37671</v>
          </cell>
          <cell r="G2877">
            <v>0.41</v>
          </cell>
          <cell r="H2877">
            <v>0.3</v>
          </cell>
          <cell r="I2877" t="str">
            <v>9          0</v>
          </cell>
          <cell r="J2877">
            <v>0</v>
          </cell>
          <cell r="K2877">
            <v>0</v>
          </cell>
          <cell r="L2877">
            <v>2003</v>
          </cell>
          <cell r="M2877" t="str">
            <v>No Trade</v>
          </cell>
          <cell r="N2877" t="str">
            <v/>
          </cell>
          <cell r="O2877" t="str">
            <v/>
          </cell>
          <cell r="P2877" t="str">
            <v/>
          </cell>
        </row>
        <row r="2878">
          <cell r="A2878" t="str">
            <v>WA</v>
          </cell>
          <cell r="B2878">
            <v>3</v>
          </cell>
          <cell r="C2878">
            <v>3</v>
          </cell>
          <cell r="D2878" t="str">
            <v>P</v>
          </cell>
          <cell r="E2878">
            <v>0.15</v>
          </cell>
          <cell r="F2878">
            <v>37671</v>
          </cell>
          <cell r="G2878">
            <v>0.18</v>
          </cell>
          <cell r="H2878">
            <v>0.2</v>
          </cell>
          <cell r="I2878" t="str">
            <v>5          0</v>
          </cell>
          <cell r="J2878">
            <v>0</v>
          </cell>
          <cell r="K2878">
            <v>0</v>
          </cell>
          <cell r="L2878">
            <v>2003</v>
          </cell>
          <cell r="M2878" t="str">
            <v>No Trade</v>
          </cell>
          <cell r="N2878" t="str">
            <v/>
          </cell>
          <cell r="O2878" t="str">
            <v/>
          </cell>
          <cell r="P2878" t="str">
            <v/>
          </cell>
        </row>
        <row r="2879">
          <cell r="A2879" t="str">
            <v>WA</v>
          </cell>
          <cell r="B2879">
            <v>3</v>
          </cell>
          <cell r="C2879">
            <v>3</v>
          </cell>
          <cell r="D2879" t="str">
            <v>P</v>
          </cell>
          <cell r="E2879">
            <v>0.2</v>
          </cell>
          <cell r="F2879">
            <v>37671</v>
          </cell>
          <cell r="G2879">
            <v>0.22</v>
          </cell>
          <cell r="H2879">
            <v>0.2</v>
          </cell>
          <cell r="I2879" t="str">
            <v>7          0</v>
          </cell>
          <cell r="J2879">
            <v>0</v>
          </cell>
          <cell r="K2879">
            <v>0</v>
          </cell>
          <cell r="L2879">
            <v>2003</v>
          </cell>
          <cell r="M2879" t="str">
            <v>No Trade</v>
          </cell>
          <cell r="N2879" t="str">
            <v/>
          </cell>
          <cell r="O2879" t="str">
            <v/>
          </cell>
          <cell r="P2879" t="str">
            <v/>
          </cell>
        </row>
        <row r="2880">
          <cell r="A2880" t="str">
            <v>WA</v>
          </cell>
          <cell r="B2880">
            <v>3</v>
          </cell>
          <cell r="C2880">
            <v>3</v>
          </cell>
          <cell r="D2880" t="str">
            <v>C</v>
          </cell>
          <cell r="E2880">
            <v>0.25</v>
          </cell>
          <cell r="F2880">
            <v>37671</v>
          </cell>
          <cell r="G2880">
            <v>0.37</v>
          </cell>
          <cell r="H2880">
            <v>0.3</v>
          </cell>
          <cell r="I2880" t="str">
            <v>5          0</v>
          </cell>
          <cell r="J2880">
            <v>0</v>
          </cell>
          <cell r="K2880">
            <v>0</v>
          </cell>
          <cell r="L2880">
            <v>2003</v>
          </cell>
          <cell r="M2880" t="str">
            <v>No Trade</v>
          </cell>
          <cell r="N2880" t="str">
            <v/>
          </cell>
          <cell r="O2880" t="str">
            <v/>
          </cell>
          <cell r="P2880" t="str">
            <v/>
          </cell>
        </row>
        <row r="2881">
          <cell r="A2881" t="str">
            <v>WA</v>
          </cell>
          <cell r="B2881">
            <v>3</v>
          </cell>
          <cell r="C2881">
            <v>3</v>
          </cell>
          <cell r="D2881" t="str">
            <v>P</v>
          </cell>
          <cell r="E2881">
            <v>0.25</v>
          </cell>
          <cell r="F2881">
            <v>37671</v>
          </cell>
          <cell r="G2881">
            <v>0.28999999999999998</v>
          </cell>
          <cell r="H2881">
            <v>0.3</v>
          </cell>
          <cell r="I2881" t="str">
            <v>0          0</v>
          </cell>
          <cell r="J2881">
            <v>0</v>
          </cell>
          <cell r="K2881">
            <v>0</v>
          </cell>
          <cell r="L2881">
            <v>2003</v>
          </cell>
          <cell r="M2881" t="str">
            <v>No Trade</v>
          </cell>
          <cell r="N2881" t="str">
            <v/>
          </cell>
          <cell r="O2881" t="str">
            <v/>
          </cell>
          <cell r="P2881" t="str">
            <v/>
          </cell>
        </row>
        <row r="2882">
          <cell r="A2882" t="str">
            <v>WA</v>
          </cell>
          <cell r="B2882">
            <v>3</v>
          </cell>
          <cell r="C2882">
            <v>3</v>
          </cell>
          <cell r="D2882" t="str">
            <v>C</v>
          </cell>
          <cell r="E2882">
            <v>0.6</v>
          </cell>
          <cell r="F2882">
            <v>37671</v>
          </cell>
          <cell r="G2882">
            <v>0.17</v>
          </cell>
          <cell r="H2882">
            <v>0.1</v>
          </cell>
          <cell r="I2882" t="str">
            <v>6          0</v>
          </cell>
          <cell r="J2882">
            <v>0</v>
          </cell>
          <cell r="K2882">
            <v>0</v>
          </cell>
          <cell r="L2882">
            <v>2003</v>
          </cell>
          <cell r="M2882" t="str">
            <v>No Trade</v>
          </cell>
          <cell r="N2882" t="str">
            <v/>
          </cell>
          <cell r="O2882" t="str">
            <v/>
          </cell>
          <cell r="P2882" t="str">
            <v/>
          </cell>
        </row>
        <row r="2883">
          <cell r="A2883" t="str">
            <v>WA</v>
          </cell>
          <cell r="B2883">
            <v>3</v>
          </cell>
          <cell r="C2883">
            <v>3</v>
          </cell>
          <cell r="D2883" t="str">
            <v>C</v>
          </cell>
          <cell r="E2883">
            <v>1</v>
          </cell>
          <cell r="F2883">
            <v>37671</v>
          </cell>
          <cell r="G2883">
            <v>0.08</v>
          </cell>
          <cell r="H2883">
            <v>0</v>
          </cell>
          <cell r="I2883" t="str">
            <v>8          0</v>
          </cell>
          <cell r="J2883">
            <v>0</v>
          </cell>
          <cell r="K2883">
            <v>0</v>
          </cell>
          <cell r="L2883">
            <v>2003</v>
          </cell>
          <cell r="M2883" t="str">
            <v>No Trade</v>
          </cell>
          <cell r="N2883" t="str">
            <v/>
          </cell>
          <cell r="O2883" t="str">
            <v/>
          </cell>
          <cell r="P2883" t="str">
            <v/>
          </cell>
        </row>
        <row r="2884">
          <cell r="A2884" t="str">
            <v>WA</v>
          </cell>
          <cell r="B2884">
            <v>4</v>
          </cell>
          <cell r="C2884">
            <v>3</v>
          </cell>
          <cell r="D2884" t="str">
            <v>C</v>
          </cell>
          <cell r="E2884">
            <v>0.25</v>
          </cell>
          <cell r="F2884">
            <v>37699</v>
          </cell>
          <cell r="G2884">
            <v>0.35</v>
          </cell>
          <cell r="H2884">
            <v>0.3</v>
          </cell>
          <cell r="I2884" t="str">
            <v>4          0</v>
          </cell>
          <cell r="J2884">
            <v>0</v>
          </cell>
          <cell r="K2884">
            <v>0</v>
          </cell>
          <cell r="L2884">
            <v>2003</v>
          </cell>
          <cell r="M2884" t="str">
            <v>No Trade</v>
          </cell>
          <cell r="N2884" t="str">
            <v/>
          </cell>
          <cell r="O2884" t="str">
            <v/>
          </cell>
          <cell r="P2884" t="str">
            <v/>
          </cell>
        </row>
        <row r="2885">
          <cell r="A2885" t="str">
            <v>WA</v>
          </cell>
          <cell r="B2885">
            <v>4</v>
          </cell>
          <cell r="C2885">
            <v>3</v>
          </cell>
          <cell r="D2885" t="str">
            <v>P</v>
          </cell>
          <cell r="E2885">
            <v>0.25</v>
          </cell>
          <cell r="F2885">
            <v>37699</v>
          </cell>
          <cell r="G2885">
            <v>0.25</v>
          </cell>
          <cell r="H2885">
            <v>0.2</v>
          </cell>
          <cell r="I2885" t="str">
            <v>7          0</v>
          </cell>
          <cell r="J2885">
            <v>0</v>
          </cell>
          <cell r="K2885">
            <v>0</v>
          </cell>
          <cell r="L2885">
            <v>2003</v>
          </cell>
          <cell r="M2885" t="str">
            <v>No Trade</v>
          </cell>
          <cell r="N2885" t="str">
            <v/>
          </cell>
          <cell r="O2885" t="str">
            <v/>
          </cell>
          <cell r="P2885" t="str">
            <v/>
          </cell>
        </row>
        <row r="2886">
          <cell r="A2886" t="str">
            <v>WA</v>
          </cell>
          <cell r="B2886">
            <v>4</v>
          </cell>
          <cell r="C2886">
            <v>3</v>
          </cell>
          <cell r="D2886" t="str">
            <v>C</v>
          </cell>
          <cell r="E2886">
            <v>0.7</v>
          </cell>
          <cell r="F2886">
            <v>37699</v>
          </cell>
          <cell r="G2886">
            <v>0.16</v>
          </cell>
          <cell r="H2886">
            <v>0.1</v>
          </cell>
          <cell r="I2886" t="str">
            <v>5          0</v>
          </cell>
          <cell r="J2886">
            <v>0</v>
          </cell>
          <cell r="K2886">
            <v>0</v>
          </cell>
          <cell r="L2886">
            <v>2003</v>
          </cell>
          <cell r="M2886" t="str">
            <v>No Trade</v>
          </cell>
          <cell r="N2886" t="str">
            <v/>
          </cell>
          <cell r="O2886" t="str">
            <v/>
          </cell>
          <cell r="P2886" t="str">
            <v/>
          </cell>
        </row>
        <row r="2887">
          <cell r="A2887" t="str">
            <v>WA</v>
          </cell>
          <cell r="B2887">
            <v>4</v>
          </cell>
          <cell r="C2887">
            <v>3</v>
          </cell>
          <cell r="D2887" t="str">
            <v>P</v>
          </cell>
          <cell r="E2887">
            <v>0.7</v>
          </cell>
          <cell r="F2887">
            <v>37699</v>
          </cell>
          <cell r="G2887">
            <v>0.51</v>
          </cell>
          <cell r="H2887">
            <v>0.5</v>
          </cell>
          <cell r="I2887" t="str">
            <v>2          0</v>
          </cell>
          <cell r="J2887">
            <v>0</v>
          </cell>
          <cell r="K2887">
            <v>0</v>
          </cell>
          <cell r="L2887">
            <v>2003</v>
          </cell>
          <cell r="M2887" t="str">
            <v>No Trade</v>
          </cell>
          <cell r="N2887" t="str">
            <v/>
          </cell>
          <cell r="O2887" t="str">
            <v/>
          </cell>
          <cell r="P2887" t="str">
            <v/>
          </cell>
        </row>
        <row r="2888">
          <cell r="A2888" t="str">
            <v>WA</v>
          </cell>
          <cell r="B2888">
            <v>4</v>
          </cell>
          <cell r="C2888">
            <v>3</v>
          </cell>
          <cell r="D2888" t="str">
            <v>C</v>
          </cell>
          <cell r="E2888">
            <v>1</v>
          </cell>
          <cell r="F2888">
            <v>37699</v>
          </cell>
          <cell r="G2888">
            <v>0.1</v>
          </cell>
          <cell r="H2888">
            <v>0</v>
          </cell>
          <cell r="I2888" t="str">
            <v>9          0</v>
          </cell>
          <cell r="J2888">
            <v>0</v>
          </cell>
          <cell r="K2888">
            <v>0</v>
          </cell>
          <cell r="L2888">
            <v>2003</v>
          </cell>
          <cell r="M2888" t="str">
            <v>No Trade</v>
          </cell>
          <cell r="N2888" t="str">
            <v/>
          </cell>
          <cell r="O2888" t="str">
            <v/>
          </cell>
          <cell r="P2888" t="str">
            <v/>
          </cell>
        </row>
        <row r="2889">
          <cell r="A2889" t="str">
            <v>WA</v>
          </cell>
          <cell r="B2889">
            <v>4</v>
          </cell>
          <cell r="C2889">
            <v>3</v>
          </cell>
          <cell r="D2889" t="str">
            <v>P</v>
          </cell>
          <cell r="E2889">
            <v>1</v>
          </cell>
          <cell r="F2889">
            <v>37699</v>
          </cell>
          <cell r="G2889">
            <v>0.74</v>
          </cell>
          <cell r="H2889">
            <v>0.7</v>
          </cell>
          <cell r="I2889" t="str">
            <v>6          0</v>
          </cell>
          <cell r="J2889">
            <v>0</v>
          </cell>
          <cell r="K2889">
            <v>0</v>
          </cell>
          <cell r="L2889">
            <v>2003</v>
          </cell>
          <cell r="M2889" t="str">
            <v>No Trade</v>
          </cell>
          <cell r="N2889" t="str">
            <v/>
          </cell>
          <cell r="O2889" t="str">
            <v/>
          </cell>
          <cell r="P2889" t="str">
            <v/>
          </cell>
        </row>
        <row r="2890">
          <cell r="A2890" t="str">
            <v>WA</v>
          </cell>
          <cell r="B2890">
            <v>5</v>
          </cell>
          <cell r="C2890">
            <v>3</v>
          </cell>
          <cell r="D2890" t="str">
            <v>C</v>
          </cell>
          <cell r="E2890">
            <v>0.25</v>
          </cell>
          <cell r="F2890">
            <v>37732</v>
          </cell>
          <cell r="G2890">
            <v>0.35</v>
          </cell>
          <cell r="H2890">
            <v>0.3</v>
          </cell>
          <cell r="I2890" t="str">
            <v>5          0</v>
          </cell>
          <cell r="J2890">
            <v>0</v>
          </cell>
          <cell r="K2890">
            <v>0</v>
          </cell>
          <cell r="L2890">
            <v>2003</v>
          </cell>
          <cell r="M2890" t="str">
            <v>No Trade</v>
          </cell>
          <cell r="N2890" t="str">
            <v/>
          </cell>
          <cell r="O2890" t="str">
            <v/>
          </cell>
          <cell r="P2890" t="str">
            <v/>
          </cell>
        </row>
        <row r="2891">
          <cell r="A2891" t="str">
            <v>WA</v>
          </cell>
          <cell r="B2891">
            <v>5</v>
          </cell>
          <cell r="C2891">
            <v>3</v>
          </cell>
          <cell r="D2891" t="str">
            <v>P</v>
          </cell>
          <cell r="E2891">
            <v>0.25</v>
          </cell>
          <cell r="F2891">
            <v>37732</v>
          </cell>
          <cell r="G2891">
            <v>0.35</v>
          </cell>
          <cell r="H2891">
            <v>0.3</v>
          </cell>
          <cell r="I2891" t="str">
            <v>5          0</v>
          </cell>
          <cell r="J2891">
            <v>0</v>
          </cell>
          <cell r="K2891">
            <v>0</v>
          </cell>
          <cell r="L2891">
            <v>2003</v>
          </cell>
          <cell r="M2891" t="str">
            <v>No Trade</v>
          </cell>
          <cell r="N2891" t="str">
            <v/>
          </cell>
          <cell r="O2891" t="str">
            <v/>
          </cell>
          <cell r="P2891" t="str">
            <v/>
          </cell>
        </row>
        <row r="2892">
          <cell r="A2892" t="str">
            <v>WA</v>
          </cell>
          <cell r="B2892">
            <v>6</v>
          </cell>
          <cell r="C2892">
            <v>3</v>
          </cell>
          <cell r="D2892" t="str">
            <v>C</v>
          </cell>
          <cell r="E2892">
            <v>0.25</v>
          </cell>
          <cell r="F2892">
            <v>37760</v>
          </cell>
          <cell r="G2892">
            <v>0.35</v>
          </cell>
          <cell r="H2892">
            <v>0.3</v>
          </cell>
          <cell r="I2892" t="str">
            <v>5          0</v>
          </cell>
          <cell r="J2892">
            <v>0</v>
          </cell>
          <cell r="K2892">
            <v>0</v>
          </cell>
          <cell r="L2892">
            <v>2003</v>
          </cell>
          <cell r="M2892" t="str">
            <v>No Trade</v>
          </cell>
          <cell r="N2892" t="str">
            <v/>
          </cell>
          <cell r="O2892" t="str">
            <v/>
          </cell>
          <cell r="P2892" t="str">
            <v/>
          </cell>
        </row>
        <row r="2893">
          <cell r="A2893" t="str">
            <v>WA</v>
          </cell>
          <cell r="B2893">
            <v>6</v>
          </cell>
          <cell r="C2893">
            <v>3</v>
          </cell>
          <cell r="D2893" t="str">
            <v>P</v>
          </cell>
          <cell r="E2893">
            <v>0.25</v>
          </cell>
          <cell r="F2893">
            <v>37760</v>
          </cell>
          <cell r="G2893">
            <v>0.35</v>
          </cell>
          <cell r="H2893">
            <v>0.3</v>
          </cell>
          <cell r="I2893" t="str">
            <v>5          0</v>
          </cell>
          <cell r="J2893">
            <v>0</v>
          </cell>
          <cell r="K2893">
            <v>0</v>
          </cell>
          <cell r="L2893">
            <v>2003</v>
          </cell>
          <cell r="M2893" t="str">
            <v>No Trade</v>
          </cell>
          <cell r="N2893" t="str">
            <v/>
          </cell>
          <cell r="O2893" t="str">
            <v/>
          </cell>
          <cell r="P2893" t="str">
            <v/>
          </cell>
        </row>
        <row r="2894">
          <cell r="A2894" t="str">
            <v>WA</v>
          </cell>
          <cell r="B2894">
            <v>7</v>
          </cell>
          <cell r="C2894">
            <v>3</v>
          </cell>
          <cell r="D2894" t="str">
            <v>C</v>
          </cell>
          <cell r="E2894">
            <v>0.25</v>
          </cell>
          <cell r="F2894">
            <v>37791</v>
          </cell>
          <cell r="G2894">
            <v>0.35</v>
          </cell>
          <cell r="H2894">
            <v>0.3</v>
          </cell>
          <cell r="I2894" t="str">
            <v>5          0</v>
          </cell>
          <cell r="J2894">
            <v>0</v>
          </cell>
          <cell r="K2894">
            <v>0</v>
          </cell>
          <cell r="L2894">
            <v>2003</v>
          </cell>
          <cell r="M2894" t="str">
            <v>No Trade</v>
          </cell>
          <cell r="N2894" t="str">
            <v/>
          </cell>
          <cell r="O2894" t="str">
            <v/>
          </cell>
          <cell r="P2894" t="str">
            <v/>
          </cell>
        </row>
        <row r="2895">
          <cell r="A2895" t="str">
            <v>WA</v>
          </cell>
          <cell r="B2895">
            <v>7</v>
          </cell>
          <cell r="C2895">
            <v>3</v>
          </cell>
          <cell r="D2895" t="str">
            <v>P</v>
          </cell>
          <cell r="E2895">
            <v>0.25</v>
          </cell>
          <cell r="F2895">
            <v>37791</v>
          </cell>
          <cell r="G2895">
            <v>0.35</v>
          </cell>
          <cell r="H2895">
            <v>0.3</v>
          </cell>
          <cell r="I2895" t="str">
            <v>5          0</v>
          </cell>
          <cell r="J2895">
            <v>0</v>
          </cell>
          <cell r="K2895">
            <v>0</v>
          </cell>
          <cell r="L2895">
            <v>2003</v>
          </cell>
          <cell r="M2895" t="str">
            <v>No Trade</v>
          </cell>
          <cell r="N2895" t="str">
            <v/>
          </cell>
          <cell r="O2895" t="str">
            <v/>
          </cell>
          <cell r="P2895" t="str">
            <v/>
          </cell>
        </row>
        <row r="2896">
          <cell r="A2896" t="str">
            <v>WA</v>
          </cell>
          <cell r="B2896">
            <v>8</v>
          </cell>
          <cell r="C2896">
            <v>3</v>
          </cell>
          <cell r="D2896" t="str">
            <v>C</v>
          </cell>
          <cell r="E2896">
            <v>0.25</v>
          </cell>
          <cell r="F2896">
            <v>37823</v>
          </cell>
          <cell r="G2896">
            <v>0.35</v>
          </cell>
          <cell r="H2896">
            <v>0.3</v>
          </cell>
          <cell r="I2896" t="str">
            <v>5          0</v>
          </cell>
          <cell r="J2896">
            <v>0</v>
          </cell>
          <cell r="K2896">
            <v>0</v>
          </cell>
          <cell r="L2896">
            <v>2003</v>
          </cell>
          <cell r="M2896" t="str">
            <v>No Trade</v>
          </cell>
          <cell r="N2896" t="str">
            <v/>
          </cell>
          <cell r="O2896" t="str">
            <v/>
          </cell>
          <cell r="P2896" t="str">
            <v/>
          </cell>
        </row>
        <row r="2897">
          <cell r="A2897" t="str">
            <v>WA</v>
          </cell>
          <cell r="B2897">
            <v>8</v>
          </cell>
          <cell r="C2897">
            <v>3</v>
          </cell>
          <cell r="D2897" t="str">
            <v>P</v>
          </cell>
          <cell r="E2897">
            <v>0.25</v>
          </cell>
          <cell r="F2897">
            <v>37823</v>
          </cell>
          <cell r="G2897">
            <v>0.35</v>
          </cell>
          <cell r="H2897">
            <v>0.3</v>
          </cell>
          <cell r="I2897" t="str">
            <v>5          0</v>
          </cell>
          <cell r="J2897">
            <v>0</v>
          </cell>
          <cell r="K2897">
            <v>0</v>
          </cell>
          <cell r="L2897">
            <v>2003</v>
          </cell>
          <cell r="M2897" t="str">
            <v>No Trade</v>
          </cell>
          <cell r="N2897" t="str">
            <v/>
          </cell>
          <cell r="O2897" t="str">
            <v/>
          </cell>
          <cell r="P2897" t="str">
            <v/>
          </cell>
        </row>
        <row r="2898">
          <cell r="A2898" t="str">
            <v>WA</v>
          </cell>
          <cell r="B2898">
            <v>9</v>
          </cell>
          <cell r="C2898">
            <v>3</v>
          </cell>
          <cell r="D2898" t="str">
            <v>C</v>
          </cell>
          <cell r="E2898">
            <v>0.25</v>
          </cell>
          <cell r="F2898">
            <v>37852</v>
          </cell>
          <cell r="G2898">
            <v>0.35</v>
          </cell>
          <cell r="H2898">
            <v>0.3</v>
          </cell>
          <cell r="I2898" t="str">
            <v>5          0</v>
          </cell>
          <cell r="J2898">
            <v>0</v>
          </cell>
          <cell r="K2898">
            <v>0</v>
          </cell>
          <cell r="L2898">
            <v>2003</v>
          </cell>
          <cell r="M2898" t="str">
            <v>No Trade</v>
          </cell>
          <cell r="N2898" t="str">
            <v/>
          </cell>
          <cell r="O2898" t="str">
            <v/>
          </cell>
          <cell r="P2898" t="str">
            <v/>
          </cell>
        </row>
        <row r="2899">
          <cell r="A2899" t="str">
            <v>WA</v>
          </cell>
          <cell r="B2899">
            <v>9</v>
          </cell>
          <cell r="C2899">
            <v>3</v>
          </cell>
          <cell r="D2899" t="str">
            <v>P</v>
          </cell>
          <cell r="E2899">
            <v>0.25</v>
          </cell>
          <cell r="F2899">
            <v>37852</v>
          </cell>
          <cell r="G2899">
            <v>0.35</v>
          </cell>
          <cell r="H2899">
            <v>0.3</v>
          </cell>
          <cell r="I2899" t="str">
            <v>5          0</v>
          </cell>
          <cell r="J2899">
            <v>0</v>
          </cell>
          <cell r="K2899">
            <v>0</v>
          </cell>
          <cell r="L2899">
            <v>2003</v>
          </cell>
          <cell r="M2899" t="str">
            <v>No Trade</v>
          </cell>
          <cell r="N2899" t="str">
            <v/>
          </cell>
          <cell r="O2899" t="str">
            <v/>
          </cell>
          <cell r="P2899" t="str">
            <v/>
          </cell>
        </row>
        <row r="2900">
          <cell r="A2900" t="str">
            <v>WA</v>
          </cell>
          <cell r="B2900">
            <v>10</v>
          </cell>
          <cell r="C2900">
            <v>3</v>
          </cell>
          <cell r="D2900" t="str">
            <v>C</v>
          </cell>
          <cell r="E2900">
            <v>0.25</v>
          </cell>
          <cell r="F2900">
            <v>37883</v>
          </cell>
          <cell r="G2900">
            <v>0.35</v>
          </cell>
          <cell r="H2900">
            <v>0.3</v>
          </cell>
          <cell r="I2900" t="str">
            <v>5          0</v>
          </cell>
          <cell r="J2900">
            <v>0</v>
          </cell>
          <cell r="K2900">
            <v>0</v>
          </cell>
          <cell r="L2900">
            <v>2003</v>
          </cell>
          <cell r="M2900" t="str">
            <v>No Trade</v>
          </cell>
          <cell r="N2900" t="str">
            <v/>
          </cell>
          <cell r="O2900" t="str">
            <v/>
          </cell>
          <cell r="P2900" t="str">
            <v/>
          </cell>
        </row>
        <row r="2901">
          <cell r="A2901" t="str">
            <v>WA</v>
          </cell>
          <cell r="B2901">
            <v>10</v>
          </cell>
          <cell r="C2901">
            <v>3</v>
          </cell>
          <cell r="D2901" t="str">
            <v>P</v>
          </cell>
          <cell r="E2901">
            <v>0.25</v>
          </cell>
          <cell r="F2901">
            <v>37883</v>
          </cell>
          <cell r="G2901">
            <v>0.35</v>
          </cell>
          <cell r="H2901">
            <v>0.3</v>
          </cell>
          <cell r="I2901" t="str">
            <v>5          0</v>
          </cell>
          <cell r="J2901">
            <v>0</v>
          </cell>
          <cell r="K2901">
            <v>0</v>
          </cell>
          <cell r="L2901">
            <v>2003</v>
          </cell>
          <cell r="M2901" t="str">
            <v>No Trade</v>
          </cell>
          <cell r="N2901" t="str">
            <v/>
          </cell>
          <cell r="O2901" t="str">
            <v/>
          </cell>
          <cell r="P2901" t="str">
            <v/>
          </cell>
        </row>
        <row r="2902">
          <cell r="A2902" t="str">
            <v>WA</v>
          </cell>
          <cell r="B2902">
            <v>11</v>
          </cell>
          <cell r="C2902">
            <v>3</v>
          </cell>
          <cell r="D2902" t="str">
            <v>C</v>
          </cell>
          <cell r="E2902">
            <v>0.25</v>
          </cell>
          <cell r="F2902">
            <v>37914</v>
          </cell>
          <cell r="G2902">
            <v>0.35</v>
          </cell>
          <cell r="H2902">
            <v>0.3</v>
          </cell>
          <cell r="I2902" t="str">
            <v>5          0</v>
          </cell>
          <cell r="J2902">
            <v>0</v>
          </cell>
          <cell r="K2902">
            <v>0</v>
          </cell>
          <cell r="L2902">
            <v>2003</v>
          </cell>
          <cell r="M2902" t="str">
            <v>No Trade</v>
          </cell>
          <cell r="N2902" t="str">
            <v/>
          </cell>
          <cell r="O2902" t="str">
            <v/>
          </cell>
          <cell r="P2902" t="str">
            <v/>
          </cell>
        </row>
        <row r="2903">
          <cell r="A2903" t="str">
            <v>WA</v>
          </cell>
          <cell r="B2903">
            <v>11</v>
          </cell>
          <cell r="C2903">
            <v>3</v>
          </cell>
          <cell r="D2903" t="str">
            <v>P</v>
          </cell>
          <cell r="E2903">
            <v>0.25</v>
          </cell>
          <cell r="F2903">
            <v>37914</v>
          </cell>
          <cell r="G2903">
            <v>0.35</v>
          </cell>
          <cell r="H2903">
            <v>0.3</v>
          </cell>
          <cell r="I2903" t="str">
            <v>5          0</v>
          </cell>
          <cell r="J2903">
            <v>0</v>
          </cell>
          <cell r="K2903">
            <v>0</v>
          </cell>
          <cell r="L2903">
            <v>2003</v>
          </cell>
          <cell r="M2903" t="str">
            <v>No Trade</v>
          </cell>
          <cell r="N2903" t="str">
            <v/>
          </cell>
          <cell r="O2903" t="str">
            <v/>
          </cell>
          <cell r="P2903" t="str">
            <v/>
          </cell>
        </row>
        <row r="2904">
          <cell r="L2904" t="str">
            <v/>
          </cell>
          <cell r="M2904" t="str">
            <v>No Trade</v>
          </cell>
          <cell r="N2904" t="str">
            <v/>
          </cell>
          <cell r="O2904" t="str">
            <v/>
          </cell>
          <cell r="P2904" t="str">
            <v/>
          </cell>
        </row>
        <row r="2905">
          <cell r="L2905" t="str">
            <v/>
          </cell>
          <cell r="M2905" t="str">
            <v>No Trade</v>
          </cell>
          <cell r="N2905" t="str">
            <v/>
          </cell>
          <cell r="O2905" t="str">
            <v/>
          </cell>
          <cell r="P2905" t="str">
            <v/>
          </cell>
        </row>
        <row r="2906">
          <cell r="L2906" t="str">
            <v/>
          </cell>
          <cell r="M2906" t="str">
            <v>No Trade</v>
          </cell>
          <cell r="N2906" t="str">
            <v/>
          </cell>
          <cell r="O2906" t="str">
            <v/>
          </cell>
          <cell r="P2906" t="str">
            <v/>
          </cell>
        </row>
        <row r="2907">
          <cell r="L2907" t="str">
            <v/>
          </cell>
          <cell r="M2907" t="str">
            <v>No Trade</v>
          </cell>
          <cell r="N2907" t="str">
            <v/>
          </cell>
          <cell r="O2907" t="str">
            <v/>
          </cell>
          <cell r="P2907" t="str">
            <v/>
          </cell>
        </row>
        <row r="2908">
          <cell r="L2908" t="str">
            <v/>
          </cell>
          <cell r="M2908" t="str">
            <v>No Trade</v>
          </cell>
          <cell r="N2908" t="str">
            <v/>
          </cell>
          <cell r="O2908" t="str">
            <v/>
          </cell>
          <cell r="P2908" t="str">
            <v/>
          </cell>
        </row>
        <row r="2909">
          <cell r="L2909" t="str">
            <v/>
          </cell>
          <cell r="M2909" t="str">
            <v>No Trade</v>
          </cell>
          <cell r="N2909" t="str">
            <v/>
          </cell>
          <cell r="O2909" t="str">
            <v/>
          </cell>
          <cell r="P2909" t="str">
            <v/>
          </cell>
        </row>
        <row r="2910">
          <cell r="L2910" t="str">
            <v/>
          </cell>
          <cell r="M2910" t="str">
            <v>No Trade</v>
          </cell>
          <cell r="N2910" t="str">
            <v/>
          </cell>
          <cell r="O2910" t="str">
            <v/>
          </cell>
          <cell r="P2910" t="str">
            <v/>
          </cell>
        </row>
        <row r="2911">
          <cell r="L2911" t="str">
            <v/>
          </cell>
          <cell r="M2911" t="str">
            <v>No Trade</v>
          </cell>
          <cell r="N2911" t="str">
            <v/>
          </cell>
          <cell r="O2911" t="str">
            <v/>
          </cell>
          <cell r="P2911" t="str">
            <v/>
          </cell>
        </row>
        <row r="2912">
          <cell r="L2912" t="str">
            <v/>
          </cell>
          <cell r="M2912" t="str">
            <v>No Trade</v>
          </cell>
          <cell r="N2912" t="str">
            <v/>
          </cell>
          <cell r="O2912" t="str">
            <v/>
          </cell>
          <cell r="P2912" t="str">
            <v/>
          </cell>
        </row>
        <row r="2913">
          <cell r="L2913" t="str">
            <v/>
          </cell>
          <cell r="M2913" t="str">
            <v>No Trade</v>
          </cell>
          <cell r="N2913" t="str">
            <v/>
          </cell>
          <cell r="O2913" t="str">
            <v/>
          </cell>
          <cell r="P2913" t="str">
            <v/>
          </cell>
        </row>
        <row r="2914">
          <cell r="L2914" t="str">
            <v/>
          </cell>
          <cell r="M2914" t="str">
            <v>No Trade</v>
          </cell>
          <cell r="N2914" t="str">
            <v/>
          </cell>
          <cell r="O2914" t="str">
            <v/>
          </cell>
          <cell r="P2914" t="str">
            <v/>
          </cell>
        </row>
        <row r="2915">
          <cell r="L2915" t="str">
            <v/>
          </cell>
          <cell r="M2915" t="str">
            <v>No Trade</v>
          </cell>
          <cell r="N2915" t="str">
            <v/>
          </cell>
          <cell r="O2915" t="str">
            <v/>
          </cell>
          <cell r="P2915" t="str">
            <v/>
          </cell>
        </row>
        <row r="2916">
          <cell r="L2916" t="str">
            <v/>
          </cell>
          <cell r="M2916" t="str">
            <v>No Trade</v>
          </cell>
          <cell r="N2916" t="str">
            <v/>
          </cell>
          <cell r="O2916" t="str">
            <v/>
          </cell>
          <cell r="P2916" t="str">
            <v/>
          </cell>
        </row>
        <row r="2917">
          <cell r="L2917" t="str">
            <v/>
          </cell>
          <cell r="M2917" t="str">
            <v>No Trade</v>
          </cell>
          <cell r="N2917" t="str">
            <v/>
          </cell>
          <cell r="O2917" t="str">
            <v/>
          </cell>
          <cell r="P2917" t="str">
            <v/>
          </cell>
        </row>
        <row r="2918">
          <cell r="L2918" t="str">
            <v/>
          </cell>
          <cell r="M2918" t="str">
            <v>No Trade</v>
          </cell>
          <cell r="N2918" t="str">
            <v/>
          </cell>
          <cell r="O2918" t="str">
            <v/>
          </cell>
          <cell r="P2918" t="str">
            <v/>
          </cell>
        </row>
        <row r="2919">
          <cell r="L2919" t="str">
            <v/>
          </cell>
          <cell r="M2919" t="str">
            <v>No Trade</v>
          </cell>
          <cell r="N2919" t="str">
            <v/>
          </cell>
          <cell r="O2919" t="str">
            <v/>
          </cell>
          <cell r="P2919" t="str">
            <v/>
          </cell>
        </row>
        <row r="2920">
          <cell r="L2920" t="str">
            <v/>
          </cell>
          <cell r="M2920" t="str">
            <v>No Trade</v>
          </cell>
          <cell r="N2920" t="str">
            <v/>
          </cell>
          <cell r="O2920" t="str">
            <v/>
          </cell>
          <cell r="P2920" t="str">
            <v/>
          </cell>
        </row>
        <row r="2921">
          <cell r="L2921" t="str">
            <v/>
          </cell>
          <cell r="M2921" t="str">
            <v>No Trade</v>
          </cell>
          <cell r="N2921" t="str">
            <v/>
          </cell>
          <cell r="O2921" t="str">
            <v/>
          </cell>
          <cell r="P2921" t="str">
            <v/>
          </cell>
        </row>
        <row r="2922">
          <cell r="L2922" t="str">
            <v/>
          </cell>
          <cell r="M2922" t="str">
            <v>No Trade</v>
          </cell>
          <cell r="N2922" t="str">
            <v/>
          </cell>
          <cell r="O2922" t="str">
            <v/>
          </cell>
          <cell r="P2922" t="str">
            <v/>
          </cell>
        </row>
        <row r="2923">
          <cell r="L2923" t="str">
            <v/>
          </cell>
          <cell r="M2923" t="str">
            <v>No Trade</v>
          </cell>
          <cell r="N2923" t="str">
            <v/>
          </cell>
          <cell r="O2923" t="str">
            <v/>
          </cell>
          <cell r="P2923" t="str">
            <v/>
          </cell>
        </row>
        <row r="2924">
          <cell r="L2924" t="str">
            <v/>
          </cell>
          <cell r="M2924" t="str">
            <v>No Trade</v>
          </cell>
          <cell r="N2924" t="str">
            <v/>
          </cell>
          <cell r="O2924" t="str">
            <v/>
          </cell>
          <cell r="P2924" t="str">
            <v/>
          </cell>
        </row>
        <row r="2925">
          <cell r="L2925" t="str">
            <v/>
          </cell>
          <cell r="M2925" t="str">
            <v>No Trade</v>
          </cell>
          <cell r="N2925" t="str">
            <v/>
          </cell>
          <cell r="O2925" t="str">
            <v/>
          </cell>
          <cell r="P2925" t="str">
            <v/>
          </cell>
        </row>
        <row r="2926">
          <cell r="L2926" t="str">
            <v/>
          </cell>
          <cell r="M2926" t="str">
            <v>No Trade</v>
          </cell>
          <cell r="N2926" t="str">
            <v/>
          </cell>
          <cell r="O2926" t="str">
            <v/>
          </cell>
          <cell r="P2926" t="str">
            <v/>
          </cell>
        </row>
        <row r="2927">
          <cell r="L2927" t="str">
            <v/>
          </cell>
          <cell r="M2927" t="str">
            <v>No Trade</v>
          </cell>
          <cell r="N2927" t="str">
            <v/>
          </cell>
          <cell r="O2927" t="str">
            <v/>
          </cell>
          <cell r="P2927" t="str">
            <v/>
          </cell>
        </row>
        <row r="2928">
          <cell r="L2928" t="str">
            <v/>
          </cell>
          <cell r="M2928" t="str">
            <v>No Trade</v>
          </cell>
          <cell r="N2928" t="str">
            <v/>
          </cell>
          <cell r="O2928" t="str">
            <v/>
          </cell>
          <cell r="P2928" t="str">
            <v/>
          </cell>
        </row>
        <row r="2929">
          <cell r="L2929" t="str">
            <v/>
          </cell>
          <cell r="M2929" t="str">
            <v>No Trade</v>
          </cell>
          <cell r="N2929" t="str">
            <v/>
          </cell>
          <cell r="O2929" t="str">
            <v/>
          </cell>
          <cell r="P2929" t="str">
            <v/>
          </cell>
        </row>
        <row r="2930">
          <cell r="L2930" t="str">
            <v/>
          </cell>
          <cell r="M2930" t="str">
            <v>No Trade</v>
          </cell>
          <cell r="N2930" t="str">
            <v/>
          </cell>
          <cell r="O2930" t="str">
            <v/>
          </cell>
          <cell r="P2930" t="str">
            <v/>
          </cell>
        </row>
        <row r="2931">
          <cell r="L2931" t="str">
            <v/>
          </cell>
          <cell r="M2931" t="str">
            <v>No Trade</v>
          </cell>
          <cell r="N2931" t="str">
            <v/>
          </cell>
          <cell r="O2931" t="str">
            <v/>
          </cell>
          <cell r="P2931" t="str">
            <v/>
          </cell>
        </row>
        <row r="2932">
          <cell r="L2932" t="str">
            <v/>
          </cell>
          <cell r="M2932" t="str">
            <v>No Trade</v>
          </cell>
          <cell r="N2932" t="str">
            <v/>
          </cell>
          <cell r="O2932" t="str">
            <v/>
          </cell>
          <cell r="P2932" t="str">
            <v/>
          </cell>
        </row>
        <row r="2933">
          <cell r="L2933" t="str">
            <v/>
          </cell>
          <cell r="M2933" t="str">
            <v>No Trade</v>
          </cell>
          <cell r="N2933" t="str">
            <v/>
          </cell>
          <cell r="O2933" t="str">
            <v/>
          </cell>
          <cell r="P2933" t="str">
            <v/>
          </cell>
        </row>
        <row r="2934">
          <cell r="L2934" t="str">
            <v/>
          </cell>
          <cell r="M2934" t="str">
            <v>No Trade</v>
          </cell>
          <cell r="N2934" t="str">
            <v/>
          </cell>
          <cell r="O2934" t="str">
            <v/>
          </cell>
          <cell r="P2934" t="str">
            <v/>
          </cell>
        </row>
        <row r="2935">
          <cell r="L2935" t="str">
            <v/>
          </cell>
          <cell r="M2935" t="str">
            <v>No Trade</v>
          </cell>
          <cell r="N2935" t="str">
            <v/>
          </cell>
          <cell r="O2935" t="str">
            <v/>
          </cell>
          <cell r="P2935" t="str">
            <v/>
          </cell>
        </row>
        <row r="2936">
          <cell r="L2936" t="str">
            <v/>
          </cell>
          <cell r="M2936" t="str">
            <v>No Trade</v>
          </cell>
          <cell r="N2936" t="str">
            <v/>
          </cell>
          <cell r="O2936" t="str">
            <v/>
          </cell>
          <cell r="P2936" t="str">
            <v/>
          </cell>
        </row>
        <row r="2937">
          <cell r="L2937" t="str">
            <v/>
          </cell>
          <cell r="M2937" t="str">
            <v>No Trade</v>
          </cell>
          <cell r="N2937" t="str">
            <v/>
          </cell>
          <cell r="O2937" t="str">
            <v/>
          </cell>
          <cell r="P2937" t="str">
            <v/>
          </cell>
        </row>
        <row r="2938">
          <cell r="L2938" t="str">
            <v/>
          </cell>
          <cell r="M2938" t="str">
            <v>No Trade</v>
          </cell>
          <cell r="N2938" t="str">
            <v/>
          </cell>
          <cell r="O2938" t="str">
            <v/>
          </cell>
          <cell r="P2938" t="str">
            <v/>
          </cell>
        </row>
        <row r="2939">
          <cell r="L2939" t="str">
            <v/>
          </cell>
          <cell r="M2939" t="str">
            <v>No Trade</v>
          </cell>
          <cell r="N2939" t="str">
            <v/>
          </cell>
          <cell r="O2939" t="str">
            <v/>
          </cell>
          <cell r="P2939" t="str">
            <v/>
          </cell>
        </row>
        <row r="2940">
          <cell r="L2940" t="str">
            <v/>
          </cell>
          <cell r="M2940" t="str">
            <v>No Trade</v>
          </cell>
          <cell r="N2940" t="str">
            <v/>
          </cell>
          <cell r="O2940" t="str">
            <v/>
          </cell>
          <cell r="P2940" t="str">
            <v/>
          </cell>
        </row>
        <row r="2941">
          <cell r="L2941" t="str">
            <v/>
          </cell>
          <cell r="M2941" t="str">
            <v>No Trade</v>
          </cell>
          <cell r="N2941" t="str">
            <v/>
          </cell>
          <cell r="O2941" t="str">
            <v/>
          </cell>
          <cell r="P2941" t="str">
            <v/>
          </cell>
        </row>
        <row r="2942">
          <cell r="L2942" t="str">
            <v/>
          </cell>
          <cell r="M2942" t="str">
            <v>No Trade</v>
          </cell>
          <cell r="N2942" t="str">
            <v/>
          </cell>
          <cell r="O2942" t="str">
            <v/>
          </cell>
          <cell r="P2942" t="str">
            <v/>
          </cell>
        </row>
        <row r="2943">
          <cell r="L2943" t="str">
            <v/>
          </cell>
          <cell r="M2943" t="str">
            <v>No Trade</v>
          </cell>
          <cell r="N2943" t="str">
            <v/>
          </cell>
          <cell r="O2943" t="str">
            <v/>
          </cell>
          <cell r="P2943" t="str">
            <v/>
          </cell>
        </row>
        <row r="2944">
          <cell r="L2944" t="str">
            <v/>
          </cell>
          <cell r="M2944" t="str">
            <v>No Trade</v>
          </cell>
          <cell r="N2944" t="str">
            <v/>
          </cell>
          <cell r="O2944" t="str">
            <v/>
          </cell>
          <cell r="P2944" t="str">
            <v/>
          </cell>
        </row>
        <row r="2945">
          <cell r="L2945" t="str">
            <v/>
          </cell>
          <cell r="M2945" t="str">
            <v>No Trade</v>
          </cell>
          <cell r="N2945" t="str">
            <v/>
          </cell>
          <cell r="O2945" t="str">
            <v/>
          </cell>
          <cell r="P2945" t="str">
            <v/>
          </cell>
        </row>
        <row r="2946">
          <cell r="L2946" t="str">
            <v/>
          </cell>
          <cell r="M2946" t="str">
            <v>No Trade</v>
          </cell>
          <cell r="N2946" t="str">
            <v/>
          </cell>
          <cell r="O2946" t="str">
            <v/>
          </cell>
          <cell r="P2946" t="str">
            <v/>
          </cell>
        </row>
        <row r="2947">
          <cell r="L2947" t="str">
            <v/>
          </cell>
          <cell r="M2947" t="str">
            <v>No Trade</v>
          </cell>
          <cell r="N2947" t="str">
            <v/>
          </cell>
          <cell r="O2947" t="str">
            <v/>
          </cell>
          <cell r="P2947" t="str">
            <v/>
          </cell>
        </row>
        <row r="2948">
          <cell r="L2948" t="str">
            <v/>
          </cell>
          <cell r="M2948" t="str">
            <v>No Trade</v>
          </cell>
          <cell r="N2948" t="str">
            <v/>
          </cell>
          <cell r="O2948" t="str">
            <v/>
          </cell>
          <cell r="P2948" t="str">
            <v/>
          </cell>
        </row>
        <row r="2949">
          <cell r="L2949" t="str">
            <v/>
          </cell>
          <cell r="M2949" t="str">
            <v>No Trade</v>
          </cell>
          <cell r="N2949" t="str">
            <v/>
          </cell>
          <cell r="O2949" t="str">
            <v/>
          </cell>
          <cell r="P2949" t="str">
            <v/>
          </cell>
        </row>
        <row r="2950">
          <cell r="L2950" t="str">
            <v/>
          </cell>
          <cell r="M2950" t="str">
            <v>No Trade</v>
          </cell>
          <cell r="N2950" t="str">
            <v/>
          </cell>
          <cell r="O2950" t="str">
            <v/>
          </cell>
          <cell r="P2950" t="str">
            <v/>
          </cell>
        </row>
        <row r="2951">
          <cell r="L2951" t="str">
            <v/>
          </cell>
          <cell r="M2951" t="str">
            <v>No Trade</v>
          </cell>
          <cell r="N2951" t="str">
            <v/>
          </cell>
          <cell r="O2951" t="str">
            <v/>
          </cell>
          <cell r="P2951" t="str">
            <v/>
          </cell>
        </row>
        <row r="2952">
          <cell r="L2952" t="str">
            <v/>
          </cell>
          <cell r="M2952" t="str">
            <v>No Trade</v>
          </cell>
          <cell r="N2952" t="str">
            <v/>
          </cell>
          <cell r="O2952" t="str">
            <v/>
          </cell>
          <cell r="P2952" t="str">
            <v/>
          </cell>
        </row>
        <row r="2953">
          <cell r="L2953" t="str">
            <v/>
          </cell>
          <cell r="M2953" t="str">
            <v>No Trade</v>
          </cell>
          <cell r="N2953" t="str">
            <v/>
          </cell>
          <cell r="O2953" t="str">
            <v/>
          </cell>
          <cell r="P2953" t="str">
            <v/>
          </cell>
        </row>
        <row r="2954">
          <cell r="L2954" t="str">
            <v/>
          </cell>
          <cell r="M2954" t="str">
            <v>No Trade</v>
          </cell>
          <cell r="N2954" t="str">
            <v/>
          </cell>
          <cell r="O2954" t="str">
            <v/>
          </cell>
          <cell r="P2954" t="str">
            <v/>
          </cell>
        </row>
        <row r="2955">
          <cell r="L2955" t="str">
            <v/>
          </cell>
          <cell r="M2955" t="str">
            <v>No Trade</v>
          </cell>
          <cell r="N2955" t="str">
            <v/>
          </cell>
          <cell r="O2955" t="str">
            <v/>
          </cell>
          <cell r="P2955" t="str">
            <v/>
          </cell>
        </row>
        <row r="2956">
          <cell r="L2956" t="str">
            <v/>
          </cell>
          <cell r="M2956" t="str">
            <v>No Trade</v>
          </cell>
          <cell r="N2956" t="str">
            <v/>
          </cell>
          <cell r="O2956" t="str">
            <v/>
          </cell>
          <cell r="P2956" t="str">
            <v/>
          </cell>
        </row>
        <row r="2957">
          <cell r="L2957" t="str">
            <v/>
          </cell>
          <cell r="M2957" t="str">
            <v>No Trade</v>
          </cell>
          <cell r="N2957" t="str">
            <v/>
          </cell>
          <cell r="O2957" t="str">
            <v/>
          </cell>
          <cell r="P2957" t="str">
            <v/>
          </cell>
        </row>
        <row r="2958">
          <cell r="L2958" t="str">
            <v/>
          </cell>
          <cell r="M2958" t="str">
            <v>No Trade</v>
          </cell>
          <cell r="N2958" t="str">
            <v/>
          </cell>
          <cell r="O2958" t="str">
            <v/>
          </cell>
          <cell r="P2958" t="str">
            <v/>
          </cell>
        </row>
        <row r="2959">
          <cell r="L2959" t="str">
            <v/>
          </cell>
          <cell r="M2959" t="str">
            <v>No Trade</v>
          </cell>
          <cell r="N2959" t="str">
            <v/>
          </cell>
          <cell r="O2959" t="str">
            <v/>
          </cell>
          <cell r="P2959" t="str">
            <v/>
          </cell>
        </row>
        <row r="2960">
          <cell r="L2960" t="str">
            <v/>
          </cell>
          <cell r="M2960" t="str">
            <v>No Trade</v>
          </cell>
          <cell r="N2960" t="str">
            <v/>
          </cell>
          <cell r="O2960" t="str">
            <v/>
          </cell>
          <cell r="P2960" t="str">
            <v/>
          </cell>
        </row>
        <row r="2961">
          <cell r="L2961" t="str">
            <v/>
          </cell>
          <cell r="M2961" t="str">
            <v>No Trade</v>
          </cell>
          <cell r="N2961" t="str">
            <v/>
          </cell>
          <cell r="O2961" t="str">
            <v/>
          </cell>
          <cell r="P2961" t="str">
            <v/>
          </cell>
        </row>
        <row r="2962">
          <cell r="L2962" t="str">
            <v/>
          </cell>
          <cell r="M2962" t="str">
            <v>No Trade</v>
          </cell>
          <cell r="N2962" t="str">
            <v/>
          </cell>
          <cell r="O2962" t="str">
            <v/>
          </cell>
          <cell r="P2962" t="str">
            <v/>
          </cell>
        </row>
        <row r="2963">
          <cell r="L2963" t="str">
            <v/>
          </cell>
          <cell r="M2963" t="str">
            <v>No Trade</v>
          </cell>
          <cell r="N2963" t="str">
            <v/>
          </cell>
          <cell r="O2963" t="str">
            <v/>
          </cell>
          <cell r="P2963" t="str">
            <v/>
          </cell>
        </row>
        <row r="2964">
          <cell r="L2964" t="str">
            <v/>
          </cell>
          <cell r="M2964" t="str">
            <v>No Trade</v>
          </cell>
          <cell r="N2964" t="str">
            <v/>
          </cell>
          <cell r="O2964" t="str">
            <v/>
          </cell>
          <cell r="P2964" t="str">
            <v/>
          </cell>
        </row>
        <row r="2965">
          <cell r="L2965" t="str">
            <v/>
          </cell>
          <cell r="M2965" t="str">
            <v>No Trade</v>
          </cell>
          <cell r="N2965" t="str">
            <v/>
          </cell>
          <cell r="O2965" t="str">
            <v/>
          </cell>
          <cell r="P2965" t="str">
            <v/>
          </cell>
        </row>
        <row r="2966">
          <cell r="L2966" t="str">
            <v/>
          </cell>
          <cell r="M2966" t="str">
            <v>No Trade</v>
          </cell>
          <cell r="N2966" t="str">
            <v/>
          </cell>
          <cell r="O2966" t="str">
            <v/>
          </cell>
          <cell r="P2966" t="str">
            <v/>
          </cell>
        </row>
        <row r="2967">
          <cell r="L2967" t="str">
            <v/>
          </cell>
          <cell r="M2967" t="str">
            <v>No Trade</v>
          </cell>
          <cell r="N2967" t="str">
            <v/>
          </cell>
          <cell r="O2967" t="str">
            <v/>
          </cell>
          <cell r="P2967" t="str">
            <v/>
          </cell>
        </row>
        <row r="2968">
          <cell r="L2968" t="str">
            <v/>
          </cell>
          <cell r="M2968" t="str">
            <v>No Trade</v>
          </cell>
          <cell r="N2968" t="str">
            <v/>
          </cell>
          <cell r="O2968" t="str">
            <v/>
          </cell>
          <cell r="P2968" t="str">
            <v/>
          </cell>
        </row>
        <row r="2969">
          <cell r="L2969" t="str">
            <v/>
          </cell>
          <cell r="M2969" t="str">
            <v>No Trade</v>
          </cell>
          <cell r="N2969" t="str">
            <v/>
          </cell>
          <cell r="O2969" t="str">
            <v/>
          </cell>
          <cell r="P2969" t="str">
            <v/>
          </cell>
        </row>
        <row r="2970">
          <cell r="L2970" t="str">
            <v/>
          </cell>
          <cell r="M2970" t="str">
            <v>No Trade</v>
          </cell>
          <cell r="N2970" t="str">
            <v/>
          </cell>
          <cell r="O2970" t="str">
            <v/>
          </cell>
          <cell r="P2970" t="str">
            <v/>
          </cell>
        </row>
        <row r="2971">
          <cell r="L2971" t="str">
            <v/>
          </cell>
          <cell r="M2971" t="str">
            <v>No Trade</v>
          </cell>
          <cell r="N2971" t="str">
            <v/>
          </cell>
          <cell r="O2971" t="str">
            <v/>
          </cell>
          <cell r="P2971" t="str">
            <v/>
          </cell>
        </row>
        <row r="2972">
          <cell r="L2972" t="str">
            <v/>
          </cell>
          <cell r="M2972" t="str">
            <v>No Trade</v>
          </cell>
          <cell r="N2972" t="str">
            <v/>
          </cell>
          <cell r="O2972" t="str">
            <v/>
          </cell>
          <cell r="P2972" t="str">
            <v/>
          </cell>
        </row>
        <row r="2973">
          <cell r="L2973" t="str">
            <v/>
          </cell>
          <cell r="M2973" t="str">
            <v>No Trade</v>
          </cell>
          <cell r="N2973" t="str">
            <v/>
          </cell>
          <cell r="O2973" t="str">
            <v/>
          </cell>
          <cell r="P2973" t="str">
            <v/>
          </cell>
        </row>
        <row r="2974">
          <cell r="L2974" t="str">
            <v/>
          </cell>
          <cell r="M2974" t="str">
            <v>No Trade</v>
          </cell>
          <cell r="N2974" t="str">
            <v/>
          </cell>
          <cell r="O2974" t="str">
            <v/>
          </cell>
          <cell r="P2974" t="str">
            <v/>
          </cell>
        </row>
        <row r="2975">
          <cell r="L2975" t="str">
            <v/>
          </cell>
          <cell r="M2975" t="str">
            <v>No Trade</v>
          </cell>
          <cell r="N2975" t="str">
            <v/>
          </cell>
          <cell r="O2975" t="str">
            <v/>
          </cell>
          <cell r="P2975" t="str">
            <v/>
          </cell>
        </row>
        <row r="2976">
          <cell r="L2976" t="str">
            <v/>
          </cell>
          <cell r="M2976" t="str">
            <v>No Trade</v>
          </cell>
          <cell r="N2976" t="str">
            <v/>
          </cell>
          <cell r="O2976" t="str">
            <v/>
          </cell>
          <cell r="P2976" t="str">
            <v/>
          </cell>
        </row>
        <row r="2977">
          <cell r="L2977" t="str">
            <v/>
          </cell>
          <cell r="M2977" t="str">
            <v>No Trade</v>
          </cell>
          <cell r="N2977" t="str">
            <v/>
          </cell>
          <cell r="O2977" t="str">
            <v/>
          </cell>
          <cell r="P2977" t="str">
            <v/>
          </cell>
        </row>
        <row r="2978">
          <cell r="L2978" t="str">
            <v/>
          </cell>
          <cell r="M2978" t="str">
            <v>No Trade</v>
          </cell>
          <cell r="N2978" t="str">
            <v/>
          </cell>
          <cell r="O2978" t="str">
            <v/>
          </cell>
          <cell r="P2978" t="str">
            <v/>
          </cell>
        </row>
        <row r="2979">
          <cell r="L2979" t="str">
            <v/>
          </cell>
          <cell r="M2979" t="str">
            <v>No Trade</v>
          </cell>
          <cell r="N2979" t="str">
            <v/>
          </cell>
          <cell r="O2979" t="str">
            <v/>
          </cell>
          <cell r="P2979" t="str">
            <v/>
          </cell>
        </row>
        <row r="2980">
          <cell r="L2980" t="str">
            <v/>
          </cell>
          <cell r="M2980" t="str">
            <v>No Trade</v>
          </cell>
          <cell r="N2980" t="str">
            <v/>
          </cell>
          <cell r="O2980" t="str">
            <v/>
          </cell>
          <cell r="P2980" t="str">
            <v/>
          </cell>
        </row>
        <row r="2981">
          <cell r="L2981" t="str">
            <v/>
          </cell>
          <cell r="M2981" t="str">
            <v>No Trade</v>
          </cell>
          <cell r="N2981" t="str">
            <v/>
          </cell>
          <cell r="O2981" t="str">
            <v/>
          </cell>
          <cell r="P2981" t="str">
            <v/>
          </cell>
        </row>
        <row r="2982">
          <cell r="L2982" t="str">
            <v/>
          </cell>
          <cell r="M2982" t="str">
            <v>No Trade</v>
          </cell>
          <cell r="N2982" t="str">
            <v/>
          </cell>
          <cell r="O2982" t="str">
            <v/>
          </cell>
          <cell r="P2982" t="str">
            <v/>
          </cell>
        </row>
        <row r="2983">
          <cell r="L2983" t="str">
            <v/>
          </cell>
          <cell r="M2983" t="str">
            <v>No Trade</v>
          </cell>
          <cell r="N2983" t="str">
            <v/>
          </cell>
          <cell r="O2983" t="str">
            <v/>
          </cell>
          <cell r="P2983" t="str">
            <v/>
          </cell>
        </row>
        <row r="2984">
          <cell r="L2984" t="str">
            <v/>
          </cell>
          <cell r="M2984" t="str">
            <v>No Trade</v>
          </cell>
          <cell r="N2984" t="str">
            <v/>
          </cell>
          <cell r="O2984" t="str">
            <v/>
          </cell>
          <cell r="P2984" t="str">
            <v/>
          </cell>
        </row>
        <row r="2985">
          <cell r="L2985" t="str">
            <v/>
          </cell>
          <cell r="M2985" t="str">
            <v>No Trade</v>
          </cell>
          <cell r="N2985" t="str">
            <v/>
          </cell>
          <cell r="O2985" t="str">
            <v/>
          </cell>
          <cell r="P2985" t="str">
            <v/>
          </cell>
        </row>
        <row r="2986">
          <cell r="L2986" t="str">
            <v/>
          </cell>
          <cell r="M2986" t="str">
            <v>No Trade</v>
          </cell>
          <cell r="N2986" t="str">
            <v/>
          </cell>
          <cell r="O2986" t="str">
            <v/>
          </cell>
          <cell r="P2986" t="str">
            <v/>
          </cell>
        </row>
        <row r="2987">
          <cell r="L2987" t="str">
            <v/>
          </cell>
          <cell r="M2987" t="str">
            <v>No Trade</v>
          </cell>
          <cell r="N2987" t="str">
            <v/>
          </cell>
          <cell r="O2987" t="str">
            <v/>
          </cell>
          <cell r="P2987" t="str">
            <v/>
          </cell>
        </row>
        <row r="2988">
          <cell r="L2988" t="str">
            <v/>
          </cell>
          <cell r="M2988" t="str">
            <v>No Trade</v>
          </cell>
          <cell r="N2988" t="str">
            <v/>
          </cell>
          <cell r="O2988" t="str">
            <v/>
          </cell>
          <cell r="P2988" t="str">
            <v/>
          </cell>
        </row>
        <row r="2989">
          <cell r="L2989" t="str">
            <v/>
          </cell>
          <cell r="M2989" t="str">
            <v>No Trade</v>
          </cell>
          <cell r="N2989" t="str">
            <v/>
          </cell>
          <cell r="O2989" t="str">
            <v/>
          </cell>
          <cell r="P2989" t="str">
            <v/>
          </cell>
        </row>
        <row r="2990">
          <cell r="L2990" t="str">
            <v/>
          </cell>
          <cell r="M2990" t="str">
            <v>No Trade</v>
          </cell>
          <cell r="N2990" t="str">
            <v/>
          </cell>
          <cell r="O2990" t="str">
            <v/>
          </cell>
          <cell r="P2990" t="str">
            <v/>
          </cell>
        </row>
        <row r="2991">
          <cell r="L2991" t="str">
            <v/>
          </cell>
          <cell r="M2991" t="str">
            <v>No Trade</v>
          </cell>
          <cell r="N2991" t="str">
            <v/>
          </cell>
          <cell r="O2991" t="str">
            <v/>
          </cell>
          <cell r="P2991" t="str">
            <v/>
          </cell>
        </row>
        <row r="2992">
          <cell r="L2992" t="str">
            <v/>
          </cell>
          <cell r="M2992" t="str">
            <v>No Trade</v>
          </cell>
          <cell r="N2992" t="str">
            <v/>
          </cell>
          <cell r="O2992" t="str">
            <v/>
          </cell>
          <cell r="P2992" t="str">
            <v/>
          </cell>
        </row>
        <row r="2993">
          <cell r="L2993" t="str">
            <v/>
          </cell>
          <cell r="M2993" t="str">
            <v>No Trade</v>
          </cell>
          <cell r="N2993" t="str">
            <v/>
          </cell>
          <cell r="O2993" t="str">
            <v/>
          </cell>
          <cell r="P2993" t="str">
            <v/>
          </cell>
        </row>
        <row r="2994">
          <cell r="L2994" t="str">
            <v/>
          </cell>
          <cell r="M2994" t="str">
            <v>No Trade</v>
          </cell>
          <cell r="N2994" t="str">
            <v/>
          </cell>
          <cell r="O2994" t="str">
            <v/>
          </cell>
          <cell r="P2994" t="str">
            <v/>
          </cell>
        </row>
        <row r="2995">
          <cell r="L2995" t="str">
            <v/>
          </cell>
          <cell r="M2995" t="str">
            <v>No Trade</v>
          </cell>
          <cell r="N2995" t="str">
            <v/>
          </cell>
          <cell r="O2995" t="str">
            <v/>
          </cell>
          <cell r="P2995" t="str">
            <v/>
          </cell>
        </row>
        <row r="2996">
          <cell r="L2996" t="str">
            <v/>
          </cell>
          <cell r="M2996" t="str">
            <v>No Trade</v>
          </cell>
          <cell r="N2996" t="str">
            <v/>
          </cell>
          <cell r="O2996" t="str">
            <v/>
          </cell>
          <cell r="P2996" t="str">
            <v/>
          </cell>
        </row>
        <row r="2997">
          <cell r="L2997" t="str">
            <v/>
          </cell>
          <cell r="M2997" t="str">
            <v>No Trade</v>
          </cell>
          <cell r="N2997" t="str">
            <v/>
          </cell>
          <cell r="O2997" t="str">
            <v/>
          </cell>
          <cell r="P2997" t="str">
            <v/>
          </cell>
        </row>
        <row r="2998">
          <cell r="L2998" t="str">
            <v/>
          </cell>
          <cell r="M2998" t="str">
            <v>No Trade</v>
          </cell>
          <cell r="N2998" t="str">
            <v/>
          </cell>
          <cell r="O2998" t="str">
            <v/>
          </cell>
          <cell r="P2998" t="str">
            <v/>
          </cell>
        </row>
        <row r="2999">
          <cell r="L2999" t="str">
            <v/>
          </cell>
          <cell r="M2999" t="str">
            <v>No Trade</v>
          </cell>
          <cell r="N2999" t="str">
            <v/>
          </cell>
          <cell r="O2999" t="str">
            <v/>
          </cell>
          <cell r="P2999" t="str">
            <v/>
          </cell>
        </row>
        <row r="3000">
          <cell r="L3000" t="str">
            <v/>
          </cell>
          <cell r="M3000" t="str">
            <v>No Trade</v>
          </cell>
          <cell r="N3000" t="str">
            <v/>
          </cell>
          <cell r="O3000" t="str">
            <v/>
          </cell>
          <cell r="P3000" t="str">
            <v/>
          </cell>
        </row>
      </sheetData>
      <sheetData sheetId="9" refreshError="1">
        <row r="4">
          <cell r="B4">
            <v>37596.582250115738</v>
          </cell>
        </row>
        <row r="6">
          <cell r="B6" t="str">
            <v>Month</v>
          </cell>
          <cell r="C6" t="str">
            <v>US$/mmBTU</v>
          </cell>
        </row>
        <row r="7">
          <cell r="B7" t="str">
            <v>Contract</v>
          </cell>
          <cell r="C7" t="str">
            <v>Henry Hub</v>
          </cell>
          <cell r="D7" t="str">
            <v>AECO ($US)</v>
          </cell>
          <cell r="E7" t="str">
            <v>Malin</v>
          </cell>
          <cell r="F7" t="str">
            <v>Sumas</v>
          </cell>
          <cell r="G7" t="str">
            <v>Rockies/Opal</v>
          </cell>
          <cell r="H7" t="str">
            <v>Stanfield</v>
          </cell>
          <cell r="I7" t="str">
            <v>SO CAL Bdr</v>
          </cell>
          <cell r="J7" t="str">
            <v>San Juan</v>
          </cell>
          <cell r="L7" t="str">
            <v>Contract</v>
          </cell>
          <cell r="M7" t="str">
            <v>Henry Hub</v>
          </cell>
          <cell r="N7" t="str">
            <v>AECO ($US)</v>
          </cell>
          <cell r="O7" t="str">
            <v>Malin</v>
          </cell>
          <cell r="P7" t="str">
            <v>Sumas</v>
          </cell>
          <cell r="Q7" t="str">
            <v>Rockies/Opal</v>
          </cell>
          <cell r="R7" t="str">
            <v>Stanfield</v>
          </cell>
          <cell r="S7" t="str">
            <v>SO CAL Bdr</v>
          </cell>
          <cell r="T7" t="str">
            <v>San Juan</v>
          </cell>
        </row>
        <row r="8">
          <cell r="B8">
            <v>37652</v>
          </cell>
          <cell r="C8">
            <v>4.383</v>
          </cell>
          <cell r="D8">
            <v>3.8089246266505761</v>
          </cell>
          <cell r="E8">
            <v>4.1396309010193955</v>
          </cell>
          <cell r="F8">
            <v>4.0395088696986852</v>
          </cell>
          <cell r="G8">
            <v>3.3784711736665405</v>
          </cell>
          <cell r="H8">
            <v>3.708990021682613</v>
          </cell>
          <cell r="I8">
            <v>4.2008378235389783</v>
          </cell>
          <cell r="J8">
            <v>3.8298089393100239</v>
          </cell>
          <cell r="L8">
            <v>37652</v>
          </cell>
          <cell r="M8">
            <v>2.61</v>
          </cell>
          <cell r="N8">
            <v>2.3063585263157895</v>
          </cell>
          <cell r="P8">
            <v>2.42</v>
          </cell>
          <cell r="Q8">
            <v>2.4300000000000002</v>
          </cell>
        </row>
        <row r="9">
          <cell r="B9">
            <v>37680</v>
          </cell>
          <cell r="C9">
            <v>4.351</v>
          </cell>
          <cell r="D9">
            <v>3.779748765783669</v>
          </cell>
          <cell r="E9">
            <v>4.1078184517712373</v>
          </cell>
          <cell r="F9">
            <v>4.0092257415907637</v>
          </cell>
          <cell r="G9">
            <v>3.34593632925248</v>
          </cell>
          <cell r="H9">
            <v>3.6775810354216212</v>
          </cell>
          <cell r="I9">
            <v>4.1679831630279311</v>
          </cell>
          <cell r="J9">
            <v>3.7984342365686232</v>
          </cell>
          <cell r="L9">
            <v>37680</v>
          </cell>
          <cell r="M9">
            <v>2.6589999999999998</v>
          </cell>
          <cell r="N9">
            <v>2.3175425075742266</v>
          </cell>
          <cell r="P9">
            <v>2.3702381349802479</v>
          </cell>
          <cell r="Q9">
            <v>2.3752381349802478</v>
          </cell>
        </row>
        <row r="10">
          <cell r="B10">
            <v>37711</v>
          </cell>
          <cell r="C10">
            <v>4.2759999999999998</v>
          </cell>
          <cell r="D10">
            <v>3.7113678418768554</v>
          </cell>
          <cell r="E10">
            <v>4.0355484239318384</v>
          </cell>
          <cell r="F10">
            <v>3.9382496600878194</v>
          </cell>
          <cell r="G10">
            <v>3.2823081609658913</v>
          </cell>
          <cell r="H10">
            <v>3.6102789105268549</v>
          </cell>
          <cell r="I10">
            <v>4.0925442885662795</v>
          </cell>
          <cell r="J10">
            <v>3.7297690028495096</v>
          </cell>
          <cell r="L10">
            <v>37711</v>
          </cell>
          <cell r="M10">
            <v>2.569</v>
          </cell>
          <cell r="N10">
            <v>2.2639639994143255</v>
          </cell>
          <cell r="P10">
            <v>2.2612574417181324</v>
          </cell>
          <cell r="Q10">
            <v>2.2612574417181324</v>
          </cell>
        </row>
        <row r="11">
          <cell r="B11">
            <v>37741</v>
          </cell>
          <cell r="C11">
            <v>4.1310000000000002</v>
          </cell>
          <cell r="D11">
            <v>3.5716118660149787</v>
          </cell>
          <cell r="E11">
            <v>3.8992772045888699</v>
          </cell>
          <cell r="F11">
            <v>3.7207635853638039</v>
          </cell>
          <cell r="G11">
            <v>3.23345710544928</v>
          </cell>
          <cell r="H11">
            <v>3.4771103454065422</v>
          </cell>
          <cell r="I11">
            <v>3.9731806064875546</v>
          </cell>
          <cell r="J11">
            <v>3.5958595081182168</v>
          </cell>
          <cell r="L11">
            <v>37741</v>
          </cell>
          <cell r="M11">
            <v>2.5449999999999999</v>
          </cell>
          <cell r="N11">
            <v>2.2428136934641727</v>
          </cell>
          <cell r="P11">
            <v>2.2401324208535023</v>
          </cell>
          <cell r="Q11">
            <v>2.2401324208535023</v>
          </cell>
        </row>
        <row r="12">
          <cell r="B12">
            <v>37772</v>
          </cell>
          <cell r="C12">
            <v>4.0659999999999998</v>
          </cell>
          <cell r="D12">
            <v>3.515413664298451</v>
          </cell>
          <cell r="E12">
            <v>3.8379232906943459</v>
          </cell>
          <cell r="F12">
            <v>3.662218527738859</v>
          </cell>
          <cell r="G12">
            <v>3.1825796637029216</v>
          </cell>
          <cell r="H12">
            <v>3.4223990957208903</v>
          </cell>
          <cell r="I12">
            <v>3.9106638455527465</v>
          </cell>
          <cell r="J12">
            <v>3.5392797772957314</v>
          </cell>
          <cell r="L12">
            <v>37772</v>
          </cell>
          <cell r="M12">
            <v>2.54</v>
          </cell>
          <cell r="N12">
            <v>2.2384073797245572</v>
          </cell>
          <cell r="P12">
            <v>2.2357313748400376</v>
          </cell>
          <cell r="Q12">
            <v>2.2357313748400376</v>
          </cell>
        </row>
        <row r="13">
          <cell r="B13">
            <v>37802</v>
          </cell>
          <cell r="C13">
            <v>4.0659999999999998</v>
          </cell>
          <cell r="D13">
            <v>3.515413664298451</v>
          </cell>
          <cell r="E13">
            <v>3.8379232906943459</v>
          </cell>
          <cell r="F13">
            <v>3.662218527738859</v>
          </cell>
          <cell r="G13">
            <v>3.1825796637029216</v>
          </cell>
          <cell r="H13">
            <v>3.4223990957208903</v>
          </cell>
          <cell r="I13">
            <v>3.9106638455527465</v>
          </cell>
          <cell r="J13">
            <v>3.5392797772957314</v>
          </cell>
          <cell r="L13">
            <v>37802</v>
          </cell>
          <cell r="M13">
            <v>2.5470000000000002</v>
          </cell>
          <cell r="N13">
            <v>2.2445762189600185</v>
          </cell>
          <cell r="P13">
            <v>2.2418928392588882</v>
          </cell>
          <cell r="Q13">
            <v>2.2418928392588882</v>
          </cell>
        </row>
        <row r="14">
          <cell r="B14">
            <v>37833</v>
          </cell>
          <cell r="C14">
            <v>4.0860000000000003</v>
          </cell>
          <cell r="D14">
            <v>3.5327054186727675</v>
          </cell>
          <cell r="E14">
            <v>3.8568014180465076</v>
          </cell>
          <cell r="F14">
            <v>3.6802323916234574</v>
          </cell>
          <cell r="G14">
            <v>3.1982342611633401</v>
          </cell>
          <cell r="H14">
            <v>3.4392333263933987</v>
          </cell>
          <cell r="I14">
            <v>3.9298997719942257</v>
          </cell>
          <cell r="J14">
            <v>3.5566889252411116</v>
          </cell>
          <cell r="L14">
            <v>37833</v>
          </cell>
          <cell r="M14">
            <v>2.5550000000000002</v>
          </cell>
          <cell r="N14">
            <v>2.2516263209434033</v>
          </cell>
          <cell r="P14">
            <v>2.2489345128804317</v>
          </cell>
          <cell r="Q14">
            <v>2.2489345128804317</v>
          </cell>
        </row>
        <row r="15">
          <cell r="B15">
            <v>37864</v>
          </cell>
          <cell r="C15">
            <v>4.0960000000000001</v>
          </cell>
          <cell r="D15">
            <v>3.5413512958599247</v>
          </cell>
          <cell r="E15">
            <v>3.8662404817225875</v>
          </cell>
          <cell r="F15">
            <v>3.6892393235657561</v>
          </cell>
          <cell r="G15">
            <v>3.2060615598935485</v>
          </cell>
          <cell r="H15">
            <v>3.4476504417296523</v>
          </cell>
          <cell r="I15">
            <v>3.9395177352149653</v>
          </cell>
          <cell r="J15">
            <v>3.5653934992138012</v>
          </cell>
          <cell r="L15">
            <v>37864</v>
          </cell>
          <cell r="M15">
            <v>2.5579999999999998</v>
          </cell>
          <cell r="N15">
            <v>2.2542701091871722</v>
          </cell>
          <cell r="P15">
            <v>2.25157514048851</v>
          </cell>
          <cell r="Q15">
            <v>2.25157514048851</v>
          </cell>
        </row>
        <row r="16">
          <cell r="B16">
            <v>37894</v>
          </cell>
          <cell r="C16">
            <v>4.0759999999999996</v>
          </cell>
          <cell r="D16">
            <v>3.5240595414856086</v>
          </cell>
          <cell r="E16">
            <v>3.8473623543704258</v>
          </cell>
          <cell r="F16">
            <v>3.6712254596811578</v>
          </cell>
          <cell r="G16">
            <v>3.1904069624331308</v>
          </cell>
          <cell r="H16">
            <v>3.4308162110571443</v>
          </cell>
          <cell r="I16">
            <v>3.9202818087734856</v>
          </cell>
          <cell r="J16">
            <v>3.5479843512684215</v>
          </cell>
          <cell r="L16">
            <v>37894</v>
          </cell>
          <cell r="M16">
            <v>2.5779999999999998</v>
          </cell>
          <cell r="N16">
            <v>2.3085488449980858</v>
          </cell>
          <cell r="P16">
            <v>2.6141817914615326</v>
          </cell>
          <cell r="Q16">
            <v>2.3584466162098616</v>
          </cell>
        </row>
        <row r="17">
          <cell r="B17">
            <v>37925</v>
          </cell>
          <cell r="C17">
            <v>4.0759999999999996</v>
          </cell>
          <cell r="D17">
            <v>3.5240595414856086</v>
          </cell>
          <cell r="E17">
            <v>3.8473623543704258</v>
          </cell>
          <cell r="F17">
            <v>3.6712254596811578</v>
          </cell>
          <cell r="G17">
            <v>3.1904069624331308</v>
          </cell>
          <cell r="H17">
            <v>3.4308162110571443</v>
          </cell>
          <cell r="I17">
            <v>3.9202818087734856</v>
          </cell>
          <cell r="J17">
            <v>3.5479843512684215</v>
          </cell>
          <cell r="L17">
            <v>37925</v>
          </cell>
          <cell r="M17">
            <v>2.6920000000000002</v>
          </cell>
          <cell r="N17">
            <v>2.410633627127559</v>
          </cell>
          <cell r="P17">
            <v>2.7297817620692193</v>
          </cell>
          <cell r="Q17">
            <v>2.4627378940407092</v>
          </cell>
        </row>
        <row r="18">
          <cell r="B18">
            <v>37955</v>
          </cell>
          <cell r="C18">
            <v>4.2329999999999997</v>
          </cell>
          <cell r="D18">
            <v>3.7042838042517348</v>
          </cell>
          <cell r="E18">
            <v>4.1235816188890109</v>
          </cell>
          <cell r="F18">
            <v>4.029971154058674</v>
          </cell>
          <cell r="G18">
            <v>3.4449447963561157</v>
          </cell>
          <cell r="H18">
            <v>3.7374579752073949</v>
          </cell>
          <cell r="I18">
            <v>4.1387961650285945</v>
          </cell>
          <cell r="J18">
            <v>3.7952292032474881</v>
          </cell>
          <cell r="L18">
            <v>37955</v>
          </cell>
          <cell r="M18">
            <v>2.8069999999999999</v>
          </cell>
          <cell r="N18">
            <v>2.5136138898020275</v>
          </cell>
          <cell r="P18">
            <v>2.846395767506797</v>
          </cell>
          <cell r="Q18">
            <v>2.5679440076420024</v>
          </cell>
        </row>
        <row r="19">
          <cell r="B19">
            <v>37986</v>
          </cell>
          <cell r="C19">
            <v>4.3659999999999997</v>
          </cell>
          <cell r="D19">
            <v>3.8206716487982693</v>
          </cell>
          <cell r="E19">
            <v>4.2531437155845548</v>
          </cell>
          <cell r="F19">
            <v>4.1565920289676761</v>
          </cell>
          <cell r="G19">
            <v>3.5531842619633358</v>
          </cell>
          <cell r="H19">
            <v>3.8548881454655062</v>
          </cell>
          <cell r="I19">
            <v>4.2688362996727722</v>
          </cell>
          <cell r="J19">
            <v>3.9144745337534923</v>
          </cell>
          <cell r="L19">
            <v>37986</v>
          </cell>
          <cell r="M19">
            <v>2.835</v>
          </cell>
          <cell r="N19">
            <v>2.5386873450618985</v>
          </cell>
          <cell r="P19">
            <v>2.8747887427437728</v>
          </cell>
          <cell r="Q19">
            <v>2.5935594092144911</v>
          </cell>
        </row>
        <row r="20">
          <cell r="B20">
            <v>38017</v>
          </cell>
          <cell r="C20">
            <v>4.4279999999999999</v>
          </cell>
          <cell r="D20">
            <v>3.8869204129772905</v>
          </cell>
          <cell r="E20">
            <v>4.4076865515592267</v>
          </cell>
          <cell r="F20">
            <v>4.2739512088882554</v>
          </cell>
          <cell r="G20">
            <v>3.6988647835544914</v>
          </cell>
          <cell r="H20">
            <v>3.9864079962213737</v>
          </cell>
          <cell r="I20">
            <v>4.3834463182550882</v>
          </cell>
          <cell r="J20">
            <v>4.0458185649523006</v>
          </cell>
          <cell r="L20">
            <v>38017</v>
          </cell>
          <cell r="M20">
            <v>2.6970000000000001</v>
          </cell>
          <cell r="N20">
            <v>2.415111029852536</v>
          </cell>
          <cell r="P20">
            <v>2.7348519362186794</v>
          </cell>
          <cell r="Q20">
            <v>2.4673120728929394</v>
          </cell>
        </row>
        <row r="21">
          <cell r="B21">
            <v>38046</v>
          </cell>
          <cell r="C21">
            <v>4.298</v>
          </cell>
          <cell r="D21">
            <v>3.7728057667065027</v>
          </cell>
          <cell r="E21">
            <v>4.2782829265134499</v>
          </cell>
          <cell r="F21">
            <v>4.1484738698739214</v>
          </cell>
          <cell r="G21">
            <v>3.5902711923480588</v>
          </cell>
          <cell r="H21">
            <v>3.8693725311109901</v>
          </cell>
          <cell r="I21">
            <v>4.2547543531753327</v>
          </cell>
          <cell r="J21">
            <v>3.9270388871194646</v>
          </cell>
          <cell r="L21">
            <v>38046</v>
          </cell>
          <cell r="M21">
            <v>2.577</v>
          </cell>
          <cell r="N21">
            <v>2.2425834967931286</v>
          </cell>
          <cell r="P21">
            <v>2.2805178086936442</v>
          </cell>
          <cell r="Q21">
            <v>2.2909311320210124</v>
          </cell>
        </row>
        <row r="22">
          <cell r="B22">
            <v>38077</v>
          </cell>
          <cell r="C22">
            <v>4.1130000000000004</v>
          </cell>
          <cell r="D22">
            <v>3.610411847013459</v>
          </cell>
          <cell r="E22">
            <v>4.0941316139483064</v>
          </cell>
          <cell r="F22">
            <v>3.9699099643535223</v>
          </cell>
          <cell r="G22">
            <v>3.4357341587081356</v>
          </cell>
          <cell r="H22">
            <v>3.7028220615308287</v>
          </cell>
          <cell r="I22">
            <v>4.0716157874849097</v>
          </cell>
          <cell r="J22">
            <v>3.7580062686650439</v>
          </cell>
          <cell r="L22">
            <v>38077</v>
          </cell>
          <cell r="M22">
            <v>2.472</v>
          </cell>
          <cell r="N22">
            <v>2.1512093147352016</v>
          </cell>
          <cell r="P22">
            <v>2.1875979911100849</v>
          </cell>
          <cell r="Q22">
            <v>2.1975870230329622</v>
          </cell>
        </row>
        <row r="23">
          <cell r="B23">
            <v>38107</v>
          </cell>
          <cell r="C23">
            <v>3.8530000000000002</v>
          </cell>
          <cell r="D23">
            <v>3.3504676656286989</v>
          </cell>
          <cell r="E23">
            <v>3.8070265940173966</v>
          </cell>
          <cell r="F23">
            <v>3.5408949096449787</v>
          </cell>
          <cell r="G23">
            <v>3.152937454069928</v>
          </cell>
          <cell r="H23">
            <v>3.3469161818574533</v>
          </cell>
          <cell r="I23">
            <v>3.7965461693999689</v>
          </cell>
          <cell r="J23">
            <v>3.479600801424489</v>
          </cell>
          <cell r="L23">
            <v>38107</v>
          </cell>
          <cell r="M23">
            <v>2.44</v>
          </cell>
          <cell r="N23">
            <v>2.1233619449651666</v>
          </cell>
          <cell r="P23">
            <v>2.1592795705131906</v>
          </cell>
          <cell r="Q23">
            <v>2.1691392945794612</v>
          </cell>
        </row>
        <row r="24">
          <cell r="B24">
            <v>38138</v>
          </cell>
          <cell r="C24">
            <v>3.7930000000000001</v>
          </cell>
          <cell r="D24">
            <v>3.2982932405215819</v>
          </cell>
          <cell r="E24">
            <v>3.7477425048294792</v>
          </cell>
          <cell r="F24">
            <v>3.4857550979193883</v>
          </cell>
          <cell r="G24">
            <v>3.1038390249901986</v>
          </cell>
          <cell r="H24">
            <v>3.2947970614547937</v>
          </cell>
          <cell r="I24">
            <v>3.7374252843327493</v>
          </cell>
          <cell r="J24">
            <v>3.4254154787965443</v>
          </cell>
          <cell r="L24">
            <v>38138</v>
          </cell>
          <cell r="M24">
            <v>2.4420000000000002</v>
          </cell>
          <cell r="N24">
            <v>2.1251024055757939</v>
          </cell>
          <cell r="P24">
            <v>2.1610494718004967</v>
          </cell>
          <cell r="Q24">
            <v>2.170917277607805</v>
          </cell>
        </row>
        <row r="25">
          <cell r="B25">
            <v>38168</v>
          </cell>
          <cell r="C25">
            <v>3.7930000000000001</v>
          </cell>
          <cell r="D25">
            <v>3.2982932405215823</v>
          </cell>
          <cell r="E25">
            <v>3.7477425048294801</v>
          </cell>
          <cell r="F25">
            <v>3.4857550979193883</v>
          </cell>
          <cell r="G25">
            <v>3.103839024990199</v>
          </cell>
          <cell r="H25">
            <v>3.2947970614547941</v>
          </cell>
          <cell r="I25">
            <v>3.7374252843327493</v>
          </cell>
          <cell r="J25">
            <v>3.4254154787965447</v>
          </cell>
          <cell r="L25">
            <v>38168</v>
          </cell>
          <cell r="M25">
            <v>2.452</v>
          </cell>
          <cell r="N25">
            <v>2.1338047086289293</v>
          </cell>
          <cell r="P25">
            <v>2.1698989782370259</v>
          </cell>
          <cell r="Q25">
            <v>2.1798071927495237</v>
          </cell>
        </row>
        <row r="26">
          <cell r="B26">
            <v>38199</v>
          </cell>
          <cell r="C26">
            <v>3.8029999999999999</v>
          </cell>
          <cell r="D26">
            <v>3.3069889780394344</v>
          </cell>
          <cell r="E26">
            <v>3.7576231863607985</v>
          </cell>
          <cell r="F26">
            <v>3.4949450665403194</v>
          </cell>
          <cell r="G26">
            <v>3.1120220965034866</v>
          </cell>
          <cell r="H26">
            <v>3.3034835815219035</v>
          </cell>
          <cell r="I26">
            <v>3.7472787651772856</v>
          </cell>
          <cell r="J26">
            <v>3.4344463659012012</v>
          </cell>
          <cell r="L26">
            <v>38199</v>
          </cell>
          <cell r="M26">
            <v>2.4649999999999999</v>
          </cell>
          <cell r="N26">
            <v>2.1451177025980064</v>
          </cell>
          <cell r="P26">
            <v>2.181403336604514</v>
          </cell>
          <cell r="Q26">
            <v>2.1913640824337586</v>
          </cell>
        </row>
        <row r="27">
          <cell r="B27">
            <v>38230</v>
          </cell>
          <cell r="C27">
            <v>3.8130000000000002</v>
          </cell>
          <cell r="D27">
            <v>3.3156847155572877</v>
          </cell>
          <cell r="E27">
            <v>3.7675038678921187</v>
          </cell>
          <cell r="F27">
            <v>3.5041350351612515</v>
          </cell>
          <cell r="G27">
            <v>3.1202051680167751</v>
          </cell>
          <cell r="H27">
            <v>3.3121701015890137</v>
          </cell>
          <cell r="I27">
            <v>3.7571322460218224</v>
          </cell>
          <cell r="J27">
            <v>3.4434772530058591</v>
          </cell>
          <cell r="L27">
            <v>38230</v>
          </cell>
          <cell r="M27">
            <v>2.4750000000000001</v>
          </cell>
          <cell r="N27">
            <v>2.1538200056511423</v>
          </cell>
          <cell r="P27">
            <v>2.1902528430410437</v>
          </cell>
          <cell r="Q27">
            <v>2.2002539975754778</v>
          </cell>
        </row>
        <row r="28">
          <cell r="B28">
            <v>38260</v>
          </cell>
          <cell r="C28">
            <v>3.798</v>
          </cell>
          <cell r="D28">
            <v>3.3026411092805086</v>
          </cell>
          <cell r="E28">
            <v>3.7526828455951393</v>
          </cell>
          <cell r="F28">
            <v>3.4903500822298543</v>
          </cell>
          <cell r="G28">
            <v>3.1079305607468428</v>
          </cell>
          <cell r="H28">
            <v>3.2991403214883488</v>
          </cell>
          <cell r="I28">
            <v>3.7423520247550175</v>
          </cell>
          <cell r="J28">
            <v>3.429930922348873</v>
          </cell>
          <cell r="L28">
            <v>38260</v>
          </cell>
          <cell r="M28">
            <v>2.5030000000000001</v>
          </cell>
          <cell r="N28">
            <v>2.233548844998086</v>
          </cell>
          <cell r="P28">
            <v>2.5391817914615329</v>
          </cell>
          <cell r="Q28">
            <v>2.2834466162098619</v>
          </cell>
        </row>
        <row r="29">
          <cell r="B29">
            <v>38291</v>
          </cell>
          <cell r="C29">
            <v>3.823</v>
          </cell>
          <cell r="D29">
            <v>3.3243804530751406</v>
          </cell>
          <cell r="E29">
            <v>3.7773845494234379</v>
          </cell>
          <cell r="F29">
            <v>3.5133250037821835</v>
          </cell>
          <cell r="G29">
            <v>3.1283882395300635</v>
          </cell>
          <cell r="H29">
            <v>3.3208566216561231</v>
          </cell>
          <cell r="I29">
            <v>3.7669857268663591</v>
          </cell>
          <cell r="J29">
            <v>3.4525081401105164</v>
          </cell>
          <cell r="L29">
            <v>38291</v>
          </cell>
          <cell r="M29">
            <v>2.6280000000000001</v>
          </cell>
          <cell r="N29">
            <v>2.346633627127559</v>
          </cell>
          <cell r="P29">
            <v>2.6657817620692192</v>
          </cell>
          <cell r="Q29">
            <v>2.3987378940407091</v>
          </cell>
        </row>
        <row r="30">
          <cell r="B30">
            <v>38321</v>
          </cell>
          <cell r="C30">
            <v>3.9809999999999999</v>
          </cell>
          <cell r="D30">
            <v>3.4745765434482694</v>
          </cell>
          <cell r="E30">
            <v>3.9491167851224294</v>
          </cell>
          <cell r="F30">
            <v>3.7434652966875621</v>
          </cell>
          <cell r="G30">
            <v>3.2924383437156295</v>
          </cell>
          <cell r="H30">
            <v>3.517951820201596</v>
          </cell>
          <cell r="I30">
            <v>3.9334492324830372</v>
          </cell>
          <cell r="J30">
            <v>3.6181298060935538</v>
          </cell>
          <cell r="L30">
            <v>38321</v>
          </cell>
          <cell r="M30">
            <v>2.7589999999999999</v>
          </cell>
          <cell r="N30">
            <v>2.4656138898020274</v>
          </cell>
          <cell r="P30">
            <v>2.798395767506797</v>
          </cell>
          <cell r="Q30">
            <v>2.5199440076420023</v>
          </cell>
        </row>
        <row r="31">
          <cell r="B31">
            <v>38352</v>
          </cell>
          <cell r="C31">
            <v>4.1550000000000002</v>
          </cell>
          <cell r="D31">
            <v>3.6264419839305599</v>
          </cell>
          <cell r="E31">
            <v>4.1217232459642537</v>
          </cell>
          <cell r="F31">
            <v>3.9070832222398448</v>
          </cell>
          <cell r="G31">
            <v>3.4363429585879026</v>
          </cell>
          <cell r="H31">
            <v>3.6717130904138742</v>
          </cell>
          <cell r="I31">
            <v>4.1053709020263804</v>
          </cell>
          <cell r="J31">
            <v>3.776269616759286</v>
          </cell>
          <cell r="L31">
            <v>38352</v>
          </cell>
          <cell r="M31">
            <v>2.78</v>
          </cell>
          <cell r="N31">
            <v>2.4836873450618984</v>
          </cell>
          <cell r="P31">
            <v>2.8197887427437727</v>
          </cell>
          <cell r="Q31">
            <v>2.538559409214491</v>
          </cell>
        </row>
        <row r="32">
          <cell r="B32">
            <v>38383</v>
          </cell>
          <cell r="C32">
            <v>4.2149999999999999</v>
          </cell>
          <cell r="D32">
            <v>3.6659796069176598</v>
          </cell>
          <cell r="E32">
            <v>4.2238607177416085</v>
          </cell>
          <cell r="F32">
            <v>4.0186634316636241</v>
          </cell>
          <cell r="G32">
            <v>3.5460708248132584</v>
          </cell>
          <cell r="H32">
            <v>3.782367128238441</v>
          </cell>
          <cell r="I32">
            <v>4.1970448485739533</v>
          </cell>
          <cell r="J32">
            <v>3.9326497423949425</v>
          </cell>
          <cell r="L32">
            <v>38383</v>
          </cell>
          <cell r="M32">
            <v>2.6709999999999998</v>
          </cell>
          <cell r="N32">
            <v>2.3673585263157895</v>
          </cell>
          <cell r="P32">
            <v>2.4809999999999999</v>
          </cell>
          <cell r="Q32">
            <v>2.4910000000000001</v>
          </cell>
        </row>
        <row r="33">
          <cell r="B33">
            <v>38411</v>
          </cell>
          <cell r="C33">
            <v>4.1050000000000004</v>
          </cell>
          <cell r="D33">
            <v>3.5703075412567009</v>
          </cell>
          <cell r="E33">
            <v>4.1136294771837019</v>
          </cell>
          <cell r="F33">
            <v>3.9137872804221061</v>
          </cell>
          <cell r="G33">
            <v>3.4535280512119639</v>
          </cell>
          <cell r="H33">
            <v>3.683657665817035</v>
          </cell>
          <cell r="I33">
            <v>4.087513429038216</v>
          </cell>
          <cell r="J33">
            <v>3.8300183137677912</v>
          </cell>
          <cell r="L33">
            <v>38411</v>
          </cell>
          <cell r="M33">
            <v>2.5619999999999998</v>
          </cell>
          <cell r="N33">
            <v>2.2205425075742267</v>
          </cell>
          <cell r="P33">
            <v>2.273238134980248</v>
          </cell>
          <cell r="Q33">
            <v>2.2782381349802479</v>
          </cell>
        </row>
        <row r="34">
          <cell r="B34">
            <v>38442</v>
          </cell>
          <cell r="C34">
            <v>3.9350000000000001</v>
          </cell>
          <cell r="D34">
            <v>3.4224507125079455</v>
          </cell>
          <cell r="E34">
            <v>3.9432721054123911</v>
          </cell>
          <cell r="F34">
            <v>3.751705955776123</v>
          </cell>
          <cell r="G34">
            <v>3.310507401100871</v>
          </cell>
          <cell r="H34">
            <v>3.5311066784384972</v>
          </cell>
          <cell r="I34">
            <v>3.9182375988466207</v>
          </cell>
          <cell r="J34">
            <v>3.6714061058894658</v>
          </cell>
          <cell r="L34">
            <v>38442</v>
          </cell>
          <cell r="M34">
            <v>2.468</v>
          </cell>
          <cell r="N34">
            <v>2.1629639994143255</v>
          </cell>
          <cell r="P34">
            <v>2.1602574417181324</v>
          </cell>
          <cell r="Q34">
            <v>2.1602574417181324</v>
          </cell>
        </row>
        <row r="35">
          <cell r="B35">
            <v>38472</v>
          </cell>
          <cell r="C35">
            <v>3.6749999999999998</v>
          </cell>
          <cell r="D35">
            <v>3.1963167391274969</v>
          </cell>
          <cell r="E35">
            <v>3.6827255368209753</v>
          </cell>
          <cell r="F35">
            <v>3.5038168710234441</v>
          </cell>
          <cell r="G35">
            <v>3.091769936225083</v>
          </cell>
          <cell r="H35">
            <v>3.2977934036242633</v>
          </cell>
          <cell r="I35">
            <v>3.6593451526712402</v>
          </cell>
          <cell r="J35">
            <v>3.4288227291343802</v>
          </cell>
          <cell r="L35">
            <v>38472</v>
          </cell>
          <cell r="M35">
            <v>2.4489999999999998</v>
          </cell>
          <cell r="N35">
            <v>2.1468136934641726</v>
          </cell>
          <cell r="P35">
            <v>2.1441324208535022</v>
          </cell>
          <cell r="Q35">
            <v>2.1441324208535022</v>
          </cell>
        </row>
        <row r="36">
          <cell r="B36">
            <v>38503</v>
          </cell>
          <cell r="C36">
            <v>3.61</v>
          </cell>
          <cell r="D36">
            <v>3.1397832457823847</v>
          </cell>
          <cell r="E36">
            <v>3.6175888946731214</v>
          </cell>
          <cell r="F36">
            <v>3.441844599835274</v>
          </cell>
          <cell r="G36">
            <v>3.0370855700061359</v>
          </cell>
          <cell r="H36">
            <v>3.2394650849207052</v>
          </cell>
          <cell r="I36">
            <v>3.594622041127395</v>
          </cell>
          <cell r="J36">
            <v>3.3681768849456089</v>
          </cell>
          <cell r="L36">
            <v>38503</v>
          </cell>
          <cell r="M36">
            <v>2.4569999999999999</v>
          </cell>
          <cell r="N36">
            <v>2.155407379724557</v>
          </cell>
          <cell r="P36">
            <v>2.1527313748400374</v>
          </cell>
          <cell r="Q36">
            <v>2.1527313748400374</v>
          </cell>
        </row>
        <row r="37">
          <cell r="B37">
            <v>38533</v>
          </cell>
          <cell r="C37">
            <v>3.625</v>
          </cell>
          <cell r="D37">
            <v>3.1528294365543337</v>
          </cell>
          <cell r="E37">
            <v>3.6326204274764726</v>
          </cell>
          <cell r="F37">
            <v>3.4561458931863909</v>
          </cell>
          <cell r="G37">
            <v>3.0497050391335856</v>
          </cell>
          <cell r="H37">
            <v>3.2529254661599882</v>
          </cell>
          <cell r="I37">
            <v>3.60955814379136</v>
          </cell>
          <cell r="J37">
            <v>3.3821720797584027</v>
          </cell>
          <cell r="L37">
            <v>38533</v>
          </cell>
          <cell r="M37">
            <v>2.4630000000000001</v>
          </cell>
          <cell r="N37">
            <v>2.1605762189600184</v>
          </cell>
          <cell r="P37">
            <v>2.1578928392588881</v>
          </cell>
          <cell r="Q37">
            <v>2.1578928392588881</v>
          </cell>
        </row>
        <row r="38">
          <cell r="B38">
            <v>38564</v>
          </cell>
          <cell r="C38">
            <v>3.66</v>
          </cell>
          <cell r="D38">
            <v>3.1832705483555483</v>
          </cell>
          <cell r="E38">
            <v>3.6676940040176249</v>
          </cell>
          <cell r="F38">
            <v>3.4895155776723286</v>
          </cell>
          <cell r="G38">
            <v>3.0791504670976337</v>
          </cell>
          <cell r="H38">
            <v>3.2843330223849811</v>
          </cell>
          <cell r="I38">
            <v>3.6444090500072766</v>
          </cell>
          <cell r="J38">
            <v>3.4148275343215873</v>
          </cell>
          <cell r="L38">
            <v>38564</v>
          </cell>
          <cell r="M38">
            <v>2.4710000000000001</v>
          </cell>
          <cell r="N38">
            <v>2.1676263209434032</v>
          </cell>
          <cell r="P38">
            <v>2.1649345128804316</v>
          </cell>
          <cell r="Q38">
            <v>2.1649345128804316</v>
          </cell>
        </row>
        <row r="39">
          <cell r="B39">
            <v>38595</v>
          </cell>
          <cell r="C39">
            <v>3.67</v>
          </cell>
          <cell r="D39">
            <v>3.1919680088701807</v>
          </cell>
          <cell r="E39">
            <v>3.6777150258865254</v>
          </cell>
          <cell r="F39">
            <v>3.4990497732397392</v>
          </cell>
          <cell r="G39">
            <v>3.0875634465159334</v>
          </cell>
          <cell r="H39">
            <v>3.2933066098778361</v>
          </cell>
          <cell r="I39">
            <v>3.6543664517832526</v>
          </cell>
          <cell r="J39">
            <v>3.4241576641967826</v>
          </cell>
          <cell r="L39">
            <v>38595</v>
          </cell>
          <cell r="M39">
            <v>2.5121249999999997</v>
          </cell>
          <cell r="N39">
            <v>2.2083951091871721</v>
          </cell>
          <cell r="P39">
            <v>2.2057001404885099</v>
          </cell>
          <cell r="Q39">
            <v>2.2057001404885099</v>
          </cell>
        </row>
        <row r="40">
          <cell r="B40">
            <v>38625</v>
          </cell>
          <cell r="C40">
            <v>3.65</v>
          </cell>
          <cell r="D40">
            <v>3.1745730878409155</v>
          </cell>
          <cell r="E40">
            <v>3.6576729821487239</v>
          </cell>
          <cell r="F40">
            <v>3.4799813821049175</v>
          </cell>
          <cell r="G40">
            <v>3.0707374876793341</v>
          </cell>
          <cell r="H40">
            <v>3.2753594348921258</v>
          </cell>
          <cell r="I40">
            <v>3.6344516482313001</v>
          </cell>
          <cell r="J40">
            <v>3.4054974044463915</v>
          </cell>
          <cell r="L40">
            <v>38625</v>
          </cell>
          <cell r="M40">
            <v>2.5405449999999998</v>
          </cell>
          <cell r="N40">
            <v>2.2710938449980858</v>
          </cell>
          <cell r="P40">
            <v>2.5767267914615326</v>
          </cell>
          <cell r="Q40">
            <v>2.3209916162098616</v>
          </cell>
        </row>
        <row r="41">
          <cell r="B41">
            <v>38656</v>
          </cell>
          <cell r="C41">
            <v>3.6720000000000002</v>
          </cell>
          <cell r="D41">
            <v>3.1937075009731073</v>
          </cell>
          <cell r="E41">
            <v>3.6797192302603055</v>
          </cell>
          <cell r="F41">
            <v>3.500956612353221</v>
          </cell>
          <cell r="G41">
            <v>3.0892460423995933</v>
          </cell>
          <cell r="H41">
            <v>3.2951013273764072</v>
          </cell>
          <cell r="I41">
            <v>3.6563579321384476</v>
          </cell>
          <cell r="J41">
            <v>3.4260236901718217</v>
          </cell>
          <cell r="L41">
            <v>38656</v>
          </cell>
          <cell r="M41">
            <v>2.6674199999999999</v>
          </cell>
          <cell r="N41">
            <v>2.3860536271275588</v>
          </cell>
          <cell r="P41">
            <v>2.705201762069219</v>
          </cell>
          <cell r="Q41">
            <v>2.4381578940407089</v>
          </cell>
        </row>
        <row r="42">
          <cell r="B42">
            <v>38686</v>
          </cell>
          <cell r="C42">
            <v>3.8340000000000001</v>
          </cell>
          <cell r="D42">
            <v>3.3346063613101555</v>
          </cell>
          <cell r="E42">
            <v>3.8420597845364948</v>
          </cell>
          <cell r="F42">
            <v>3.6554105805452743</v>
          </cell>
          <cell r="G42">
            <v>3.2255363089760456</v>
          </cell>
          <cell r="H42">
            <v>3.4404734447606602</v>
          </cell>
          <cell r="I42">
            <v>3.817667840909261</v>
          </cell>
          <cell r="J42">
            <v>3.5771717941499901</v>
          </cell>
          <cell r="L42">
            <v>38686</v>
          </cell>
          <cell r="M42">
            <v>2.8003849999999995</v>
          </cell>
          <cell r="N42">
            <v>2.506998889802027</v>
          </cell>
          <cell r="P42">
            <v>2.8397807675067965</v>
          </cell>
          <cell r="Q42">
            <v>2.5613290076420019</v>
          </cell>
        </row>
        <row r="43">
          <cell r="B43">
            <v>38717</v>
          </cell>
          <cell r="C43">
            <v>4.0039999999999996</v>
          </cell>
          <cell r="D43">
            <v>3.4824631900589105</v>
          </cell>
          <cell r="E43">
            <v>4.012417156307805</v>
          </cell>
          <cell r="F43">
            <v>3.8174919051912566</v>
          </cell>
          <cell r="G43">
            <v>3.3685569590871376</v>
          </cell>
          <cell r="H43">
            <v>3.5930244321391971</v>
          </cell>
          <cell r="I43">
            <v>3.9869436711008555</v>
          </cell>
          <cell r="J43">
            <v>3.7357840020283146</v>
          </cell>
          <cell r="L43">
            <v>38717</v>
          </cell>
          <cell r="M43">
            <v>2.8216999999999994</v>
          </cell>
          <cell r="N43">
            <v>2.525387345061898</v>
          </cell>
          <cell r="P43">
            <v>2.8614887427437723</v>
          </cell>
          <cell r="Q43">
            <v>2.5802594092144906</v>
          </cell>
        </row>
        <row r="44">
          <cell r="B44">
            <v>38748</v>
          </cell>
          <cell r="C44">
            <v>4.0590000000000002</v>
          </cell>
          <cell r="D44">
            <v>3.4387923799389073</v>
          </cell>
          <cell r="E44">
            <v>3.9882215258888332</v>
          </cell>
          <cell r="F44">
            <v>3.789366225034847</v>
          </cell>
          <cell r="G44">
            <v>3.2933368260533586</v>
          </cell>
          <cell r="H44">
            <v>3.5413515255441026</v>
          </cell>
          <cell r="I44">
            <v>3.9518096158568894</v>
          </cell>
          <cell r="J44">
            <v>3.722780403213136</v>
          </cell>
          <cell r="L44">
            <v>38748</v>
          </cell>
          <cell r="M44">
            <v>2.7110649999999996</v>
          </cell>
          <cell r="N44">
            <v>2.4074235263157893</v>
          </cell>
          <cell r="P44">
            <v>2.5210649999999997</v>
          </cell>
          <cell r="Q44">
            <v>2.5310649999999999</v>
          </cell>
        </row>
        <row r="45">
          <cell r="B45">
            <v>38776</v>
          </cell>
          <cell r="C45">
            <v>3.9590000000000001</v>
          </cell>
          <cell r="D45">
            <v>3.5595411276496427</v>
          </cell>
          <cell r="E45">
            <v>4.0862243319472418</v>
          </cell>
          <cell r="F45">
            <v>3.902395227141779</v>
          </cell>
          <cell r="G45">
            <v>3.4591198199123681</v>
          </cell>
          <cell r="H45">
            <v>3.6807575235270735</v>
          </cell>
          <cell r="I45">
            <v>4.0967311648972045</v>
          </cell>
          <cell r="J45">
            <v>3.8022246416693841</v>
          </cell>
          <cell r="L45">
            <v>38776</v>
          </cell>
          <cell r="M45">
            <v>2.6004299999999998</v>
          </cell>
          <cell r="N45">
            <v>2.2589725075742266</v>
          </cell>
          <cell r="P45">
            <v>2.3116681349802479</v>
          </cell>
          <cell r="Q45">
            <v>2.3166681349802478</v>
          </cell>
        </row>
        <row r="46">
          <cell r="B46">
            <v>38807</v>
          </cell>
          <cell r="C46">
            <v>3.8330000000000002</v>
          </cell>
          <cell r="D46">
            <v>3.3354507125079458</v>
          </cell>
          <cell r="E46">
            <v>3.8562721054123914</v>
          </cell>
          <cell r="F46">
            <v>3.6647059557761232</v>
          </cell>
          <cell r="G46">
            <v>3.2235074011008713</v>
          </cell>
          <cell r="H46">
            <v>3.444106678438497</v>
          </cell>
          <cell r="I46">
            <v>3.8362375988466209</v>
          </cell>
          <cell r="J46">
            <v>3.5844061058894661</v>
          </cell>
          <cell r="L46">
            <v>38807</v>
          </cell>
          <cell r="M46">
            <v>2.5050199999999996</v>
          </cell>
          <cell r="N46">
            <v>2.1999839994143251</v>
          </cell>
          <cell r="P46">
            <v>2.197277441718132</v>
          </cell>
          <cell r="Q46">
            <v>2.197277441718132</v>
          </cell>
        </row>
        <row r="47">
          <cell r="B47">
            <v>38837</v>
          </cell>
          <cell r="C47">
            <v>3.6379999999999999</v>
          </cell>
          <cell r="D47">
            <v>3.1743167391274971</v>
          </cell>
          <cell r="E47">
            <v>3.6607255368209755</v>
          </cell>
          <cell r="F47">
            <v>3.4818168710234443</v>
          </cell>
          <cell r="G47">
            <v>3.0697699362250832</v>
          </cell>
          <cell r="H47">
            <v>3.2757934036242635</v>
          </cell>
          <cell r="I47">
            <v>3.6423451526712403</v>
          </cell>
          <cell r="J47">
            <v>3.4068227291343804</v>
          </cell>
          <cell r="L47">
            <v>38837</v>
          </cell>
          <cell r="M47">
            <v>2.4857349999999996</v>
          </cell>
          <cell r="N47">
            <v>2.1835486934641724</v>
          </cell>
          <cell r="P47">
            <v>2.1808674208535019</v>
          </cell>
          <cell r="Q47">
            <v>2.1808674208535019</v>
          </cell>
        </row>
        <row r="48">
          <cell r="B48">
            <v>38868</v>
          </cell>
          <cell r="C48">
            <v>3.6230000000000002</v>
          </cell>
          <cell r="D48">
            <v>3.1677832457823851</v>
          </cell>
          <cell r="E48">
            <v>3.6455888946731219</v>
          </cell>
          <cell r="F48">
            <v>3.4698445998352745</v>
          </cell>
          <cell r="G48">
            <v>3.0650855700061364</v>
          </cell>
          <cell r="H48">
            <v>3.2674650849207052</v>
          </cell>
          <cell r="I48">
            <v>3.6276220411273954</v>
          </cell>
          <cell r="J48">
            <v>3.3961768849456093</v>
          </cell>
          <cell r="L48">
            <v>38868</v>
          </cell>
          <cell r="M48">
            <v>2.4938549999999995</v>
          </cell>
          <cell r="N48">
            <v>2.1922623797245566</v>
          </cell>
          <cell r="P48">
            <v>2.189586374840037</v>
          </cell>
          <cell r="Q48">
            <v>2.189586374840037</v>
          </cell>
        </row>
        <row r="49">
          <cell r="B49">
            <v>38898</v>
          </cell>
          <cell r="C49">
            <v>3.6549999999999998</v>
          </cell>
          <cell r="D49">
            <v>3.1978294365543336</v>
          </cell>
          <cell r="E49">
            <v>3.6776204274764726</v>
          </cell>
          <cell r="F49">
            <v>3.5011458931863908</v>
          </cell>
          <cell r="G49">
            <v>3.0947050391335855</v>
          </cell>
          <cell r="H49">
            <v>3.2979254661599882</v>
          </cell>
          <cell r="I49">
            <v>3.6595581437913598</v>
          </cell>
          <cell r="J49">
            <v>3.4271720797584027</v>
          </cell>
          <cell r="L49">
            <v>38898</v>
          </cell>
          <cell r="M49">
            <v>2.4999449999999999</v>
          </cell>
          <cell r="N49">
            <v>2.1975212189600182</v>
          </cell>
          <cell r="P49">
            <v>2.1948378392588879</v>
          </cell>
          <cell r="Q49">
            <v>2.1948378392588879</v>
          </cell>
        </row>
        <row r="50">
          <cell r="B50">
            <v>38929</v>
          </cell>
          <cell r="C50">
            <v>3.6869999999999998</v>
          </cell>
          <cell r="D50">
            <v>3.2252705483555482</v>
          </cell>
          <cell r="E50">
            <v>3.7096940040176247</v>
          </cell>
          <cell r="F50">
            <v>3.5315155776723284</v>
          </cell>
          <cell r="G50">
            <v>3.1211504670976336</v>
          </cell>
          <cell r="H50">
            <v>3.326333022384981</v>
          </cell>
          <cell r="I50">
            <v>3.6914090500072763</v>
          </cell>
          <cell r="J50">
            <v>3.4568275343215871</v>
          </cell>
          <cell r="L50">
            <v>38929</v>
          </cell>
          <cell r="M50">
            <v>2.5080649999999998</v>
          </cell>
          <cell r="N50">
            <v>2.2046913209434029</v>
          </cell>
          <cell r="P50">
            <v>2.2019995128804313</v>
          </cell>
          <cell r="Q50">
            <v>2.2019995128804313</v>
          </cell>
        </row>
        <row r="51">
          <cell r="B51">
            <v>38960</v>
          </cell>
          <cell r="C51">
            <v>3.722</v>
          </cell>
          <cell r="D51">
            <v>3.2589680088701809</v>
          </cell>
          <cell r="E51">
            <v>3.7447150258865256</v>
          </cell>
          <cell r="F51">
            <v>3.5660497732397394</v>
          </cell>
          <cell r="G51">
            <v>3.1545634465159336</v>
          </cell>
          <cell r="H51">
            <v>3.3603066098778362</v>
          </cell>
          <cell r="I51">
            <v>3.7263664517832527</v>
          </cell>
          <cell r="J51">
            <v>3.4911576641967828</v>
          </cell>
          <cell r="L51">
            <v>38960</v>
          </cell>
          <cell r="M51">
            <v>2.5498068749999994</v>
          </cell>
          <cell r="N51">
            <v>2.2460769841871717</v>
          </cell>
          <cell r="P51">
            <v>2.2433820154885096</v>
          </cell>
          <cell r="Q51">
            <v>2.2433820154885096</v>
          </cell>
        </row>
        <row r="52">
          <cell r="B52">
            <v>38990</v>
          </cell>
          <cell r="C52">
            <v>3.7269999999999999</v>
          </cell>
          <cell r="D52">
            <v>3.2665730878409156</v>
          </cell>
          <cell r="E52">
            <v>3.749672982148724</v>
          </cell>
          <cell r="F52">
            <v>3.5719813821049176</v>
          </cell>
          <cell r="G52">
            <v>3.1627374876793342</v>
          </cell>
          <cell r="H52">
            <v>3.3673594348921259</v>
          </cell>
          <cell r="I52">
            <v>3.7314516482313</v>
          </cell>
          <cell r="J52">
            <v>3.4974974044463916</v>
          </cell>
          <cell r="L52">
            <v>38990</v>
          </cell>
          <cell r="M52">
            <v>2.5786531749999995</v>
          </cell>
          <cell r="N52">
            <v>2.3092020199980854</v>
          </cell>
          <cell r="P52">
            <v>2.6148349664615322</v>
          </cell>
          <cell r="Q52">
            <v>2.3590997912098612</v>
          </cell>
        </row>
        <row r="53">
          <cell r="B53">
            <v>39021</v>
          </cell>
          <cell r="C53">
            <v>3.7519999999999998</v>
          </cell>
          <cell r="D53">
            <v>3.288707500973107</v>
          </cell>
          <cell r="E53">
            <v>3.7747192302603052</v>
          </cell>
          <cell r="F53">
            <v>3.5959566123532207</v>
          </cell>
          <cell r="G53">
            <v>3.1842460423995931</v>
          </cell>
          <cell r="H53">
            <v>3.3901013273764069</v>
          </cell>
          <cell r="I53">
            <v>3.7563579321384473</v>
          </cell>
          <cell r="J53">
            <v>3.5210236901718215</v>
          </cell>
          <cell r="L53">
            <v>39021</v>
          </cell>
          <cell r="M53">
            <v>2.7074312999999997</v>
          </cell>
          <cell r="N53">
            <v>2.4260649271275585</v>
          </cell>
          <cell r="P53">
            <v>2.7452130620692188</v>
          </cell>
          <cell r="Q53">
            <v>2.4781691940407087</v>
          </cell>
        </row>
        <row r="54">
          <cell r="B54">
            <v>39051</v>
          </cell>
          <cell r="C54">
            <v>3.9369999999999998</v>
          </cell>
          <cell r="D54">
            <v>3.4526063613101554</v>
          </cell>
          <cell r="E54">
            <v>3.9600597845364947</v>
          </cell>
          <cell r="F54">
            <v>3.7734105805452742</v>
          </cell>
          <cell r="G54">
            <v>3.3435363089760455</v>
          </cell>
          <cell r="H54">
            <v>3.5584734447606596</v>
          </cell>
          <cell r="I54">
            <v>3.9406678409092608</v>
          </cell>
          <cell r="J54">
            <v>3.69517179414999</v>
          </cell>
          <cell r="L54">
            <v>39051</v>
          </cell>
          <cell r="M54">
            <v>2.8423907749999993</v>
          </cell>
          <cell r="N54">
            <v>2.5490046648020268</v>
          </cell>
          <cell r="P54">
            <v>2.8817865425067963</v>
          </cell>
          <cell r="Q54">
            <v>2.6033347826420017</v>
          </cell>
        </row>
        <row r="55">
          <cell r="B55">
            <v>39082</v>
          </cell>
          <cell r="C55">
            <v>4.1020000000000003</v>
          </cell>
          <cell r="D55">
            <v>3.5954631900589114</v>
          </cell>
          <cell r="E55">
            <v>4.1254171563078055</v>
          </cell>
          <cell r="F55">
            <v>3.9304919051912575</v>
          </cell>
          <cell r="G55">
            <v>3.4815569590871385</v>
          </cell>
          <cell r="H55">
            <v>3.706024432139198</v>
          </cell>
          <cell r="I55">
            <v>4.1049436711008562</v>
          </cell>
          <cell r="J55">
            <v>3.8487840020283155</v>
          </cell>
          <cell r="L55">
            <v>39082</v>
          </cell>
          <cell r="M55">
            <v>2.864025499999999</v>
          </cell>
          <cell r="N55">
            <v>2.5677128450618976</v>
          </cell>
          <cell r="P55">
            <v>2.9038142427437719</v>
          </cell>
          <cell r="Q55">
            <v>2.6225849092144902</v>
          </cell>
        </row>
        <row r="56">
          <cell r="B56">
            <v>39113</v>
          </cell>
          <cell r="C56">
            <v>4.1719999999999997</v>
          </cell>
          <cell r="D56">
            <v>3.566792379938907</v>
          </cell>
          <cell r="E56">
            <v>4.1162215258888324</v>
          </cell>
          <cell r="F56">
            <v>3.9173662250348467</v>
          </cell>
          <cell r="G56">
            <v>3.4213368260533583</v>
          </cell>
          <cell r="H56">
            <v>3.6693515255441023</v>
          </cell>
          <cell r="I56">
            <v>4.084809615856889</v>
          </cell>
          <cell r="J56">
            <v>3.8507804032131356</v>
          </cell>
          <cell r="L56">
            <v>39113</v>
          </cell>
          <cell r="M56">
            <v>2.7517309749999992</v>
          </cell>
          <cell r="N56">
            <v>2.4480895013157888</v>
          </cell>
          <cell r="P56">
            <v>2.5617309749999992</v>
          </cell>
          <cell r="Q56">
            <v>2.5717309749999995</v>
          </cell>
        </row>
        <row r="57">
          <cell r="B57">
            <v>39141</v>
          </cell>
          <cell r="C57">
            <v>4.0620000000000003</v>
          </cell>
          <cell r="D57">
            <v>3.677541127649643</v>
          </cell>
          <cell r="E57">
            <v>4.2042243319472421</v>
          </cell>
          <cell r="F57">
            <v>4.0203952271417789</v>
          </cell>
          <cell r="G57">
            <v>3.5771198199123684</v>
          </cell>
          <cell r="H57">
            <v>3.7987575235270739</v>
          </cell>
          <cell r="I57">
            <v>4.2197311648972047</v>
          </cell>
          <cell r="J57">
            <v>3.9202246416693844</v>
          </cell>
          <cell r="L57">
            <v>39141</v>
          </cell>
          <cell r="M57">
            <v>2.6394364499999994</v>
          </cell>
          <cell r="N57">
            <v>2.2979789575742262</v>
          </cell>
          <cell r="P57">
            <v>2.3506745849802475</v>
          </cell>
          <cell r="Q57">
            <v>2.3556745849802474</v>
          </cell>
        </row>
        <row r="58">
          <cell r="B58">
            <v>39172</v>
          </cell>
          <cell r="C58">
            <v>3.9169999999999998</v>
          </cell>
          <cell r="D58">
            <v>3.4194507125079454</v>
          </cell>
          <cell r="E58">
            <v>3.940272105412391</v>
          </cell>
          <cell r="F58">
            <v>3.7487059557761229</v>
          </cell>
          <cell r="G58">
            <v>3.3075074011008709</v>
          </cell>
          <cell r="H58">
            <v>3.5281066784384967</v>
          </cell>
          <cell r="I58">
            <v>3.9202375988466205</v>
          </cell>
          <cell r="J58">
            <v>3.6684061058894657</v>
          </cell>
          <cell r="L58">
            <v>39172</v>
          </cell>
          <cell r="M58">
            <v>2.5425952999999994</v>
          </cell>
          <cell r="N58">
            <v>2.237559299414325</v>
          </cell>
          <cell r="P58">
            <v>2.2348527417181319</v>
          </cell>
          <cell r="Q58">
            <v>2.2348527417181319</v>
          </cell>
        </row>
        <row r="59">
          <cell r="B59">
            <v>39202</v>
          </cell>
          <cell r="C59">
            <v>3.7370000000000001</v>
          </cell>
          <cell r="D59">
            <v>3.2733167391274973</v>
          </cell>
          <cell r="E59">
            <v>3.7597255368209757</v>
          </cell>
          <cell r="F59">
            <v>3.5808168710234445</v>
          </cell>
          <cell r="G59">
            <v>3.1687699362250834</v>
          </cell>
          <cell r="H59">
            <v>3.3747934036242637</v>
          </cell>
          <cell r="I59">
            <v>3.7413451526712405</v>
          </cell>
          <cell r="J59">
            <v>3.5058227291343806</v>
          </cell>
          <cell r="L59">
            <v>39202</v>
          </cell>
          <cell r="M59">
            <v>2.5230210249999994</v>
          </cell>
          <cell r="N59">
            <v>2.2208347184641721</v>
          </cell>
          <cell r="P59">
            <v>2.2181534458535017</v>
          </cell>
          <cell r="Q59">
            <v>2.2181534458535017</v>
          </cell>
        </row>
        <row r="60">
          <cell r="B60">
            <v>39233</v>
          </cell>
          <cell r="C60">
            <v>3.7269999999999999</v>
          </cell>
          <cell r="D60">
            <v>3.2717832457823848</v>
          </cell>
          <cell r="E60">
            <v>3.7495888946731215</v>
          </cell>
          <cell r="F60">
            <v>3.5738445998352741</v>
          </cell>
          <cell r="G60">
            <v>3.169085570006136</v>
          </cell>
          <cell r="H60">
            <v>3.3714650849207048</v>
          </cell>
          <cell r="I60">
            <v>3.731622041127395</v>
          </cell>
          <cell r="J60">
            <v>3.500176884945609</v>
          </cell>
          <cell r="L60">
            <v>39233</v>
          </cell>
          <cell r="M60">
            <v>2.5312628249999993</v>
          </cell>
          <cell r="N60">
            <v>2.2296702047245565</v>
          </cell>
          <cell r="P60">
            <v>2.2269941998400369</v>
          </cell>
          <cell r="Q60">
            <v>2.2269941998400369</v>
          </cell>
        </row>
        <row r="61">
          <cell r="B61">
            <v>39263</v>
          </cell>
          <cell r="C61">
            <v>3.7570000000000001</v>
          </cell>
          <cell r="D61">
            <v>3.2998294365543339</v>
          </cell>
          <cell r="E61">
            <v>3.7796204274764729</v>
          </cell>
          <cell r="F61">
            <v>3.6031458931863911</v>
          </cell>
          <cell r="G61">
            <v>3.1967050391335858</v>
          </cell>
          <cell r="H61">
            <v>3.3999254661599885</v>
          </cell>
          <cell r="I61">
            <v>3.7615581437913601</v>
          </cell>
          <cell r="J61">
            <v>3.529172079758403</v>
          </cell>
          <cell r="L61">
            <v>39263</v>
          </cell>
          <cell r="M61">
            <v>2.5374441749999996</v>
          </cell>
          <cell r="N61">
            <v>2.2350203939600179</v>
          </cell>
          <cell r="P61">
            <v>2.2323370142588876</v>
          </cell>
          <cell r="Q61">
            <v>2.2323370142588876</v>
          </cell>
        </row>
        <row r="62">
          <cell r="B62">
            <v>39294</v>
          </cell>
          <cell r="C62">
            <v>3.7869999999999999</v>
          </cell>
          <cell r="D62">
            <v>3.3252705483555483</v>
          </cell>
          <cell r="E62">
            <v>3.8096940040176248</v>
          </cell>
          <cell r="F62">
            <v>3.6315155776723285</v>
          </cell>
          <cell r="G62">
            <v>3.2211504670976336</v>
          </cell>
          <cell r="H62">
            <v>3.4263330223849811</v>
          </cell>
          <cell r="I62">
            <v>3.7914090500072763</v>
          </cell>
          <cell r="J62">
            <v>3.5568275343215872</v>
          </cell>
          <cell r="L62">
            <v>39294</v>
          </cell>
          <cell r="M62">
            <v>2.5456859749999996</v>
          </cell>
          <cell r="N62">
            <v>2.2423122959434028</v>
          </cell>
          <cell r="P62">
            <v>2.2396204878804311</v>
          </cell>
          <cell r="Q62">
            <v>2.2396204878804311</v>
          </cell>
        </row>
        <row r="63">
          <cell r="B63">
            <v>39325</v>
          </cell>
          <cell r="C63">
            <v>3.8220000000000001</v>
          </cell>
          <cell r="D63">
            <v>3.358968008870181</v>
          </cell>
          <cell r="E63">
            <v>3.8447150258865257</v>
          </cell>
          <cell r="F63">
            <v>3.6660497732397395</v>
          </cell>
          <cell r="G63">
            <v>3.2545634465159337</v>
          </cell>
          <cell r="H63">
            <v>3.4603066098778363</v>
          </cell>
          <cell r="I63">
            <v>3.8263664517832527</v>
          </cell>
          <cell r="J63">
            <v>3.5911576641967828</v>
          </cell>
          <cell r="L63">
            <v>39325</v>
          </cell>
          <cell r="M63">
            <v>2.5880539781249992</v>
          </cell>
          <cell r="N63">
            <v>2.2843240873121715</v>
          </cell>
          <cell r="P63">
            <v>2.2816291186135094</v>
          </cell>
          <cell r="Q63">
            <v>2.2816291186135094</v>
          </cell>
        </row>
        <row r="64">
          <cell r="B64">
            <v>39355</v>
          </cell>
          <cell r="C64">
            <v>3.8220000000000001</v>
          </cell>
          <cell r="D64">
            <v>3.3615730878409158</v>
          </cell>
          <cell r="E64">
            <v>3.8446729821487242</v>
          </cell>
          <cell r="F64">
            <v>3.6669813821049178</v>
          </cell>
          <cell r="G64">
            <v>3.2577374876793344</v>
          </cell>
          <cell r="H64">
            <v>3.4623594348921261</v>
          </cell>
          <cell r="I64">
            <v>3.8264516482313002</v>
          </cell>
          <cell r="J64">
            <v>3.5924974044463918</v>
          </cell>
          <cell r="L64">
            <v>39355</v>
          </cell>
          <cell r="M64">
            <v>2.6173329726249994</v>
          </cell>
          <cell r="N64">
            <v>2.3478818176230853</v>
          </cell>
          <cell r="P64">
            <v>2.6535147640865322</v>
          </cell>
          <cell r="Q64">
            <v>2.3977795888348612</v>
          </cell>
        </row>
        <row r="65">
          <cell r="B65">
            <v>39386</v>
          </cell>
          <cell r="C65">
            <v>3.847</v>
          </cell>
          <cell r="D65">
            <v>3.3837075009731072</v>
          </cell>
          <cell r="E65">
            <v>3.8697192302603054</v>
          </cell>
          <cell r="F65">
            <v>3.6909566123532209</v>
          </cell>
          <cell r="G65">
            <v>3.2792460423995933</v>
          </cell>
          <cell r="H65">
            <v>3.4851013273764071</v>
          </cell>
          <cell r="I65">
            <v>3.8513579321384475</v>
          </cell>
          <cell r="J65">
            <v>3.6160236901718217</v>
          </cell>
          <cell r="L65">
            <v>39386</v>
          </cell>
          <cell r="M65">
            <v>2.7480427694999996</v>
          </cell>
          <cell r="N65">
            <v>2.4666763966275584</v>
          </cell>
          <cell r="P65">
            <v>2.7858245315692187</v>
          </cell>
          <cell r="Q65">
            <v>2.5187806635407086</v>
          </cell>
        </row>
        <row r="66">
          <cell r="B66">
            <v>39416</v>
          </cell>
          <cell r="C66">
            <v>3.9969999999999999</v>
          </cell>
          <cell r="D66">
            <v>3.5126063613101555</v>
          </cell>
          <cell r="E66">
            <v>4.0200597845364943</v>
          </cell>
          <cell r="F66">
            <v>3.8334105805452743</v>
          </cell>
          <cell r="G66">
            <v>3.4035363089760455</v>
          </cell>
          <cell r="H66">
            <v>3.6184734447606597</v>
          </cell>
          <cell r="I66">
            <v>4.0006678409092604</v>
          </cell>
          <cell r="J66">
            <v>3.75517179414999</v>
          </cell>
          <cell r="L66">
            <v>39416</v>
          </cell>
          <cell r="M66">
            <v>2.8850266366249988</v>
          </cell>
          <cell r="N66">
            <v>2.5916405264270264</v>
          </cell>
          <cell r="P66">
            <v>2.9244224041317959</v>
          </cell>
          <cell r="Q66">
            <v>2.6459706442670012</v>
          </cell>
        </row>
        <row r="67">
          <cell r="B67">
            <v>39447</v>
          </cell>
          <cell r="C67">
            <v>4.1470000000000002</v>
          </cell>
          <cell r="D67">
            <v>3.6404631900589113</v>
          </cell>
          <cell r="E67">
            <v>4.1704171563078054</v>
          </cell>
          <cell r="F67">
            <v>3.9754919051912574</v>
          </cell>
          <cell r="G67">
            <v>3.5265569590871384</v>
          </cell>
          <cell r="H67">
            <v>3.7510244321391979</v>
          </cell>
          <cell r="I67">
            <v>4.1499436711008562</v>
          </cell>
          <cell r="J67">
            <v>3.8937840020283154</v>
          </cell>
          <cell r="L67">
            <v>39447</v>
          </cell>
          <cell r="M67">
            <v>2.9069858824999986</v>
          </cell>
          <cell r="N67">
            <v>2.6106732275618971</v>
          </cell>
          <cell r="P67">
            <v>2.9467746252437714</v>
          </cell>
          <cell r="Q67">
            <v>2.6655452917144897</v>
          </cell>
        </row>
        <row r="68">
          <cell r="B68">
            <v>39478</v>
          </cell>
          <cell r="C68">
            <v>4.1970000000000001</v>
          </cell>
          <cell r="D68">
            <v>3.5917923799389073</v>
          </cell>
          <cell r="E68">
            <v>4.1412215258888327</v>
          </cell>
          <cell r="F68">
            <v>3.942366225034847</v>
          </cell>
          <cell r="G68">
            <v>3.4463368260533587</v>
          </cell>
          <cell r="H68">
            <v>3.6943515255441026</v>
          </cell>
          <cell r="I68">
            <v>4.1098096158568893</v>
          </cell>
          <cell r="J68">
            <v>3.875780403213136</v>
          </cell>
          <cell r="L68">
            <v>39478</v>
          </cell>
          <cell r="M68">
            <v>2.7930069396249988</v>
          </cell>
          <cell r="N68">
            <v>2.4893654659407884</v>
          </cell>
          <cell r="P68">
            <v>2.6030069396249989</v>
          </cell>
          <cell r="Q68">
            <v>2.6130069396249991</v>
          </cell>
        </row>
        <row r="69">
          <cell r="B69">
            <v>39507</v>
          </cell>
          <cell r="C69">
            <v>4.0970000000000004</v>
          </cell>
          <cell r="D69">
            <v>3.7125411276496432</v>
          </cell>
          <cell r="E69">
            <v>4.2392243319472422</v>
          </cell>
          <cell r="F69">
            <v>4.055395227141779</v>
          </cell>
          <cell r="G69">
            <v>3.6121198199123685</v>
          </cell>
          <cell r="H69">
            <v>3.833757523527074</v>
          </cell>
          <cell r="I69">
            <v>4.2547311648972048</v>
          </cell>
          <cell r="J69">
            <v>3.9552246416693846</v>
          </cell>
          <cell r="L69">
            <v>39507</v>
          </cell>
          <cell r="M69">
            <v>2.679027996749999</v>
          </cell>
          <cell r="N69">
            <v>2.3375705043242259</v>
          </cell>
          <cell r="P69">
            <v>2.3902661317302472</v>
          </cell>
          <cell r="Q69">
            <v>2.3952661317302471</v>
          </cell>
        </row>
        <row r="70">
          <cell r="B70">
            <v>39538</v>
          </cell>
          <cell r="C70">
            <v>3.9470000000000001</v>
          </cell>
          <cell r="D70">
            <v>3.4494507125079457</v>
          </cell>
          <cell r="E70">
            <v>3.9702721054123913</v>
          </cell>
          <cell r="F70">
            <v>3.7787059557761231</v>
          </cell>
          <cell r="G70">
            <v>3.3375074011008712</v>
          </cell>
          <cell r="H70">
            <v>3.5581066784384969</v>
          </cell>
          <cell r="I70">
            <v>3.9502375988466207</v>
          </cell>
          <cell r="J70">
            <v>3.6984061058894659</v>
          </cell>
          <cell r="L70">
            <v>39538</v>
          </cell>
          <cell r="M70">
            <v>2.5807342294999991</v>
          </cell>
          <cell r="N70">
            <v>2.2756982289143246</v>
          </cell>
          <cell r="P70">
            <v>2.2729916712181315</v>
          </cell>
          <cell r="Q70">
            <v>2.2729916712181315</v>
          </cell>
        </row>
        <row r="71">
          <cell r="B71">
            <v>39568</v>
          </cell>
          <cell r="C71">
            <v>3.7970000000000002</v>
          </cell>
          <cell r="D71">
            <v>3.3333167391274974</v>
          </cell>
          <cell r="E71">
            <v>3.8197255368209757</v>
          </cell>
          <cell r="F71">
            <v>3.6408168710234445</v>
          </cell>
          <cell r="G71">
            <v>3.2287699362250835</v>
          </cell>
          <cell r="H71">
            <v>3.4347934036242638</v>
          </cell>
          <cell r="I71">
            <v>3.8013451526712405</v>
          </cell>
          <cell r="J71">
            <v>3.5658227291343807</v>
          </cell>
          <cell r="L71">
            <v>39568</v>
          </cell>
          <cell r="M71">
            <v>2.5608663403749992</v>
          </cell>
          <cell r="N71">
            <v>2.2586800338391719</v>
          </cell>
          <cell r="P71">
            <v>2.2559987612285015</v>
          </cell>
          <cell r="Q71">
            <v>2.2559987612285015</v>
          </cell>
        </row>
        <row r="72">
          <cell r="B72">
            <v>39599</v>
          </cell>
          <cell r="C72">
            <v>3.7669999999999999</v>
          </cell>
          <cell r="D72">
            <v>3.3117832457823848</v>
          </cell>
          <cell r="E72">
            <v>3.7895888946731215</v>
          </cell>
          <cell r="F72">
            <v>3.6138445998352742</v>
          </cell>
          <cell r="G72">
            <v>3.209085570006136</v>
          </cell>
          <cell r="H72">
            <v>3.4114650849207049</v>
          </cell>
          <cell r="I72">
            <v>3.7716220411273951</v>
          </cell>
          <cell r="J72">
            <v>3.540176884945609</v>
          </cell>
          <cell r="L72">
            <v>39599</v>
          </cell>
          <cell r="M72">
            <v>2.5692317673749989</v>
          </cell>
          <cell r="N72">
            <v>2.2676391470995561</v>
          </cell>
          <cell r="P72">
            <v>2.2649631422150365</v>
          </cell>
          <cell r="Q72">
            <v>2.2649631422150365</v>
          </cell>
        </row>
        <row r="73">
          <cell r="B73">
            <v>39629</v>
          </cell>
          <cell r="C73">
            <v>3.7970000000000002</v>
          </cell>
          <cell r="D73">
            <v>3.339829436554334</v>
          </cell>
          <cell r="E73">
            <v>3.8196204274764729</v>
          </cell>
          <cell r="F73">
            <v>3.6431458931863911</v>
          </cell>
          <cell r="G73">
            <v>3.2367050391335859</v>
          </cell>
          <cell r="H73">
            <v>3.4399254661599885</v>
          </cell>
          <cell r="I73">
            <v>3.8015581437913601</v>
          </cell>
          <cell r="J73">
            <v>3.569172079758403</v>
          </cell>
          <cell r="L73">
            <v>39629</v>
          </cell>
          <cell r="M73">
            <v>2.5755058376249993</v>
          </cell>
          <cell r="N73">
            <v>2.2730820565850176</v>
          </cell>
          <cell r="P73">
            <v>2.2703986768838873</v>
          </cell>
          <cell r="Q73">
            <v>2.2703986768838873</v>
          </cell>
        </row>
        <row r="74">
          <cell r="B74">
            <v>39660</v>
          </cell>
          <cell r="C74">
            <v>3.827</v>
          </cell>
          <cell r="D74">
            <v>3.3652705483555483</v>
          </cell>
          <cell r="E74">
            <v>3.8496940040176248</v>
          </cell>
          <cell r="F74">
            <v>3.6715155776723285</v>
          </cell>
          <cell r="G74">
            <v>3.2611504670976337</v>
          </cell>
          <cell r="H74">
            <v>3.4663330223849811</v>
          </cell>
          <cell r="I74">
            <v>3.8314090500072764</v>
          </cell>
          <cell r="J74">
            <v>3.5968275343215872</v>
          </cell>
          <cell r="L74">
            <v>39660</v>
          </cell>
          <cell r="M74">
            <v>2.5838712646249995</v>
          </cell>
          <cell r="N74">
            <v>2.2804975855684027</v>
          </cell>
          <cell r="P74">
            <v>2.277805777505431</v>
          </cell>
          <cell r="Q74">
            <v>2.277805777505431</v>
          </cell>
        </row>
        <row r="75">
          <cell r="B75">
            <v>39691</v>
          </cell>
          <cell r="C75">
            <v>3.8570000000000002</v>
          </cell>
          <cell r="D75">
            <v>3.3939680088701811</v>
          </cell>
          <cell r="E75">
            <v>3.8797150258865258</v>
          </cell>
          <cell r="F75">
            <v>3.7010497732397396</v>
          </cell>
          <cell r="G75">
            <v>3.2895634465159338</v>
          </cell>
          <cell r="H75">
            <v>3.4953066098778365</v>
          </cell>
          <cell r="I75">
            <v>3.8613664517832529</v>
          </cell>
          <cell r="J75">
            <v>3.626157664196783</v>
          </cell>
          <cell r="L75">
            <v>39691</v>
          </cell>
          <cell r="M75">
            <v>2.6268747877968739</v>
          </cell>
          <cell r="N75">
            <v>2.3231448969840462</v>
          </cell>
          <cell r="P75">
            <v>2.3204499282853841</v>
          </cell>
          <cell r="Q75">
            <v>2.3204499282853841</v>
          </cell>
        </row>
        <row r="76">
          <cell r="B76">
            <v>39721</v>
          </cell>
          <cell r="C76">
            <v>3.8570000000000002</v>
          </cell>
          <cell r="D76">
            <v>3.3965730878409159</v>
          </cell>
          <cell r="E76">
            <v>3.8796729821487244</v>
          </cell>
          <cell r="F76">
            <v>3.7019813821049179</v>
          </cell>
          <cell r="G76">
            <v>3.2927374876793345</v>
          </cell>
          <cell r="H76">
            <v>3.4973594348921262</v>
          </cell>
          <cell r="I76">
            <v>3.8614516482313004</v>
          </cell>
          <cell r="J76">
            <v>3.6274974044463919</v>
          </cell>
          <cell r="L76">
            <v>39721</v>
          </cell>
          <cell r="M76">
            <v>2.6565929672143742</v>
          </cell>
          <cell r="N76">
            <v>2.3871418122124601</v>
          </cell>
          <cell r="P76">
            <v>2.692774758675907</v>
          </cell>
          <cell r="Q76">
            <v>2.437039583424236</v>
          </cell>
        </row>
        <row r="77">
          <cell r="B77">
            <v>39752</v>
          </cell>
          <cell r="C77">
            <v>3.8820000000000001</v>
          </cell>
          <cell r="D77">
            <v>3.4187075009731074</v>
          </cell>
          <cell r="E77">
            <v>3.9047192302603055</v>
          </cell>
          <cell r="F77">
            <v>3.7259566123532211</v>
          </cell>
          <cell r="G77">
            <v>3.3142460423995934</v>
          </cell>
          <cell r="H77">
            <v>3.5201013273764072</v>
          </cell>
          <cell r="I77">
            <v>3.8863579321384476</v>
          </cell>
          <cell r="J77">
            <v>3.6510236901718218</v>
          </cell>
          <cell r="L77">
            <v>39752</v>
          </cell>
          <cell r="M77">
            <v>2.7892634110424992</v>
          </cell>
          <cell r="N77">
            <v>2.507897038170058</v>
          </cell>
          <cell r="P77">
            <v>2.8270451731117183</v>
          </cell>
          <cell r="Q77">
            <v>2.5600013050832082</v>
          </cell>
        </row>
        <row r="78">
          <cell r="B78">
            <v>39782</v>
          </cell>
          <cell r="C78">
            <v>4.032</v>
          </cell>
          <cell r="D78">
            <v>3.5476063613101556</v>
          </cell>
          <cell r="E78">
            <v>4.0550597845364944</v>
          </cell>
          <cell r="F78">
            <v>3.8684105805452744</v>
          </cell>
          <cell r="G78">
            <v>3.4385363089760457</v>
          </cell>
          <cell r="H78">
            <v>3.6534734447606598</v>
          </cell>
          <cell r="I78">
            <v>4.0356678409092606</v>
          </cell>
          <cell r="J78">
            <v>3.7901717941499902</v>
          </cell>
          <cell r="L78">
            <v>39782</v>
          </cell>
          <cell r="M78">
            <v>2.9283020361743737</v>
          </cell>
          <cell r="N78">
            <v>2.6349159259764012</v>
          </cell>
          <cell r="P78">
            <v>2.9676978036811708</v>
          </cell>
          <cell r="Q78">
            <v>2.6892460438163761</v>
          </cell>
        </row>
        <row r="79">
          <cell r="B79">
            <v>39813</v>
          </cell>
          <cell r="C79">
            <v>4.1820000000000004</v>
          </cell>
          <cell r="D79">
            <v>3.6754631900589114</v>
          </cell>
          <cell r="E79">
            <v>4.2054171563078055</v>
          </cell>
          <cell r="F79">
            <v>4.0104919051912571</v>
          </cell>
          <cell r="G79">
            <v>3.5615569590871385</v>
          </cell>
          <cell r="H79">
            <v>3.786024432139198</v>
          </cell>
          <cell r="I79">
            <v>4.1849436711008563</v>
          </cell>
          <cell r="J79">
            <v>3.9287840020283156</v>
          </cell>
          <cell r="L79">
            <v>39813</v>
          </cell>
          <cell r="M79">
            <v>2.9505906707374985</v>
          </cell>
          <cell r="N79">
            <v>2.654278015799397</v>
          </cell>
          <cell r="P79">
            <v>2.9903794134812713</v>
          </cell>
          <cell r="Q79">
            <v>2.7091500799519896</v>
          </cell>
        </row>
        <row r="80">
          <cell r="B80">
            <v>39844</v>
          </cell>
          <cell r="C80">
            <v>4.2809400000000002</v>
          </cell>
          <cell r="D80">
            <v>3.6757323799389074</v>
          </cell>
          <cell r="E80">
            <v>4.2251615258888329</v>
          </cell>
          <cell r="F80">
            <v>4.0263062250348467</v>
          </cell>
          <cell r="G80">
            <v>3.5302768260533588</v>
          </cell>
          <cell r="H80">
            <v>3.7782915255441027</v>
          </cell>
          <cell r="I80">
            <v>4.1937496158568894</v>
          </cell>
          <cell r="J80">
            <v>3.9597204032131361</v>
          </cell>
          <cell r="L80">
            <v>39844</v>
          </cell>
          <cell r="M80">
            <v>2.8349020437193735</v>
          </cell>
          <cell r="N80">
            <v>2.5312605700351631</v>
          </cell>
          <cell r="P80">
            <v>2.6449020437193735</v>
          </cell>
          <cell r="Q80">
            <v>2.6549020437193738</v>
          </cell>
        </row>
        <row r="81">
          <cell r="B81">
            <v>39872</v>
          </cell>
          <cell r="C81">
            <v>4.1789400000000008</v>
          </cell>
          <cell r="D81">
            <v>3.7944811276496435</v>
          </cell>
          <cell r="E81">
            <v>4.3211643319472426</v>
          </cell>
          <cell r="F81">
            <v>4.1373352271417794</v>
          </cell>
          <cell r="G81">
            <v>3.6940598199123689</v>
          </cell>
          <cell r="H81">
            <v>3.9156975235270743</v>
          </cell>
          <cell r="I81">
            <v>4.3366711648972052</v>
          </cell>
          <cell r="J81">
            <v>4.0371646416693849</v>
          </cell>
          <cell r="L81">
            <v>39872</v>
          </cell>
          <cell r="M81">
            <v>2.7192134167012489</v>
          </cell>
          <cell r="N81">
            <v>2.3777559242754758</v>
          </cell>
          <cell r="P81">
            <v>2.4304515516814971</v>
          </cell>
          <cell r="Q81">
            <v>2.435451551681497</v>
          </cell>
        </row>
        <row r="82">
          <cell r="B82">
            <v>39903</v>
          </cell>
          <cell r="C82">
            <v>4.0259400000000003</v>
          </cell>
          <cell r="D82">
            <v>3.5283907125079459</v>
          </cell>
          <cell r="E82">
            <v>4.0492121054123915</v>
          </cell>
          <cell r="F82">
            <v>3.8576459557761233</v>
          </cell>
          <cell r="G82">
            <v>3.4164474011008714</v>
          </cell>
          <cell r="H82">
            <v>3.6370466784384972</v>
          </cell>
          <cell r="I82">
            <v>4.029177598846621</v>
          </cell>
          <cell r="J82">
            <v>3.7773461058894662</v>
          </cell>
          <cell r="L82">
            <v>39903</v>
          </cell>
          <cell r="M82">
            <v>2.6194452429424988</v>
          </cell>
          <cell r="N82">
            <v>2.3144092423568243</v>
          </cell>
          <cell r="P82">
            <v>2.3117026846606312</v>
          </cell>
          <cell r="Q82">
            <v>2.3117026846606312</v>
          </cell>
        </row>
        <row r="83">
          <cell r="B83">
            <v>39933</v>
          </cell>
          <cell r="C83">
            <v>3.8729400000000003</v>
          </cell>
          <cell r="D83">
            <v>3.4092567391274975</v>
          </cell>
          <cell r="E83">
            <v>3.8956655368209758</v>
          </cell>
          <cell r="F83">
            <v>3.7167568710234447</v>
          </cell>
          <cell r="G83">
            <v>3.3047099362250836</v>
          </cell>
          <cell r="H83">
            <v>3.5107334036242639</v>
          </cell>
          <cell r="I83">
            <v>3.8772851526712406</v>
          </cell>
          <cell r="J83">
            <v>3.6417627291343808</v>
          </cell>
          <cell r="L83">
            <v>39933</v>
          </cell>
          <cell r="M83">
            <v>2.5992793354806238</v>
          </cell>
          <cell r="N83">
            <v>2.2970930289447966</v>
          </cell>
          <cell r="P83">
            <v>2.2944117563341262</v>
          </cell>
          <cell r="Q83">
            <v>2.2944117563341262</v>
          </cell>
        </row>
        <row r="84">
          <cell r="B84">
            <v>39964</v>
          </cell>
          <cell r="C84">
            <v>3.8423400000000001</v>
          </cell>
          <cell r="D84">
            <v>3.387123245782385</v>
          </cell>
          <cell r="E84">
            <v>3.8649288946731217</v>
          </cell>
          <cell r="F84">
            <v>3.6891845998352744</v>
          </cell>
          <cell r="G84">
            <v>3.2844255700061362</v>
          </cell>
          <cell r="H84">
            <v>3.4868050849207051</v>
          </cell>
          <cell r="I84">
            <v>3.8469620411273953</v>
          </cell>
          <cell r="J84">
            <v>3.6155168849456092</v>
          </cell>
          <cell r="L84">
            <v>39964</v>
          </cell>
          <cell r="M84">
            <v>2.6077702438856236</v>
          </cell>
          <cell r="N84">
            <v>2.3061776236101807</v>
          </cell>
          <cell r="P84">
            <v>2.3035016187256612</v>
          </cell>
          <cell r="Q84">
            <v>2.3035016187256612</v>
          </cell>
        </row>
        <row r="85">
          <cell r="B85">
            <v>39994</v>
          </cell>
          <cell r="C85">
            <v>3.8729400000000003</v>
          </cell>
          <cell r="D85">
            <v>3.4157694365543341</v>
          </cell>
          <cell r="E85">
            <v>3.895560427476473</v>
          </cell>
          <cell r="F85">
            <v>3.7190858931863913</v>
          </cell>
          <cell r="G85">
            <v>3.312645039133586</v>
          </cell>
          <cell r="H85">
            <v>3.5158654661599886</v>
          </cell>
          <cell r="I85">
            <v>3.8774981437913603</v>
          </cell>
          <cell r="J85">
            <v>3.6451120797584031</v>
          </cell>
          <cell r="L85">
            <v>39994</v>
          </cell>
          <cell r="M85">
            <v>2.614138425189374</v>
          </cell>
          <cell r="N85">
            <v>2.3117146441493923</v>
          </cell>
          <cell r="P85">
            <v>2.309031264448262</v>
          </cell>
          <cell r="Q85">
            <v>2.309031264448262</v>
          </cell>
        </row>
        <row r="86">
          <cell r="B86">
            <v>40025</v>
          </cell>
          <cell r="C86">
            <v>3.90354</v>
          </cell>
          <cell r="D86">
            <v>3.4418105483555483</v>
          </cell>
          <cell r="E86">
            <v>3.9262340040176249</v>
          </cell>
          <cell r="F86">
            <v>3.7480555776723286</v>
          </cell>
          <cell r="G86">
            <v>3.3376904670976337</v>
          </cell>
          <cell r="H86">
            <v>3.5428730223849811</v>
          </cell>
          <cell r="I86">
            <v>3.9079490500072764</v>
          </cell>
          <cell r="J86">
            <v>3.6733675343215872</v>
          </cell>
          <cell r="L86">
            <v>40025</v>
          </cell>
          <cell r="M86">
            <v>2.6226293335943742</v>
          </cell>
          <cell r="N86">
            <v>2.3192556545377774</v>
          </cell>
          <cell r="P86">
            <v>2.3165638464748057</v>
          </cell>
          <cell r="Q86">
            <v>2.3165638464748057</v>
          </cell>
        </row>
        <row r="87">
          <cell r="B87">
            <v>40056</v>
          </cell>
          <cell r="C87">
            <v>3.9341400000000002</v>
          </cell>
          <cell r="D87">
            <v>3.4711080088701811</v>
          </cell>
          <cell r="E87">
            <v>3.9568550258865258</v>
          </cell>
          <cell r="F87">
            <v>3.7781897732397396</v>
          </cell>
          <cell r="G87">
            <v>3.3667034465159338</v>
          </cell>
          <cell r="H87">
            <v>3.5724466098778365</v>
          </cell>
          <cell r="I87">
            <v>3.9385064517832529</v>
          </cell>
          <cell r="J87">
            <v>3.703297664196783</v>
          </cell>
          <cell r="L87">
            <v>40056</v>
          </cell>
          <cell r="M87">
            <v>2.6662779096138269</v>
          </cell>
          <cell r="N87">
            <v>2.3625480188009993</v>
          </cell>
          <cell r="P87">
            <v>2.3598530501023371</v>
          </cell>
          <cell r="Q87">
            <v>2.3598530501023371</v>
          </cell>
        </row>
        <row r="88">
          <cell r="B88">
            <v>40086</v>
          </cell>
          <cell r="C88">
            <v>3.9341400000000002</v>
          </cell>
          <cell r="D88">
            <v>3.4737130878409159</v>
          </cell>
          <cell r="E88">
            <v>3.9568129821487243</v>
          </cell>
          <cell r="F88">
            <v>3.7791213821049179</v>
          </cell>
          <cell r="G88">
            <v>3.3698774876793345</v>
          </cell>
          <cell r="H88">
            <v>3.5744994348921262</v>
          </cell>
          <cell r="I88">
            <v>3.9385916482313004</v>
          </cell>
          <cell r="J88">
            <v>3.7046374044463919</v>
          </cell>
          <cell r="L88">
            <v>40086</v>
          </cell>
          <cell r="M88">
            <v>2.6964418617225894</v>
          </cell>
          <cell r="N88">
            <v>2.4269907067206753</v>
          </cell>
          <cell r="P88">
            <v>2.7326236531841221</v>
          </cell>
          <cell r="Q88">
            <v>2.4768884779324511</v>
          </cell>
        </row>
        <row r="89">
          <cell r="B89">
            <v>40117</v>
          </cell>
          <cell r="C89">
            <v>3.9596400000000003</v>
          </cell>
          <cell r="D89">
            <v>3.4963475009731075</v>
          </cell>
          <cell r="E89">
            <v>3.9823592302603057</v>
          </cell>
          <cell r="F89">
            <v>3.8035966123532212</v>
          </cell>
          <cell r="G89">
            <v>3.3918860423995936</v>
          </cell>
          <cell r="H89">
            <v>3.5977413273764074</v>
          </cell>
          <cell r="I89">
            <v>3.9639979321384478</v>
          </cell>
          <cell r="J89">
            <v>3.728663690171822</v>
          </cell>
          <cell r="L89">
            <v>40117</v>
          </cell>
          <cell r="M89">
            <v>2.8311023622081364</v>
          </cell>
          <cell r="N89">
            <v>2.5497359893356952</v>
          </cell>
          <cell r="P89">
            <v>2.8688841242773555</v>
          </cell>
          <cell r="Q89">
            <v>2.6018402562488454</v>
          </cell>
        </row>
        <row r="90">
          <cell r="B90">
            <v>40147</v>
          </cell>
          <cell r="C90">
            <v>4.1126399999999999</v>
          </cell>
          <cell r="D90">
            <v>3.6282463613101554</v>
          </cell>
          <cell r="E90">
            <v>4.1356997845364942</v>
          </cell>
          <cell r="F90">
            <v>3.9490505805452742</v>
          </cell>
          <cell r="G90">
            <v>3.5191763089760455</v>
          </cell>
          <cell r="H90">
            <v>3.7341134447606597</v>
          </cell>
          <cell r="I90">
            <v>4.1163078409092604</v>
          </cell>
          <cell r="J90">
            <v>3.87081179414999</v>
          </cell>
          <cell r="L90">
            <v>40147</v>
          </cell>
          <cell r="M90">
            <v>2.9722265667169889</v>
          </cell>
          <cell r="N90">
            <v>2.6788404565190165</v>
          </cell>
          <cell r="P90">
            <v>3.011622334223786</v>
          </cell>
          <cell r="Q90">
            <v>2.7331705743589914</v>
          </cell>
        </row>
        <row r="91">
          <cell r="B91">
            <v>40178</v>
          </cell>
          <cell r="C91">
            <v>4.2656400000000003</v>
          </cell>
          <cell r="D91">
            <v>3.7591031900589114</v>
          </cell>
          <cell r="E91">
            <v>4.2890571563078055</v>
          </cell>
          <cell r="F91">
            <v>4.094131905191257</v>
          </cell>
          <cell r="G91">
            <v>3.6451969590871385</v>
          </cell>
          <cell r="H91">
            <v>3.869664432139198</v>
          </cell>
          <cell r="I91">
            <v>4.2685836711008562</v>
          </cell>
          <cell r="J91">
            <v>4.0124240020283155</v>
          </cell>
          <cell r="L91">
            <v>40178</v>
          </cell>
          <cell r="M91">
            <v>2.9948495307985605</v>
          </cell>
          <cell r="N91">
            <v>2.6985368758604591</v>
          </cell>
          <cell r="P91">
            <v>3.0346382735423334</v>
          </cell>
          <cell r="Q91">
            <v>2.7534089400130517</v>
          </cell>
        </row>
        <row r="92">
          <cell r="B92">
            <v>40209</v>
          </cell>
          <cell r="C92">
            <v>4.3665588</v>
          </cell>
          <cell r="D92">
            <v>3.7613511799389072</v>
          </cell>
          <cell r="E92">
            <v>4.3107803258888326</v>
          </cell>
          <cell r="F92">
            <v>4.1119250250348465</v>
          </cell>
          <cell r="G92">
            <v>3.6158956260533586</v>
          </cell>
          <cell r="H92">
            <v>3.8639103255441025</v>
          </cell>
          <cell r="I92">
            <v>4.2793684158568892</v>
          </cell>
          <cell r="J92">
            <v>4.0453392032131354</v>
          </cell>
          <cell r="L92">
            <v>40209</v>
          </cell>
          <cell r="M92">
            <v>2.877425574375164</v>
          </cell>
          <cell r="N92">
            <v>2.5737841006909536</v>
          </cell>
          <cell r="P92">
            <v>2.6874255743751641</v>
          </cell>
          <cell r="Q92">
            <v>2.6974255743751643</v>
          </cell>
        </row>
        <row r="93">
          <cell r="B93">
            <v>40237</v>
          </cell>
          <cell r="C93">
            <v>4.2625188000000005</v>
          </cell>
          <cell r="D93">
            <v>3.8780599276496432</v>
          </cell>
          <cell r="E93">
            <v>4.4047431319472423</v>
          </cell>
          <cell r="F93">
            <v>4.2209140271417791</v>
          </cell>
          <cell r="G93">
            <v>3.7776386199123686</v>
          </cell>
          <cell r="H93">
            <v>3.9992763235270741</v>
          </cell>
          <cell r="I93">
            <v>4.4202499648972049</v>
          </cell>
          <cell r="J93">
            <v>4.1207434416693847</v>
          </cell>
          <cell r="L93">
            <v>40237</v>
          </cell>
          <cell r="M93">
            <v>2.7600016179517675</v>
          </cell>
          <cell r="N93">
            <v>2.4185441255259943</v>
          </cell>
          <cell r="P93">
            <v>2.4712397529320156</v>
          </cell>
          <cell r="Q93">
            <v>2.4762397529320155</v>
          </cell>
        </row>
        <row r="94">
          <cell r="B94">
            <v>40268</v>
          </cell>
          <cell r="C94">
            <v>4.1064588000000004</v>
          </cell>
          <cell r="D94">
            <v>3.608909512507946</v>
          </cell>
          <cell r="E94">
            <v>4.1297309054123916</v>
          </cell>
          <cell r="F94">
            <v>3.9381647557761235</v>
          </cell>
          <cell r="G94">
            <v>3.4969662011008715</v>
          </cell>
          <cell r="H94">
            <v>3.7175654784384973</v>
          </cell>
          <cell r="I94">
            <v>4.1096963988466211</v>
          </cell>
          <cell r="J94">
            <v>3.8578649058894663</v>
          </cell>
          <cell r="L94">
            <v>40268</v>
          </cell>
          <cell r="M94">
            <v>2.6587369215866361</v>
          </cell>
          <cell r="N94">
            <v>2.3537009210009616</v>
          </cell>
          <cell r="P94">
            <v>2.3509943633047685</v>
          </cell>
          <cell r="Q94">
            <v>2.3509943633047685</v>
          </cell>
        </row>
        <row r="95">
          <cell r="B95">
            <v>40298</v>
          </cell>
          <cell r="C95">
            <v>3.9503988000000003</v>
          </cell>
          <cell r="D95">
            <v>3.4867155391274975</v>
          </cell>
          <cell r="E95">
            <v>3.9731243368209759</v>
          </cell>
          <cell r="F95">
            <v>3.7942156710234447</v>
          </cell>
          <cell r="G95">
            <v>3.3821687362250836</v>
          </cell>
          <cell r="H95">
            <v>3.5881922036242639</v>
          </cell>
          <cell r="I95">
            <v>3.9547439526712407</v>
          </cell>
          <cell r="J95">
            <v>3.7192215291343809</v>
          </cell>
          <cell r="L95">
            <v>40298</v>
          </cell>
          <cell r="M95">
            <v>2.6382685255128329</v>
          </cell>
          <cell r="N95">
            <v>2.3360822189770056</v>
          </cell>
          <cell r="P95">
            <v>2.3334009463663352</v>
          </cell>
          <cell r="Q95">
            <v>2.3334009463663352</v>
          </cell>
        </row>
        <row r="96">
          <cell r="B96">
            <v>40329</v>
          </cell>
          <cell r="C96">
            <v>3.9191868000000003</v>
          </cell>
          <cell r="D96">
            <v>3.4639700457823852</v>
          </cell>
          <cell r="E96">
            <v>3.9417756946731219</v>
          </cell>
          <cell r="F96">
            <v>3.7660313998352746</v>
          </cell>
          <cell r="G96">
            <v>3.3612723700061364</v>
          </cell>
          <cell r="H96">
            <v>3.5636518849207053</v>
          </cell>
          <cell r="I96">
            <v>3.9238088411273955</v>
          </cell>
          <cell r="J96">
            <v>3.6923636849456094</v>
          </cell>
          <cell r="L96">
            <v>40329</v>
          </cell>
          <cell r="M96">
            <v>2.6468867975439077</v>
          </cell>
          <cell r="N96">
            <v>2.3452941772684648</v>
          </cell>
          <cell r="P96">
            <v>2.3426181723839452</v>
          </cell>
          <cell r="Q96">
            <v>2.3426181723839452</v>
          </cell>
        </row>
        <row r="97">
          <cell r="B97">
            <v>40359</v>
          </cell>
          <cell r="C97">
            <v>3.9503988000000003</v>
          </cell>
          <cell r="D97">
            <v>3.4932282365543341</v>
          </cell>
          <cell r="E97">
            <v>3.9730192274764731</v>
          </cell>
          <cell r="F97">
            <v>3.7965446931863913</v>
          </cell>
          <cell r="G97">
            <v>3.390103839133586</v>
          </cell>
          <cell r="H97">
            <v>3.5933242661599887</v>
          </cell>
          <cell r="I97">
            <v>3.9549569437913603</v>
          </cell>
          <cell r="J97">
            <v>3.7225708797584032</v>
          </cell>
          <cell r="L97">
            <v>40359</v>
          </cell>
          <cell r="M97">
            <v>2.6533505015672145</v>
          </cell>
          <cell r="N97">
            <v>2.3509267205272328</v>
          </cell>
          <cell r="P97">
            <v>2.3482433408261025</v>
          </cell>
          <cell r="Q97">
            <v>2.3482433408261025</v>
          </cell>
        </row>
        <row r="98">
          <cell r="B98">
            <v>40390</v>
          </cell>
          <cell r="C98">
            <v>3.9816107999999999</v>
          </cell>
          <cell r="D98">
            <v>3.5198813483555482</v>
          </cell>
          <cell r="E98">
            <v>4.0043048040176243</v>
          </cell>
          <cell r="F98">
            <v>3.8261263776723284</v>
          </cell>
          <cell r="G98">
            <v>3.4157612670976336</v>
          </cell>
          <cell r="H98">
            <v>3.620943822384981</v>
          </cell>
          <cell r="I98">
            <v>3.9860198500072763</v>
          </cell>
          <cell r="J98">
            <v>3.7514383343215871</v>
          </cell>
          <cell r="L98">
            <v>40390</v>
          </cell>
          <cell r="M98">
            <v>2.6619687735982898</v>
          </cell>
          <cell r="N98">
            <v>2.3585950945416929</v>
          </cell>
          <cell r="P98">
            <v>2.3559032864787213</v>
          </cell>
          <cell r="Q98">
            <v>2.3559032864787213</v>
          </cell>
        </row>
        <row r="99">
          <cell r="B99">
            <v>40421</v>
          </cell>
          <cell r="C99">
            <v>4.0128228000000004</v>
          </cell>
          <cell r="D99">
            <v>3.5497908088701813</v>
          </cell>
          <cell r="E99">
            <v>4.035537825886526</v>
          </cell>
          <cell r="F99">
            <v>3.8568725732397398</v>
          </cell>
          <cell r="G99">
            <v>3.4453862465159339</v>
          </cell>
          <cell r="H99">
            <v>3.6511294098778366</v>
          </cell>
          <cell r="I99">
            <v>4.017189251783253</v>
          </cell>
          <cell r="J99">
            <v>3.7819804641967831</v>
          </cell>
          <cell r="L99">
            <v>40421</v>
          </cell>
          <cell r="M99">
            <v>2.7062720782580341</v>
          </cell>
          <cell r="N99">
            <v>2.4025421874452064</v>
          </cell>
          <cell r="P99">
            <v>2.3998472187465443</v>
          </cell>
          <cell r="Q99">
            <v>2.3998472187465443</v>
          </cell>
        </row>
        <row r="100">
          <cell r="B100">
            <v>40451</v>
          </cell>
          <cell r="C100">
            <v>4.0128228000000004</v>
          </cell>
          <cell r="D100">
            <v>3.5523958878409161</v>
          </cell>
          <cell r="E100">
            <v>4.0354957821487245</v>
          </cell>
          <cell r="F100">
            <v>3.857804182104918</v>
          </cell>
          <cell r="G100">
            <v>3.4485602876793346</v>
          </cell>
          <cell r="H100">
            <v>3.6531822348921263</v>
          </cell>
          <cell r="I100">
            <v>4.0172744482313005</v>
          </cell>
          <cell r="J100">
            <v>3.7833202044463921</v>
          </cell>
          <cell r="L100">
            <v>40451</v>
          </cell>
          <cell r="M100">
            <v>2.736888489648428</v>
          </cell>
          <cell r="N100">
            <v>2.4674373346465139</v>
          </cell>
          <cell r="P100">
            <v>2.7730702811099608</v>
          </cell>
          <cell r="Q100">
            <v>2.5173351058582898</v>
          </cell>
        </row>
        <row r="101">
          <cell r="B101">
            <v>40482</v>
          </cell>
          <cell r="C101">
            <v>4.0388328000000007</v>
          </cell>
          <cell r="D101">
            <v>3.5755403009731079</v>
          </cell>
          <cell r="E101">
            <v>4.0615520302603061</v>
          </cell>
          <cell r="F101">
            <v>3.8827894123532216</v>
          </cell>
          <cell r="G101">
            <v>3.471078842399594</v>
          </cell>
          <cell r="H101">
            <v>3.6769341273764078</v>
          </cell>
          <cell r="I101">
            <v>4.0431907321384477</v>
          </cell>
          <cell r="J101">
            <v>3.8078564901718224</v>
          </cell>
          <cell r="L101">
            <v>40482</v>
          </cell>
          <cell r="M101">
            <v>2.8735688976412583</v>
          </cell>
          <cell r="N101">
            <v>2.5922025247688172</v>
          </cell>
          <cell r="P101">
            <v>2.9113506597104775</v>
          </cell>
          <cell r="Q101">
            <v>2.6443067916819674</v>
          </cell>
        </row>
        <row r="102">
          <cell r="B102">
            <v>40512</v>
          </cell>
          <cell r="C102">
            <v>4.1948927999999999</v>
          </cell>
          <cell r="D102">
            <v>3.7104991613101554</v>
          </cell>
          <cell r="E102">
            <v>4.2179525845364942</v>
          </cell>
          <cell r="F102">
            <v>4.0313033805452738</v>
          </cell>
          <cell r="G102">
            <v>3.6014291089760455</v>
          </cell>
          <cell r="H102">
            <v>3.8163662447606597</v>
          </cell>
          <cell r="I102">
            <v>4.1985606409092604</v>
          </cell>
          <cell r="J102">
            <v>3.95306459414999</v>
          </cell>
          <cell r="L102">
            <v>40512</v>
          </cell>
          <cell r="M102">
            <v>3.0168099652177434</v>
          </cell>
          <cell r="N102">
            <v>2.7234238550197709</v>
          </cell>
          <cell r="P102">
            <v>3.0562057327245404</v>
          </cell>
          <cell r="Q102">
            <v>2.7777539728597458</v>
          </cell>
        </row>
        <row r="103">
          <cell r="B103">
            <v>40543</v>
          </cell>
          <cell r="C103">
            <v>4.3509528000000008</v>
          </cell>
          <cell r="D103">
            <v>3.8444159900589119</v>
          </cell>
          <cell r="E103">
            <v>4.374369956307806</v>
          </cell>
          <cell r="F103">
            <v>4.1794447051912575</v>
          </cell>
          <cell r="G103">
            <v>3.730509759087139</v>
          </cell>
          <cell r="H103">
            <v>3.9549772321391985</v>
          </cell>
          <cell r="I103">
            <v>4.3538964711008568</v>
          </cell>
          <cell r="J103">
            <v>4.097736802028316</v>
          </cell>
          <cell r="L103">
            <v>40543</v>
          </cell>
          <cell r="M103">
            <v>3.0397722737605388</v>
          </cell>
          <cell r="N103">
            <v>2.7434596188224374</v>
          </cell>
          <cell r="P103">
            <v>3.0795610165043117</v>
          </cell>
          <cell r="Q103">
            <v>2.79833168297503</v>
          </cell>
        </row>
        <row r="104">
          <cell r="B104">
            <v>40574</v>
          </cell>
          <cell r="C104">
            <v>4.4538899760000001</v>
          </cell>
          <cell r="D104">
            <v>3.8486823559389074</v>
          </cell>
          <cell r="E104">
            <v>4.3981115018888328</v>
          </cell>
          <cell r="F104">
            <v>4.1992562010348466</v>
          </cell>
          <cell r="G104">
            <v>3.7032268020533587</v>
          </cell>
          <cell r="H104">
            <v>3.9512415015441027</v>
          </cell>
          <cell r="I104">
            <v>4.3666995918568894</v>
          </cell>
          <cell r="J104">
            <v>4.1326703792131356</v>
          </cell>
          <cell r="L104">
            <v>40574</v>
          </cell>
          <cell r="M104">
            <v>2.9205869579907913</v>
          </cell>
          <cell r="N104">
            <v>2.6169454843065809</v>
          </cell>
          <cell r="P104">
            <v>2.7305869579907913</v>
          </cell>
          <cell r="Q104">
            <v>2.7405869579907916</v>
          </cell>
        </row>
        <row r="105">
          <cell r="B105">
            <v>40602</v>
          </cell>
          <cell r="C105">
            <v>4.3477691760000008</v>
          </cell>
          <cell r="D105">
            <v>3.9633103036496435</v>
          </cell>
          <cell r="E105">
            <v>4.4899935079472426</v>
          </cell>
          <cell r="F105">
            <v>4.3061644031417794</v>
          </cell>
          <cell r="G105">
            <v>3.8628889959123689</v>
          </cell>
          <cell r="H105">
            <v>4.0845266995270739</v>
          </cell>
          <cell r="I105">
            <v>4.5055003408972052</v>
          </cell>
          <cell r="J105">
            <v>4.205993817669385</v>
          </cell>
          <cell r="L105">
            <v>40602</v>
          </cell>
          <cell r="M105">
            <v>2.8014016422210437</v>
          </cell>
          <cell r="N105">
            <v>2.4599441497952705</v>
          </cell>
          <cell r="P105">
            <v>2.5126397772012918</v>
          </cell>
          <cell r="Q105">
            <v>2.5176397772012917</v>
          </cell>
        </row>
        <row r="106">
          <cell r="B106">
            <v>40633</v>
          </cell>
          <cell r="C106">
            <v>4.1885879760000009</v>
          </cell>
          <cell r="D106">
            <v>3.6910386885079465</v>
          </cell>
          <cell r="E106">
            <v>4.2118600814123921</v>
          </cell>
          <cell r="F106">
            <v>4.0202939317761235</v>
          </cell>
          <cell r="G106">
            <v>3.579095377100872</v>
          </cell>
          <cell r="H106">
            <v>3.7996946544384977</v>
          </cell>
          <cell r="I106">
            <v>4.1918255748466215</v>
          </cell>
          <cell r="J106">
            <v>3.9399940818894668</v>
          </cell>
          <cell r="L106">
            <v>40633</v>
          </cell>
          <cell r="M106">
            <v>2.6986179754104356</v>
          </cell>
          <cell r="N106">
            <v>2.3935819748247611</v>
          </cell>
          <cell r="P106">
            <v>2.390875417128568</v>
          </cell>
          <cell r="Q106">
            <v>2.390875417128568</v>
          </cell>
        </row>
        <row r="107">
          <cell r="B107">
            <v>40663</v>
          </cell>
          <cell r="C107">
            <v>4.0294067760000001</v>
          </cell>
          <cell r="D107">
            <v>3.5657235151274973</v>
          </cell>
          <cell r="E107">
            <v>4.0521323128209756</v>
          </cell>
          <cell r="F107">
            <v>3.8732236470234445</v>
          </cell>
          <cell r="G107">
            <v>3.4611767122250834</v>
          </cell>
          <cell r="H107">
            <v>3.6672001796242637</v>
          </cell>
          <cell r="I107">
            <v>4.03375192867124</v>
          </cell>
          <cell r="J107">
            <v>3.7982295051343806</v>
          </cell>
          <cell r="L107">
            <v>40663</v>
          </cell>
          <cell r="M107">
            <v>2.677842553395525</v>
          </cell>
          <cell r="N107">
            <v>2.3756562468596978</v>
          </cell>
          <cell r="P107">
            <v>2.3729749742490274</v>
          </cell>
          <cell r="Q107">
            <v>2.3729749742490274</v>
          </cell>
        </row>
        <row r="108">
          <cell r="B108">
            <v>40694</v>
          </cell>
          <cell r="C108">
            <v>3.9975705360000005</v>
          </cell>
          <cell r="D108">
            <v>3.5423537817823854</v>
          </cell>
          <cell r="E108">
            <v>4.0201594306731216</v>
          </cell>
          <cell r="F108">
            <v>3.8444151358352747</v>
          </cell>
          <cell r="G108">
            <v>3.4396561060061366</v>
          </cell>
          <cell r="H108">
            <v>3.6420356209207054</v>
          </cell>
          <cell r="I108">
            <v>4.0021925771273956</v>
          </cell>
          <cell r="J108">
            <v>3.7707474209456096</v>
          </cell>
          <cell r="L108">
            <v>40694</v>
          </cell>
          <cell r="M108">
            <v>2.686590099507066</v>
          </cell>
          <cell r="N108">
            <v>2.3849974792316231</v>
          </cell>
          <cell r="P108">
            <v>2.3823214743471035</v>
          </cell>
          <cell r="Q108">
            <v>2.3823214743471035</v>
          </cell>
        </row>
        <row r="109">
          <cell r="B109">
            <v>40724</v>
          </cell>
          <cell r="C109">
            <v>4.0294067760000001</v>
          </cell>
          <cell r="D109">
            <v>3.5722362125543339</v>
          </cell>
          <cell r="E109">
            <v>4.0520272034764728</v>
          </cell>
          <cell r="F109">
            <v>3.8755526691863911</v>
          </cell>
          <cell r="G109">
            <v>3.4691118151335858</v>
          </cell>
          <cell r="H109">
            <v>3.6723322421599884</v>
          </cell>
          <cell r="I109">
            <v>4.0339649197913596</v>
          </cell>
          <cell r="J109">
            <v>3.8015788557584029</v>
          </cell>
          <cell r="L109">
            <v>40724</v>
          </cell>
          <cell r="M109">
            <v>2.6931507590907224</v>
          </cell>
          <cell r="N109">
            <v>2.3907269780507407</v>
          </cell>
          <cell r="P109">
            <v>2.3880435983496104</v>
          </cell>
          <cell r="Q109">
            <v>2.3880435983496104</v>
          </cell>
        </row>
        <row r="110">
          <cell r="B110">
            <v>40755</v>
          </cell>
          <cell r="C110">
            <v>4.0612430159999997</v>
          </cell>
          <cell r="D110">
            <v>3.599513564355548</v>
          </cell>
          <cell r="E110">
            <v>4.0839370200176246</v>
          </cell>
          <cell r="F110">
            <v>3.9057585936723282</v>
          </cell>
          <cell r="G110">
            <v>3.4953934830976334</v>
          </cell>
          <cell r="H110">
            <v>3.7005760383849808</v>
          </cell>
          <cell r="I110">
            <v>4.0656520660072761</v>
          </cell>
          <cell r="J110">
            <v>3.8310705503215869</v>
          </cell>
          <cell r="L110">
            <v>40755</v>
          </cell>
          <cell r="M110">
            <v>2.7018983052022638</v>
          </cell>
          <cell r="N110">
            <v>2.398524626145667</v>
          </cell>
          <cell r="P110">
            <v>2.3958328180826953</v>
          </cell>
          <cell r="Q110">
            <v>2.3958328180826953</v>
          </cell>
        </row>
        <row r="111">
          <cell r="B111">
            <v>40786</v>
          </cell>
          <cell r="C111">
            <v>4.0930792560000002</v>
          </cell>
          <cell r="D111">
            <v>3.6300472648701811</v>
          </cell>
          <cell r="E111">
            <v>4.1157942818865259</v>
          </cell>
          <cell r="F111">
            <v>3.9371290292397396</v>
          </cell>
          <cell r="G111">
            <v>3.5256427025159338</v>
          </cell>
          <cell r="H111">
            <v>3.7313858658778365</v>
          </cell>
          <cell r="I111">
            <v>4.0974457077832529</v>
          </cell>
          <cell r="J111">
            <v>3.862236920196783</v>
          </cell>
          <cell r="L111">
            <v>40786</v>
          </cell>
          <cell r="M111">
            <v>2.7468661594319044</v>
          </cell>
          <cell r="N111">
            <v>2.4431362686190767</v>
          </cell>
          <cell r="P111">
            <v>2.4404412999204146</v>
          </cell>
          <cell r="Q111">
            <v>2.4404412999204146</v>
          </cell>
        </row>
        <row r="112">
          <cell r="B112">
            <v>40816</v>
          </cell>
          <cell r="C112">
            <v>4.0930792560000002</v>
          </cell>
          <cell r="D112">
            <v>3.632652343840916</v>
          </cell>
          <cell r="E112">
            <v>4.1157522381487244</v>
          </cell>
          <cell r="F112">
            <v>3.9380606381049179</v>
          </cell>
          <cell r="G112">
            <v>3.5288167436793345</v>
          </cell>
          <cell r="H112">
            <v>3.7334386908921262</v>
          </cell>
          <cell r="I112">
            <v>4.0975309042313004</v>
          </cell>
          <cell r="J112">
            <v>3.8635766604463919</v>
          </cell>
          <cell r="L112">
            <v>40816</v>
          </cell>
          <cell r="M112">
            <v>2.7779418169931542</v>
          </cell>
          <cell r="N112">
            <v>2.5084906619912402</v>
          </cell>
          <cell r="P112">
            <v>2.814123608454687</v>
          </cell>
          <cell r="Q112">
            <v>2.558388433203016</v>
          </cell>
        </row>
        <row r="113">
          <cell r="B113">
            <v>40847</v>
          </cell>
          <cell r="C113">
            <v>4.1196094560000009</v>
          </cell>
          <cell r="D113">
            <v>3.6563169569731082</v>
          </cell>
          <cell r="E113">
            <v>4.1423286862603064</v>
          </cell>
          <cell r="F113">
            <v>3.9635660683532219</v>
          </cell>
          <cell r="G113">
            <v>3.5518554983995942</v>
          </cell>
          <cell r="H113">
            <v>3.7577107833764081</v>
          </cell>
          <cell r="I113">
            <v>4.123967388138448</v>
          </cell>
          <cell r="J113">
            <v>3.8886331461718227</v>
          </cell>
          <cell r="L113">
            <v>40847</v>
          </cell>
          <cell r="M113">
            <v>2.9166724311058769</v>
          </cell>
          <cell r="N113">
            <v>2.6353060582334358</v>
          </cell>
          <cell r="P113">
            <v>2.9544541931750961</v>
          </cell>
          <cell r="Q113">
            <v>2.687410325146586</v>
          </cell>
        </row>
        <row r="114">
          <cell r="B114">
            <v>40877</v>
          </cell>
          <cell r="C114">
            <v>4.278790656</v>
          </cell>
          <cell r="D114">
            <v>3.7943970173101556</v>
          </cell>
          <cell r="E114">
            <v>4.3018504405364943</v>
          </cell>
          <cell r="F114">
            <v>4.1152012365452739</v>
          </cell>
          <cell r="G114">
            <v>3.6853269649760456</v>
          </cell>
          <cell r="H114">
            <v>3.9002641007606598</v>
          </cell>
          <cell r="I114">
            <v>4.2824584969092605</v>
          </cell>
          <cell r="J114">
            <v>4.0369624501499901</v>
          </cell>
          <cell r="L114">
            <v>40877</v>
          </cell>
          <cell r="M114">
            <v>3.0620621146960092</v>
          </cell>
          <cell r="N114">
            <v>2.7686760044980367</v>
          </cell>
          <cell r="P114">
            <v>3.1014578822028063</v>
          </cell>
          <cell r="Q114">
            <v>2.8230061223380116</v>
          </cell>
        </row>
        <row r="115">
          <cell r="B115">
            <v>40908</v>
          </cell>
          <cell r="C115">
            <v>4.4379718560000008</v>
          </cell>
          <cell r="D115">
            <v>3.9314350460589118</v>
          </cell>
          <cell r="E115">
            <v>4.4613890123078059</v>
          </cell>
          <cell r="F115">
            <v>4.2664637611912575</v>
          </cell>
          <cell r="G115">
            <v>3.8175288150871389</v>
          </cell>
          <cell r="H115">
            <v>4.041996288139198</v>
          </cell>
          <cell r="I115">
            <v>4.4409155271008567</v>
          </cell>
          <cell r="J115">
            <v>4.184755858028316</v>
          </cell>
          <cell r="L115">
            <v>40908</v>
          </cell>
          <cell r="M115">
            <v>3.0853688578669467</v>
          </cell>
          <cell r="N115">
            <v>2.7890562029288453</v>
          </cell>
          <cell r="P115">
            <v>3.1251576006107196</v>
          </cell>
          <cell r="Q115">
            <v>2.8439282670814379</v>
          </cell>
        </row>
        <row r="116">
          <cell r="B116">
            <v>40939</v>
          </cell>
          <cell r="C116">
            <v>4.5429677755200002</v>
          </cell>
          <cell r="D116">
            <v>3.9377601554589075</v>
          </cell>
          <cell r="E116">
            <v>4.4871893014088329</v>
          </cell>
          <cell r="F116">
            <v>4.2883340005548467</v>
          </cell>
          <cell r="G116">
            <v>3.7923046015733588</v>
          </cell>
          <cell r="H116">
            <v>4.0403193010641028</v>
          </cell>
          <cell r="I116">
            <v>4.4557773913768894</v>
          </cell>
          <cell r="J116">
            <v>4.2217481787331357</v>
          </cell>
          <cell r="L116">
            <v>40939</v>
          </cell>
          <cell r="M116">
            <v>2.9643957623606529</v>
          </cell>
          <cell r="N116">
            <v>2.6607542886764426</v>
          </cell>
          <cell r="P116">
            <v>2.774395762360653</v>
          </cell>
          <cell r="Q116">
            <v>2.7843957623606532</v>
          </cell>
        </row>
        <row r="117">
          <cell r="B117">
            <v>40968</v>
          </cell>
          <cell r="C117">
            <v>4.4347245595200011</v>
          </cell>
          <cell r="D117">
            <v>4.0502656871696434</v>
          </cell>
          <cell r="E117">
            <v>4.5769488914672429</v>
          </cell>
          <cell r="F117">
            <v>4.3931197866617797</v>
          </cell>
          <cell r="G117">
            <v>3.9498443794323692</v>
          </cell>
          <cell r="H117">
            <v>4.1714820830470742</v>
          </cell>
          <cell r="I117">
            <v>4.5924557244172055</v>
          </cell>
          <cell r="J117">
            <v>4.2929492011893853</v>
          </cell>
          <cell r="L117">
            <v>40968</v>
          </cell>
          <cell r="M117">
            <v>2.8434226668543592</v>
          </cell>
          <cell r="N117">
            <v>2.501965174428586</v>
          </cell>
          <cell r="P117">
            <v>2.5546608018346073</v>
          </cell>
          <cell r="Q117">
            <v>2.5596608018346072</v>
          </cell>
        </row>
        <row r="118">
          <cell r="B118">
            <v>40999</v>
          </cell>
          <cell r="C118">
            <v>4.2723597355200011</v>
          </cell>
          <cell r="D118">
            <v>3.7748104480279467</v>
          </cell>
          <cell r="E118">
            <v>4.2956318409323924</v>
          </cell>
          <cell r="F118">
            <v>4.1040656912961238</v>
          </cell>
          <cell r="G118">
            <v>3.6628671366208723</v>
          </cell>
          <cell r="H118">
            <v>3.883466413958498</v>
          </cell>
          <cell r="I118">
            <v>4.2755973343666218</v>
          </cell>
          <cell r="J118">
            <v>4.0237658414094666</v>
          </cell>
          <cell r="L118">
            <v>40999</v>
          </cell>
          <cell r="M118">
            <v>2.739097245041592</v>
          </cell>
          <cell r="N118">
            <v>2.4340612444559175</v>
          </cell>
          <cell r="P118">
            <v>2.4313546867597244</v>
          </cell>
          <cell r="Q118">
            <v>2.4313546867597244</v>
          </cell>
        </row>
        <row r="119">
          <cell r="B119">
            <v>41029</v>
          </cell>
          <cell r="C119">
            <v>4.1099949115200003</v>
          </cell>
          <cell r="D119">
            <v>3.6463116506474975</v>
          </cell>
          <cell r="E119">
            <v>4.1327204483409758</v>
          </cell>
          <cell r="F119">
            <v>3.9538117825434447</v>
          </cell>
          <cell r="G119">
            <v>3.5417648477450836</v>
          </cell>
          <cell r="H119">
            <v>3.7477883151442639</v>
          </cell>
          <cell r="I119">
            <v>4.1143400641912402</v>
          </cell>
          <cell r="J119">
            <v>3.8788176406543808</v>
          </cell>
          <cell r="L119">
            <v>41029</v>
          </cell>
          <cell r="M119">
            <v>2.7180101916964574</v>
          </cell>
          <cell r="N119">
            <v>2.4158238851606302</v>
          </cell>
          <cell r="P119">
            <v>2.4131426125499598</v>
          </cell>
          <cell r="Q119">
            <v>2.4131426125499598</v>
          </cell>
        </row>
        <row r="120">
          <cell r="B120">
            <v>41060</v>
          </cell>
          <cell r="C120">
            <v>4.0775219467200001</v>
          </cell>
          <cell r="D120">
            <v>3.622305192502385</v>
          </cell>
          <cell r="E120">
            <v>4.1001108413931213</v>
          </cell>
          <cell r="F120">
            <v>3.9243665465552744</v>
          </cell>
          <cell r="G120">
            <v>3.5196075167261363</v>
          </cell>
          <cell r="H120">
            <v>3.7219870316407051</v>
          </cell>
          <cell r="I120">
            <v>4.0821439878473953</v>
          </cell>
          <cell r="J120">
            <v>3.8506988316656092</v>
          </cell>
          <cell r="L120">
            <v>41060</v>
          </cell>
          <cell r="M120">
            <v>2.7268889509996717</v>
          </cell>
          <cell r="N120">
            <v>2.4252963307242288</v>
          </cell>
          <cell r="P120">
            <v>2.4226203258397092</v>
          </cell>
          <cell r="Q120">
            <v>2.4226203258397092</v>
          </cell>
        </row>
        <row r="121">
          <cell r="B121">
            <v>41090</v>
          </cell>
          <cell r="C121">
            <v>4.1099949115200003</v>
          </cell>
          <cell r="D121">
            <v>3.6528243480743341</v>
          </cell>
          <cell r="E121">
            <v>4.132615338996473</v>
          </cell>
          <cell r="F121">
            <v>3.9561408047063913</v>
          </cell>
          <cell r="G121">
            <v>3.549699950653586</v>
          </cell>
          <cell r="H121">
            <v>3.7529203776799887</v>
          </cell>
          <cell r="I121">
            <v>4.1145530553113598</v>
          </cell>
          <cell r="J121">
            <v>3.8821669912784031</v>
          </cell>
          <cell r="L121">
            <v>41090</v>
          </cell>
          <cell r="M121">
            <v>2.733548020477083</v>
          </cell>
          <cell r="N121">
            <v>2.4311242394371013</v>
          </cell>
          <cell r="P121">
            <v>2.428440859735971</v>
          </cell>
          <cell r="Q121">
            <v>2.428440859735971</v>
          </cell>
        </row>
        <row r="122">
          <cell r="B122">
            <v>41121</v>
          </cell>
          <cell r="C122">
            <v>4.1424678763199996</v>
          </cell>
          <cell r="D122">
            <v>3.6807384246755479</v>
          </cell>
          <cell r="E122">
            <v>4.1651618803376245</v>
          </cell>
          <cell r="F122">
            <v>3.9869834539923281</v>
          </cell>
          <cell r="G122">
            <v>3.5766183434176333</v>
          </cell>
          <cell r="H122">
            <v>3.7818008987049807</v>
          </cell>
          <cell r="I122">
            <v>4.146876926327276</v>
          </cell>
          <cell r="J122">
            <v>3.9122954106415868</v>
          </cell>
          <cell r="L122">
            <v>41121</v>
          </cell>
          <cell r="M122">
            <v>2.7424267797802977</v>
          </cell>
          <cell r="N122">
            <v>2.4390531007237009</v>
          </cell>
          <cell r="P122">
            <v>2.4363612926607292</v>
          </cell>
          <cell r="Q122">
            <v>2.4363612926607292</v>
          </cell>
        </row>
        <row r="123">
          <cell r="B123">
            <v>41152</v>
          </cell>
          <cell r="C123">
            <v>4.1749408411200006</v>
          </cell>
          <cell r="D123">
            <v>3.7119088499901816</v>
          </cell>
          <cell r="E123">
            <v>4.1976558670065263</v>
          </cell>
          <cell r="F123">
            <v>4.0189906143597396</v>
          </cell>
          <cell r="G123">
            <v>3.6075042876359342</v>
          </cell>
          <cell r="H123">
            <v>3.8132474509978369</v>
          </cell>
          <cell r="I123">
            <v>4.1793072929032533</v>
          </cell>
          <cell r="J123">
            <v>3.9440985053167834</v>
          </cell>
          <cell r="L123">
            <v>41152</v>
          </cell>
          <cell r="M123">
            <v>2.7880691518233829</v>
          </cell>
          <cell r="N123">
            <v>2.4843392610105552</v>
          </cell>
          <cell r="P123">
            <v>2.4816442923118931</v>
          </cell>
          <cell r="Q123">
            <v>2.4816442923118931</v>
          </cell>
        </row>
        <row r="124">
          <cell r="B124">
            <v>41182</v>
          </cell>
          <cell r="C124">
            <v>4.1749408411200006</v>
          </cell>
          <cell r="D124">
            <v>3.7145139289609164</v>
          </cell>
          <cell r="E124">
            <v>4.1976138232687248</v>
          </cell>
          <cell r="F124">
            <v>4.0199222232249179</v>
          </cell>
          <cell r="G124">
            <v>3.6106783287993349</v>
          </cell>
          <cell r="H124">
            <v>3.8153002760121266</v>
          </cell>
          <cell r="I124">
            <v>4.1793924893513008</v>
          </cell>
          <cell r="J124">
            <v>3.9454382455663923</v>
          </cell>
          <cell r="L124">
            <v>41182</v>
          </cell>
          <cell r="M124">
            <v>2.8196109442480513</v>
          </cell>
          <cell r="N124">
            <v>2.5501597892461372</v>
          </cell>
          <cell r="P124">
            <v>2.855792735709584</v>
          </cell>
          <cell r="Q124">
            <v>2.600057560457913</v>
          </cell>
        </row>
        <row r="125">
          <cell r="B125">
            <v>41213</v>
          </cell>
          <cell r="C125">
            <v>4.2020016451200011</v>
          </cell>
          <cell r="D125">
            <v>3.7387091460931083</v>
          </cell>
          <cell r="E125">
            <v>4.2247208753803065</v>
          </cell>
          <cell r="F125">
            <v>4.045958257473222</v>
          </cell>
          <cell r="G125">
            <v>3.6342476875195944</v>
          </cell>
          <cell r="H125">
            <v>3.8401029724964082</v>
          </cell>
          <cell r="I125">
            <v>4.2063595772584481</v>
          </cell>
          <cell r="J125">
            <v>3.9710253352918228</v>
          </cell>
          <cell r="L125">
            <v>41213</v>
          </cell>
          <cell r="M125">
            <v>2.9604225175724648</v>
          </cell>
          <cell r="N125">
            <v>2.6790561447000236</v>
          </cell>
          <cell r="P125">
            <v>2.9982042796416839</v>
          </cell>
          <cell r="Q125">
            <v>2.7311604116131738</v>
          </cell>
        </row>
        <row r="126">
          <cell r="B126">
            <v>41243</v>
          </cell>
          <cell r="C126">
            <v>4.3643664691200001</v>
          </cell>
          <cell r="D126">
            <v>3.8799728304301557</v>
          </cell>
          <cell r="E126">
            <v>4.3874262536564945</v>
          </cell>
          <cell r="F126">
            <v>4.2007770496652741</v>
          </cell>
          <cell r="G126">
            <v>3.7709027780960458</v>
          </cell>
          <cell r="H126">
            <v>3.9858399138806599</v>
          </cell>
          <cell r="I126">
            <v>4.3680343100292607</v>
          </cell>
          <cell r="J126">
            <v>4.1225382632699903</v>
          </cell>
          <cell r="L126">
            <v>41243</v>
          </cell>
          <cell r="M126">
            <v>3.1079930464164489</v>
          </cell>
          <cell r="N126">
            <v>2.8146069362184765</v>
          </cell>
          <cell r="P126">
            <v>3.147388813923246</v>
          </cell>
          <cell r="Q126">
            <v>2.8689370540584513</v>
          </cell>
        </row>
        <row r="127">
          <cell r="B127">
            <v>41274</v>
          </cell>
          <cell r="C127">
            <v>4.526731293120001</v>
          </cell>
          <cell r="D127">
            <v>4.020194483178912</v>
          </cell>
          <cell r="E127">
            <v>4.5501484494278062</v>
          </cell>
          <cell r="F127">
            <v>4.3552231983112577</v>
          </cell>
          <cell r="G127">
            <v>3.9062882522071392</v>
          </cell>
          <cell r="H127">
            <v>4.1307557252591982</v>
          </cell>
          <cell r="I127">
            <v>4.5296749642208569</v>
          </cell>
          <cell r="J127">
            <v>4.2735152951483162</v>
          </cell>
          <cell r="L127">
            <v>41274</v>
          </cell>
          <cell r="M127">
            <v>3.1316493907349505</v>
          </cell>
          <cell r="N127">
            <v>2.8353367357968491</v>
          </cell>
          <cell r="P127">
            <v>3.1714381334787234</v>
          </cell>
          <cell r="Q127">
            <v>2.8902087999494417</v>
          </cell>
        </row>
        <row r="128">
          <cell r="B128">
            <v>41305</v>
          </cell>
          <cell r="C128">
            <v>4.6338271310304</v>
          </cell>
          <cell r="D128">
            <v>4.0286195109693068</v>
          </cell>
          <cell r="E128">
            <v>4.5780486569192327</v>
          </cell>
          <cell r="F128">
            <v>4.3791933560652465</v>
          </cell>
          <cell r="G128">
            <v>3.8831639570837586</v>
          </cell>
          <cell r="H128">
            <v>4.1311786565745026</v>
          </cell>
          <cell r="I128">
            <v>4.5466367468872892</v>
          </cell>
          <cell r="J128">
            <v>4.3126075342435355</v>
          </cell>
          <cell r="L128">
            <v>41305</v>
          </cell>
          <cell r="M128">
            <v>3.0088616987960624</v>
          </cell>
          <cell r="N128">
            <v>2.705220225111852</v>
          </cell>
          <cell r="P128">
            <v>2.8188616987960624</v>
          </cell>
          <cell r="Q128">
            <v>2.8288616987960626</v>
          </cell>
        </row>
      </sheetData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 (2)"/>
      <sheetName val="Inputs"/>
      <sheetName val="Database Unf"/>
      <sheetName val="Glossary"/>
      <sheetName val="Capital Model Inputs"/>
      <sheetName val="Cash Flow Weights"/>
      <sheetName val="Capital Model Results"/>
      <sheetName val="Total Cost Calc"/>
      <sheetName val="Wind"/>
      <sheetName val="Coal"/>
      <sheetName val="Natural Gas"/>
      <sheetName val="Geothermal"/>
      <sheetName val="Solar"/>
      <sheetName val="Water"/>
      <sheetName val="Biomass"/>
      <sheetName val="Storage"/>
      <sheetName val="Nuclear"/>
      <sheetName val="Improvements"/>
      <sheetName val="Tech Table"/>
      <sheetName val="Smry Table"/>
      <sheetName val="Sheet1"/>
      <sheetName val="SC Cost Comp"/>
      <sheetName val="Sheet2"/>
      <sheetName val="Sheet3"/>
      <sheetName val="Sensitivity"/>
      <sheetName val="Sheet4"/>
    </sheetNames>
    <sheetDataSet>
      <sheetData sheetId="0" refreshError="1"/>
      <sheetData sheetId="1">
        <row r="2">
          <cell r="F2">
            <v>1</v>
          </cell>
        </row>
      </sheetData>
      <sheetData sheetId="2" refreshError="1"/>
      <sheetData sheetId="3" refreshError="1"/>
      <sheetData sheetId="4">
        <row r="6">
          <cell r="D6" t="str">
            <v>SCPC with CCS</v>
          </cell>
        </row>
      </sheetData>
      <sheetData sheetId="5" refreshError="1"/>
      <sheetData sheetId="6">
        <row r="1">
          <cell r="G1">
            <v>1</v>
          </cell>
        </row>
      </sheetData>
      <sheetData sheetId="7" refreshError="1"/>
      <sheetData sheetId="8" refreshError="1"/>
      <sheetData sheetId="9">
        <row r="2">
          <cell r="Q2">
            <v>5409.7973310729767</v>
          </cell>
        </row>
      </sheetData>
      <sheetData sheetId="10">
        <row r="2">
          <cell r="B2">
            <v>0</v>
          </cell>
        </row>
      </sheetData>
      <sheetData sheetId="11">
        <row r="2">
          <cell r="R2">
            <v>4795.1510980000003</v>
          </cell>
        </row>
      </sheetData>
      <sheetData sheetId="12" refreshError="1"/>
      <sheetData sheetId="13">
        <row r="2">
          <cell r="S2">
            <v>5539</v>
          </cell>
        </row>
      </sheetData>
      <sheetData sheetId="14">
        <row r="2">
          <cell r="P2">
            <v>3334</v>
          </cell>
        </row>
      </sheetData>
      <sheetData sheetId="15">
        <row r="2">
          <cell r="S2">
            <v>3000</v>
          </cell>
        </row>
      </sheetData>
      <sheetData sheetId="16">
        <row r="2">
          <cell r="T2">
            <v>7093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 SCOPE"/>
      <sheetName val="INSPECTIONS"/>
    </sheetNames>
    <sheetDataSet>
      <sheetData sheetId="0" refreshError="1"/>
      <sheetData sheetId="1" refreshError="1">
        <row r="55">
          <cell r="D55">
            <v>45</v>
          </cell>
        </row>
      </sheetData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Summary"/>
      <sheetName val="App2"/>
      <sheetName val="App5"/>
      <sheetName val="Charts"/>
      <sheetName val="AccumNPV"/>
    </sheetNames>
    <sheetDataSet>
      <sheetData sheetId="0" refreshError="1"/>
      <sheetData sheetId="1" refreshError="1"/>
      <sheetData sheetId="2" refreshError="1">
        <row r="2">
          <cell r="R2">
            <v>1000000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w Estimate"/>
      <sheetName val="Projected Cashflow"/>
      <sheetName val="AFUDC_CWIP Transfer"/>
      <sheetName val="Cashflow Chart"/>
      <sheetName val="Projected Risk Assessment"/>
    </sheetNames>
    <sheetDataSet>
      <sheetData sheetId="0"/>
      <sheetData sheetId="1" refreshError="1">
        <row r="112">
          <cell r="D112">
            <v>6.2446595086445243E-4</v>
          </cell>
        </row>
      </sheetData>
      <sheetData sheetId="2"/>
      <sheetData sheetId="3"/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NPC Version Log"/>
      <sheetName val="Summary"/>
      <sheetName val="Profile"/>
      <sheetName val="Delta"/>
      <sheetName val="L&amp;R"/>
      <sheetName val="Base"/>
      <sheetName val="Check LTC"/>
      <sheetName val="Thermal Derates"/>
      <sheetName val="GRID Hydro Gen Peak"/>
      <sheetName val="GRID Load Peak"/>
      <sheetName val="GRID LTC Availability Min"/>
      <sheetName val="GRID LTC Availability Peak"/>
      <sheetName val="GRID LTC Dispatch Peak"/>
      <sheetName val="GRID Nameplate"/>
      <sheetName val="GRID Plant Outage Peak"/>
      <sheetName val="GRID ResReq Margin Peak"/>
      <sheetName val="GRID ResReq NoSpin Peak"/>
      <sheetName val="GRID ResReq Spin Peak"/>
      <sheetName val="GRID STF Purchases Peak"/>
      <sheetName val="GRID STF Sales Peak"/>
      <sheetName val="GRID Thermal Avail Peak"/>
      <sheetName val="GRID Hydro Generation (MWH)"/>
      <sheetName val="GRID Load (MWH)"/>
      <sheetName val="GRID LTC Availability (MWH)"/>
      <sheetName val="GRID LTC Dispatch (MWH)"/>
      <sheetName val="GRID Plant Outage (MWH)"/>
      <sheetName val="GRID Ready Res (MWH)"/>
      <sheetName val="GRID ResReq Margin (MWH)"/>
      <sheetName val="GRID Spinning Res (MWH)"/>
      <sheetName val="GRID STF Purchases (MWH)"/>
      <sheetName val="GRID STF Sales (MWH)"/>
      <sheetName val="GRID Thermal Availability (MWH)"/>
      <sheetName val="MacroBuilder"/>
      <sheetName val="on off peak hours"/>
    </sheetNames>
    <sheetDataSet>
      <sheetData sheetId="0">
        <row r="7">
          <cell r="D7" t="str">
            <v>Ut Sch 37 - 05a - Base Case _2013 05 10 (Plants) (L&amp;R)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">
          <cell r="C15">
            <v>40909</v>
          </cell>
          <cell r="D15">
            <v>40940</v>
          </cell>
          <cell r="E15">
            <v>40969</v>
          </cell>
          <cell r="F15">
            <v>41000</v>
          </cell>
          <cell r="G15">
            <v>41030</v>
          </cell>
          <cell r="H15">
            <v>41061</v>
          </cell>
          <cell r="I15">
            <v>41091</v>
          </cell>
          <cell r="J15">
            <v>41122</v>
          </cell>
          <cell r="K15">
            <v>41153</v>
          </cell>
          <cell r="L15">
            <v>41183</v>
          </cell>
          <cell r="M15">
            <v>41214</v>
          </cell>
          <cell r="N15">
            <v>41244</v>
          </cell>
          <cell r="O15">
            <v>41275</v>
          </cell>
          <cell r="P15">
            <v>41306</v>
          </cell>
          <cell r="Q15">
            <v>41334</v>
          </cell>
          <cell r="R15">
            <v>41365</v>
          </cell>
          <cell r="S15">
            <v>41395</v>
          </cell>
          <cell r="T15">
            <v>41426</v>
          </cell>
          <cell r="U15">
            <v>41456</v>
          </cell>
          <cell r="V15">
            <v>41487</v>
          </cell>
          <cell r="W15">
            <v>41518</v>
          </cell>
          <cell r="X15">
            <v>41548</v>
          </cell>
          <cell r="Y15">
            <v>41579</v>
          </cell>
          <cell r="Z15">
            <v>41609</v>
          </cell>
          <cell r="AA15">
            <v>41640</v>
          </cell>
          <cell r="AB15">
            <v>41671</v>
          </cell>
          <cell r="AC15">
            <v>41699</v>
          </cell>
          <cell r="AD15">
            <v>41730</v>
          </cell>
          <cell r="AE15">
            <v>41760</v>
          </cell>
          <cell r="AF15">
            <v>41791</v>
          </cell>
          <cell r="AG15">
            <v>41821</v>
          </cell>
          <cell r="AH15">
            <v>41852</v>
          </cell>
          <cell r="AI15">
            <v>41883</v>
          </cell>
          <cell r="AJ15">
            <v>41913</v>
          </cell>
          <cell r="AK15">
            <v>41944</v>
          </cell>
          <cell r="AL15">
            <v>41974</v>
          </cell>
          <cell r="AM15">
            <v>42005</v>
          </cell>
          <cell r="AN15">
            <v>42036</v>
          </cell>
          <cell r="AO15">
            <v>42064</v>
          </cell>
          <cell r="AP15">
            <v>42095</v>
          </cell>
          <cell r="AQ15">
            <v>42125</v>
          </cell>
          <cell r="AR15">
            <v>42156</v>
          </cell>
          <cell r="AS15">
            <v>42186</v>
          </cell>
          <cell r="AT15">
            <v>42217</v>
          </cell>
          <cell r="AU15">
            <v>42248</v>
          </cell>
          <cell r="AV15">
            <v>42278</v>
          </cell>
          <cell r="AW15">
            <v>42309</v>
          </cell>
          <cell r="AX15">
            <v>42339</v>
          </cell>
          <cell r="AY15">
            <v>42370</v>
          </cell>
          <cell r="AZ15">
            <v>42401</v>
          </cell>
          <cell r="BA15">
            <v>42430</v>
          </cell>
          <cell r="BB15">
            <v>42461</v>
          </cell>
          <cell r="BC15">
            <v>42491</v>
          </cell>
          <cell r="BD15">
            <v>42522</v>
          </cell>
          <cell r="BE15">
            <v>42552</v>
          </cell>
          <cell r="BF15">
            <v>42583</v>
          </cell>
          <cell r="BG15">
            <v>42614</v>
          </cell>
          <cell r="BH15">
            <v>42644</v>
          </cell>
          <cell r="BI15">
            <v>42675</v>
          </cell>
          <cell r="BJ15">
            <v>42705</v>
          </cell>
          <cell r="BK15">
            <v>42736</v>
          </cell>
          <cell r="BL15">
            <v>42767</v>
          </cell>
          <cell r="BM15">
            <v>42795</v>
          </cell>
          <cell r="BN15">
            <v>42826</v>
          </cell>
          <cell r="BO15">
            <v>42856</v>
          </cell>
          <cell r="BP15">
            <v>42887</v>
          </cell>
          <cell r="BQ15">
            <v>42917</v>
          </cell>
          <cell r="BR15">
            <v>42948</v>
          </cell>
          <cell r="BS15">
            <v>42979</v>
          </cell>
          <cell r="BT15">
            <v>43009</v>
          </cell>
          <cell r="BU15">
            <v>43040</v>
          </cell>
          <cell r="BV15">
            <v>43070</v>
          </cell>
          <cell r="BW15">
            <v>43101</v>
          </cell>
          <cell r="BX15">
            <v>43132</v>
          </cell>
          <cell r="BY15">
            <v>43160</v>
          </cell>
          <cell r="BZ15">
            <v>43191</v>
          </cell>
          <cell r="CA15">
            <v>43221</v>
          </cell>
          <cell r="CB15">
            <v>43252</v>
          </cell>
          <cell r="CC15">
            <v>43282</v>
          </cell>
          <cell r="CD15">
            <v>43313</v>
          </cell>
          <cell r="CE15">
            <v>43344</v>
          </cell>
          <cell r="CF15">
            <v>43374</v>
          </cell>
          <cell r="CG15">
            <v>43405</v>
          </cell>
          <cell r="CH15">
            <v>43435</v>
          </cell>
          <cell r="CI15">
            <v>43466</v>
          </cell>
          <cell r="CJ15">
            <v>43497</v>
          </cell>
          <cell r="CK15">
            <v>43525</v>
          </cell>
          <cell r="CL15">
            <v>43556</v>
          </cell>
          <cell r="CM15">
            <v>43586</v>
          </cell>
          <cell r="CN15">
            <v>43617</v>
          </cell>
          <cell r="CO15">
            <v>43647</v>
          </cell>
          <cell r="CP15">
            <v>43678</v>
          </cell>
          <cell r="CQ15">
            <v>43709</v>
          </cell>
          <cell r="CR15">
            <v>43739</v>
          </cell>
          <cell r="CS15">
            <v>43770</v>
          </cell>
          <cell r="CT15">
            <v>43800</v>
          </cell>
          <cell r="CU15">
            <v>43831</v>
          </cell>
          <cell r="CV15">
            <v>43862</v>
          </cell>
          <cell r="CW15">
            <v>43891</v>
          </cell>
          <cell r="CX15">
            <v>43922</v>
          </cell>
          <cell r="CY15">
            <v>43952</v>
          </cell>
          <cell r="CZ15">
            <v>43983</v>
          </cell>
          <cell r="DA15">
            <v>44013</v>
          </cell>
          <cell r="DB15">
            <v>44044</v>
          </cell>
          <cell r="DC15">
            <v>44075</v>
          </cell>
          <cell r="DD15">
            <v>44105</v>
          </cell>
          <cell r="DE15">
            <v>44136</v>
          </cell>
          <cell r="DF15">
            <v>44166</v>
          </cell>
          <cell r="DG15">
            <v>44197</v>
          </cell>
          <cell r="DH15">
            <v>44228</v>
          </cell>
          <cell r="DI15">
            <v>44256</v>
          </cell>
          <cell r="DJ15">
            <v>44287</v>
          </cell>
          <cell r="DK15">
            <v>44317</v>
          </cell>
          <cell r="DL15">
            <v>44348</v>
          </cell>
          <cell r="DM15">
            <v>44378</v>
          </cell>
          <cell r="DN15">
            <v>44409</v>
          </cell>
          <cell r="DO15">
            <v>44440</v>
          </cell>
          <cell r="DP15">
            <v>44470</v>
          </cell>
          <cell r="DQ15">
            <v>44501</v>
          </cell>
          <cell r="DR15">
            <v>44531</v>
          </cell>
          <cell r="DS15">
            <v>44562</v>
          </cell>
          <cell r="DT15">
            <v>44593</v>
          </cell>
          <cell r="DU15">
            <v>44621</v>
          </cell>
          <cell r="DV15">
            <v>44652</v>
          </cell>
          <cell r="DW15">
            <v>44682</v>
          </cell>
          <cell r="DX15">
            <v>44713</v>
          </cell>
          <cell r="DY15">
            <v>44743</v>
          </cell>
          <cell r="DZ15">
            <v>44774</v>
          </cell>
          <cell r="EA15">
            <v>44805</v>
          </cell>
          <cell r="EB15">
            <v>44835</v>
          </cell>
          <cell r="EC15">
            <v>44866</v>
          </cell>
          <cell r="ED15">
            <v>44896</v>
          </cell>
        </row>
        <row r="16">
          <cell r="C16">
            <v>400</v>
          </cell>
          <cell r="D16">
            <v>400</v>
          </cell>
          <cell r="E16">
            <v>432</v>
          </cell>
          <cell r="F16">
            <v>400</v>
          </cell>
          <cell r="G16">
            <v>416</v>
          </cell>
          <cell r="H16">
            <v>416</v>
          </cell>
          <cell r="I16">
            <v>400</v>
          </cell>
          <cell r="J16">
            <v>432</v>
          </cell>
          <cell r="K16">
            <v>384</v>
          </cell>
          <cell r="L16">
            <v>432</v>
          </cell>
          <cell r="M16">
            <v>400</v>
          </cell>
          <cell r="N16">
            <v>400</v>
          </cell>
          <cell r="O16">
            <v>416</v>
          </cell>
          <cell r="P16">
            <v>384</v>
          </cell>
          <cell r="Q16">
            <v>416</v>
          </cell>
          <cell r="R16">
            <v>416</v>
          </cell>
          <cell r="S16">
            <v>416</v>
          </cell>
          <cell r="T16">
            <v>400</v>
          </cell>
          <cell r="U16">
            <v>416</v>
          </cell>
          <cell r="V16">
            <v>432</v>
          </cell>
          <cell r="W16">
            <v>384</v>
          </cell>
          <cell r="X16">
            <v>432</v>
          </cell>
          <cell r="Y16">
            <v>400</v>
          </cell>
          <cell r="Z16">
            <v>400</v>
          </cell>
          <cell r="AA16">
            <v>416</v>
          </cell>
          <cell r="AB16">
            <v>384</v>
          </cell>
          <cell r="AC16">
            <v>416</v>
          </cell>
          <cell r="AD16">
            <v>416</v>
          </cell>
          <cell r="AE16">
            <v>416</v>
          </cell>
          <cell r="AF16">
            <v>400</v>
          </cell>
          <cell r="AG16">
            <v>416</v>
          </cell>
          <cell r="AH16">
            <v>416</v>
          </cell>
          <cell r="AI16">
            <v>400</v>
          </cell>
          <cell r="AJ16">
            <v>432</v>
          </cell>
          <cell r="AK16">
            <v>384</v>
          </cell>
          <cell r="AL16">
            <v>416</v>
          </cell>
          <cell r="AM16">
            <v>416</v>
          </cell>
          <cell r="AN16">
            <v>384</v>
          </cell>
          <cell r="AO16">
            <v>416</v>
          </cell>
          <cell r="AP16">
            <v>416</v>
          </cell>
          <cell r="AQ16">
            <v>400</v>
          </cell>
          <cell r="AR16">
            <v>416</v>
          </cell>
          <cell r="AS16">
            <v>416</v>
          </cell>
          <cell r="AT16">
            <v>416</v>
          </cell>
          <cell r="AU16">
            <v>400</v>
          </cell>
          <cell r="AV16">
            <v>432</v>
          </cell>
          <cell r="AW16">
            <v>384</v>
          </cell>
          <cell r="AX16">
            <v>416</v>
          </cell>
          <cell r="AY16">
            <v>400</v>
          </cell>
          <cell r="AZ16">
            <v>400</v>
          </cell>
          <cell r="BA16">
            <v>432</v>
          </cell>
          <cell r="BB16">
            <v>416</v>
          </cell>
          <cell r="BC16">
            <v>400</v>
          </cell>
          <cell r="BD16">
            <v>416</v>
          </cell>
          <cell r="BE16">
            <v>400</v>
          </cell>
          <cell r="BF16">
            <v>432</v>
          </cell>
          <cell r="BG16">
            <v>400</v>
          </cell>
          <cell r="BH16">
            <v>416</v>
          </cell>
          <cell r="BI16">
            <v>400</v>
          </cell>
          <cell r="BJ16">
            <v>416</v>
          </cell>
          <cell r="BK16">
            <v>400</v>
          </cell>
          <cell r="BL16">
            <v>384</v>
          </cell>
          <cell r="BM16">
            <v>432</v>
          </cell>
          <cell r="BN16">
            <v>400</v>
          </cell>
          <cell r="BO16">
            <v>416</v>
          </cell>
          <cell r="BP16">
            <v>416</v>
          </cell>
          <cell r="BQ16">
            <v>400</v>
          </cell>
          <cell r="BR16">
            <v>432</v>
          </cell>
          <cell r="BS16">
            <v>400</v>
          </cell>
          <cell r="BT16">
            <v>416</v>
          </cell>
          <cell r="BU16">
            <v>400</v>
          </cell>
          <cell r="BV16">
            <v>400</v>
          </cell>
          <cell r="BW16">
            <v>416</v>
          </cell>
          <cell r="BX16">
            <v>384</v>
          </cell>
          <cell r="BY16">
            <v>432</v>
          </cell>
          <cell r="BZ16">
            <v>400</v>
          </cell>
          <cell r="CA16">
            <v>416</v>
          </cell>
          <cell r="CB16">
            <v>416</v>
          </cell>
          <cell r="CC16">
            <v>400</v>
          </cell>
          <cell r="CD16">
            <v>432</v>
          </cell>
          <cell r="CE16">
            <v>384</v>
          </cell>
          <cell r="CF16">
            <v>432</v>
          </cell>
          <cell r="CG16">
            <v>400</v>
          </cell>
          <cell r="CH16">
            <v>400</v>
          </cell>
          <cell r="CI16">
            <v>416</v>
          </cell>
          <cell r="CJ16">
            <v>384</v>
          </cell>
          <cell r="CK16">
            <v>416</v>
          </cell>
          <cell r="CL16">
            <v>416</v>
          </cell>
          <cell r="CM16">
            <v>416</v>
          </cell>
          <cell r="CN16">
            <v>400</v>
          </cell>
          <cell r="CO16">
            <v>416</v>
          </cell>
          <cell r="CP16">
            <v>432</v>
          </cell>
          <cell r="CQ16">
            <v>384</v>
          </cell>
          <cell r="CR16">
            <v>432</v>
          </cell>
          <cell r="CS16">
            <v>400</v>
          </cell>
          <cell r="CT16">
            <v>400</v>
          </cell>
          <cell r="CU16">
            <v>416</v>
          </cell>
          <cell r="CV16">
            <v>400</v>
          </cell>
          <cell r="CW16">
            <v>416</v>
          </cell>
          <cell r="CX16">
            <v>416</v>
          </cell>
          <cell r="CY16">
            <v>400</v>
          </cell>
          <cell r="CZ16">
            <v>416</v>
          </cell>
          <cell r="DA16">
            <v>416</v>
          </cell>
          <cell r="DB16">
            <v>416</v>
          </cell>
          <cell r="DC16">
            <v>400</v>
          </cell>
          <cell r="DD16">
            <v>432</v>
          </cell>
          <cell r="DE16">
            <v>384</v>
          </cell>
          <cell r="DF16">
            <v>416</v>
          </cell>
          <cell r="DG16">
            <v>400</v>
          </cell>
          <cell r="DH16">
            <v>384</v>
          </cell>
          <cell r="DI16">
            <v>432</v>
          </cell>
          <cell r="DJ16">
            <v>416</v>
          </cell>
          <cell r="DK16">
            <v>400</v>
          </cell>
          <cell r="DL16">
            <v>416</v>
          </cell>
          <cell r="DM16">
            <v>416</v>
          </cell>
          <cell r="DN16">
            <v>416</v>
          </cell>
          <cell r="DO16">
            <v>400</v>
          </cell>
          <cell r="DP16">
            <v>416</v>
          </cell>
          <cell r="DQ16">
            <v>400</v>
          </cell>
          <cell r="DR16">
            <v>416</v>
          </cell>
          <cell r="DS16">
            <v>400</v>
          </cell>
          <cell r="DT16">
            <v>384</v>
          </cell>
          <cell r="DU16">
            <v>432</v>
          </cell>
          <cell r="DV16">
            <v>416</v>
          </cell>
          <cell r="DW16">
            <v>400</v>
          </cell>
          <cell r="DX16">
            <v>416</v>
          </cell>
          <cell r="DY16">
            <v>400</v>
          </cell>
          <cell r="DZ16">
            <v>432</v>
          </cell>
          <cell r="EA16">
            <v>400</v>
          </cell>
          <cell r="EB16">
            <v>416</v>
          </cell>
          <cell r="EC16">
            <v>400</v>
          </cell>
          <cell r="ED16">
            <v>416</v>
          </cell>
        </row>
        <row r="17">
          <cell r="C17">
            <v>344</v>
          </cell>
          <cell r="D17">
            <v>296</v>
          </cell>
          <cell r="E17">
            <v>312</v>
          </cell>
          <cell r="F17">
            <v>320</v>
          </cell>
          <cell r="G17">
            <v>328</v>
          </cell>
          <cell r="H17">
            <v>304</v>
          </cell>
          <cell r="I17">
            <v>344</v>
          </cell>
          <cell r="J17">
            <v>312</v>
          </cell>
          <cell r="K17">
            <v>336</v>
          </cell>
          <cell r="L17">
            <v>312</v>
          </cell>
          <cell r="M17">
            <v>320</v>
          </cell>
          <cell r="N17">
            <v>344</v>
          </cell>
          <cell r="O17">
            <v>328</v>
          </cell>
          <cell r="P17">
            <v>288</v>
          </cell>
          <cell r="Q17">
            <v>328</v>
          </cell>
          <cell r="R17">
            <v>304</v>
          </cell>
          <cell r="S17">
            <v>328</v>
          </cell>
          <cell r="T17">
            <v>320</v>
          </cell>
          <cell r="U17">
            <v>328</v>
          </cell>
          <cell r="V17">
            <v>312</v>
          </cell>
          <cell r="W17">
            <v>336</v>
          </cell>
          <cell r="X17">
            <v>312</v>
          </cell>
          <cell r="Y17">
            <v>320</v>
          </cell>
          <cell r="Z17">
            <v>344</v>
          </cell>
          <cell r="AA17">
            <v>328</v>
          </cell>
          <cell r="AB17">
            <v>288</v>
          </cell>
          <cell r="AC17">
            <v>328</v>
          </cell>
          <cell r="AD17">
            <v>304</v>
          </cell>
          <cell r="AE17">
            <v>328</v>
          </cell>
          <cell r="AF17">
            <v>320</v>
          </cell>
          <cell r="AG17">
            <v>328</v>
          </cell>
          <cell r="AH17">
            <v>328</v>
          </cell>
          <cell r="AI17">
            <v>320</v>
          </cell>
          <cell r="AJ17">
            <v>312</v>
          </cell>
          <cell r="AK17">
            <v>336</v>
          </cell>
          <cell r="AL17">
            <v>328</v>
          </cell>
          <cell r="AM17">
            <v>328</v>
          </cell>
          <cell r="AN17">
            <v>288</v>
          </cell>
          <cell r="AO17">
            <v>328</v>
          </cell>
          <cell r="AP17">
            <v>304</v>
          </cell>
          <cell r="AQ17">
            <v>344</v>
          </cell>
          <cell r="AR17">
            <v>304</v>
          </cell>
          <cell r="AS17">
            <v>328</v>
          </cell>
          <cell r="AT17">
            <v>328</v>
          </cell>
          <cell r="AU17">
            <v>320</v>
          </cell>
          <cell r="AV17">
            <v>312</v>
          </cell>
          <cell r="AW17">
            <v>336</v>
          </cell>
          <cell r="AX17">
            <v>328</v>
          </cell>
          <cell r="AY17">
            <v>344</v>
          </cell>
          <cell r="AZ17">
            <v>296</v>
          </cell>
          <cell r="BA17">
            <v>312</v>
          </cell>
          <cell r="BB17">
            <v>304</v>
          </cell>
          <cell r="BC17">
            <v>344</v>
          </cell>
          <cell r="BD17">
            <v>304</v>
          </cell>
          <cell r="BE17">
            <v>344</v>
          </cell>
          <cell r="BF17">
            <v>312</v>
          </cell>
          <cell r="BG17">
            <v>320</v>
          </cell>
          <cell r="BH17">
            <v>328</v>
          </cell>
          <cell r="BI17">
            <v>320</v>
          </cell>
          <cell r="BJ17">
            <v>328</v>
          </cell>
          <cell r="BK17">
            <v>344</v>
          </cell>
          <cell r="BL17">
            <v>288</v>
          </cell>
          <cell r="BM17">
            <v>312</v>
          </cell>
          <cell r="BN17">
            <v>320</v>
          </cell>
          <cell r="BO17">
            <v>328</v>
          </cell>
          <cell r="BP17">
            <v>304</v>
          </cell>
          <cell r="BQ17">
            <v>344</v>
          </cell>
          <cell r="BR17">
            <v>312</v>
          </cell>
          <cell r="BS17">
            <v>320</v>
          </cell>
          <cell r="BT17">
            <v>328</v>
          </cell>
          <cell r="BU17">
            <v>320</v>
          </cell>
          <cell r="BV17">
            <v>344</v>
          </cell>
          <cell r="BW17">
            <v>328</v>
          </cell>
          <cell r="BX17">
            <v>288</v>
          </cell>
          <cell r="BY17">
            <v>312</v>
          </cell>
          <cell r="BZ17">
            <v>320</v>
          </cell>
          <cell r="CA17">
            <v>328</v>
          </cell>
          <cell r="CB17">
            <v>304</v>
          </cell>
          <cell r="CC17">
            <v>344</v>
          </cell>
          <cell r="CD17">
            <v>312</v>
          </cell>
          <cell r="CE17">
            <v>336</v>
          </cell>
          <cell r="CF17">
            <v>312</v>
          </cell>
          <cell r="CG17">
            <v>320</v>
          </cell>
          <cell r="CH17">
            <v>344</v>
          </cell>
          <cell r="CI17">
            <v>328</v>
          </cell>
          <cell r="CJ17">
            <v>288</v>
          </cell>
          <cell r="CK17">
            <v>328</v>
          </cell>
          <cell r="CL17">
            <v>304</v>
          </cell>
          <cell r="CM17">
            <v>328</v>
          </cell>
          <cell r="CN17">
            <v>320</v>
          </cell>
          <cell r="CO17">
            <v>328</v>
          </cell>
          <cell r="CP17">
            <v>312</v>
          </cell>
          <cell r="CQ17">
            <v>336</v>
          </cell>
          <cell r="CR17">
            <v>312</v>
          </cell>
          <cell r="CS17">
            <v>320</v>
          </cell>
          <cell r="CT17">
            <v>344</v>
          </cell>
          <cell r="CU17">
            <v>328</v>
          </cell>
          <cell r="CV17">
            <v>296</v>
          </cell>
          <cell r="CW17">
            <v>328</v>
          </cell>
          <cell r="CX17">
            <v>304</v>
          </cell>
          <cell r="CY17">
            <v>344</v>
          </cell>
          <cell r="CZ17">
            <v>304</v>
          </cell>
          <cell r="DA17">
            <v>328</v>
          </cell>
          <cell r="DB17">
            <v>328</v>
          </cell>
          <cell r="DC17">
            <v>320</v>
          </cell>
          <cell r="DD17">
            <v>312</v>
          </cell>
          <cell r="DE17">
            <v>336</v>
          </cell>
          <cell r="DF17">
            <v>328</v>
          </cell>
          <cell r="DG17">
            <v>344</v>
          </cell>
          <cell r="DH17">
            <v>288</v>
          </cell>
          <cell r="DI17">
            <v>312</v>
          </cell>
          <cell r="DJ17">
            <v>304</v>
          </cell>
          <cell r="DK17">
            <v>344</v>
          </cell>
          <cell r="DL17">
            <v>304</v>
          </cell>
          <cell r="DM17">
            <v>328</v>
          </cell>
          <cell r="DN17">
            <v>328</v>
          </cell>
          <cell r="DO17">
            <v>320</v>
          </cell>
          <cell r="DP17">
            <v>328</v>
          </cell>
          <cell r="DQ17">
            <v>320</v>
          </cell>
          <cell r="DR17">
            <v>328</v>
          </cell>
          <cell r="DS17">
            <v>344</v>
          </cell>
          <cell r="DT17">
            <v>288</v>
          </cell>
          <cell r="DU17">
            <v>312</v>
          </cell>
          <cell r="DV17">
            <v>304</v>
          </cell>
          <cell r="DW17">
            <v>344</v>
          </cell>
          <cell r="DX17">
            <v>304</v>
          </cell>
          <cell r="DY17">
            <v>344</v>
          </cell>
          <cell r="DZ17">
            <v>312</v>
          </cell>
          <cell r="EA17">
            <v>320</v>
          </cell>
          <cell r="EB17">
            <v>328</v>
          </cell>
          <cell r="EC17">
            <v>320</v>
          </cell>
          <cell r="ED17">
            <v>328</v>
          </cell>
        </row>
        <row r="18">
          <cell r="C18">
            <v>744</v>
          </cell>
          <cell r="D18">
            <v>696</v>
          </cell>
          <cell r="E18">
            <v>744</v>
          </cell>
          <cell r="F18">
            <v>720</v>
          </cell>
          <cell r="G18">
            <v>744</v>
          </cell>
          <cell r="H18">
            <v>720</v>
          </cell>
          <cell r="I18">
            <v>744</v>
          </cell>
          <cell r="J18">
            <v>744</v>
          </cell>
          <cell r="K18">
            <v>720</v>
          </cell>
          <cell r="L18">
            <v>744</v>
          </cell>
          <cell r="M18">
            <v>720</v>
          </cell>
          <cell r="N18">
            <v>744</v>
          </cell>
          <cell r="O18">
            <v>744</v>
          </cell>
          <cell r="P18">
            <v>672</v>
          </cell>
          <cell r="Q18">
            <v>744</v>
          </cell>
          <cell r="R18">
            <v>720</v>
          </cell>
          <cell r="S18">
            <v>744</v>
          </cell>
          <cell r="T18">
            <v>720</v>
          </cell>
          <cell r="U18">
            <v>744</v>
          </cell>
          <cell r="V18">
            <v>744</v>
          </cell>
          <cell r="W18">
            <v>720</v>
          </cell>
          <cell r="X18">
            <v>744</v>
          </cell>
          <cell r="Y18">
            <v>720</v>
          </cell>
          <cell r="Z18">
            <v>744</v>
          </cell>
          <cell r="AA18">
            <v>744</v>
          </cell>
          <cell r="AB18">
            <v>672</v>
          </cell>
          <cell r="AC18">
            <v>744</v>
          </cell>
          <cell r="AD18">
            <v>720</v>
          </cell>
          <cell r="AE18">
            <v>744</v>
          </cell>
          <cell r="AF18">
            <v>720</v>
          </cell>
          <cell r="AG18">
            <v>744</v>
          </cell>
          <cell r="AH18">
            <v>744</v>
          </cell>
          <cell r="AI18">
            <v>720</v>
          </cell>
          <cell r="AJ18">
            <v>744</v>
          </cell>
          <cell r="AK18">
            <v>720</v>
          </cell>
          <cell r="AL18">
            <v>744</v>
          </cell>
          <cell r="AM18">
            <v>744</v>
          </cell>
          <cell r="AN18">
            <v>672</v>
          </cell>
          <cell r="AO18">
            <v>744</v>
          </cell>
          <cell r="AP18">
            <v>720</v>
          </cell>
          <cell r="AQ18">
            <v>744</v>
          </cell>
          <cell r="AR18">
            <v>720</v>
          </cell>
          <cell r="AS18">
            <v>744</v>
          </cell>
          <cell r="AT18">
            <v>744</v>
          </cell>
          <cell r="AU18">
            <v>720</v>
          </cell>
          <cell r="AV18">
            <v>744</v>
          </cell>
          <cell r="AW18">
            <v>720</v>
          </cell>
          <cell r="AX18">
            <v>744</v>
          </cell>
          <cell r="AY18">
            <v>744</v>
          </cell>
          <cell r="AZ18">
            <v>696</v>
          </cell>
          <cell r="BA18">
            <v>744</v>
          </cell>
          <cell r="BB18">
            <v>720</v>
          </cell>
          <cell r="BC18">
            <v>744</v>
          </cell>
          <cell r="BD18">
            <v>720</v>
          </cell>
          <cell r="BE18">
            <v>744</v>
          </cell>
          <cell r="BF18">
            <v>744</v>
          </cell>
          <cell r="BG18">
            <v>720</v>
          </cell>
          <cell r="BH18">
            <v>744</v>
          </cell>
          <cell r="BI18">
            <v>720</v>
          </cell>
          <cell r="BJ18">
            <v>744</v>
          </cell>
          <cell r="BK18">
            <v>744</v>
          </cell>
          <cell r="BL18">
            <v>672</v>
          </cell>
          <cell r="BM18">
            <v>744</v>
          </cell>
          <cell r="BN18">
            <v>720</v>
          </cell>
          <cell r="BO18">
            <v>744</v>
          </cell>
          <cell r="BP18">
            <v>720</v>
          </cell>
          <cell r="BQ18">
            <v>744</v>
          </cell>
          <cell r="BR18">
            <v>744</v>
          </cell>
          <cell r="BS18">
            <v>720</v>
          </cell>
          <cell r="BT18">
            <v>744</v>
          </cell>
          <cell r="BU18">
            <v>720</v>
          </cell>
          <cell r="BV18">
            <v>744</v>
          </cell>
          <cell r="BW18">
            <v>744</v>
          </cell>
          <cell r="BX18">
            <v>672</v>
          </cell>
          <cell r="BY18">
            <v>744</v>
          </cell>
          <cell r="BZ18">
            <v>720</v>
          </cell>
          <cell r="CA18">
            <v>744</v>
          </cell>
          <cell r="CB18">
            <v>720</v>
          </cell>
          <cell r="CC18">
            <v>744</v>
          </cell>
          <cell r="CD18">
            <v>744</v>
          </cell>
          <cell r="CE18">
            <v>720</v>
          </cell>
          <cell r="CF18">
            <v>744</v>
          </cell>
          <cell r="CG18">
            <v>720</v>
          </cell>
          <cell r="CH18">
            <v>744</v>
          </cell>
          <cell r="CI18">
            <v>744</v>
          </cell>
          <cell r="CJ18">
            <v>672</v>
          </cell>
          <cell r="CK18">
            <v>744</v>
          </cell>
          <cell r="CL18">
            <v>720</v>
          </cell>
          <cell r="CM18">
            <v>744</v>
          </cell>
          <cell r="CN18">
            <v>720</v>
          </cell>
          <cell r="CO18">
            <v>744</v>
          </cell>
          <cell r="CP18">
            <v>744</v>
          </cell>
          <cell r="CQ18">
            <v>720</v>
          </cell>
          <cell r="CR18">
            <v>744</v>
          </cell>
          <cell r="CS18">
            <v>720</v>
          </cell>
          <cell r="CT18">
            <v>744</v>
          </cell>
          <cell r="CU18">
            <v>744</v>
          </cell>
          <cell r="CV18">
            <v>696</v>
          </cell>
          <cell r="CW18">
            <v>744</v>
          </cell>
          <cell r="CX18">
            <v>720</v>
          </cell>
          <cell r="CY18">
            <v>744</v>
          </cell>
          <cell r="CZ18">
            <v>720</v>
          </cell>
          <cell r="DA18">
            <v>744</v>
          </cell>
          <cell r="DB18">
            <v>744</v>
          </cell>
          <cell r="DC18">
            <v>720</v>
          </cell>
          <cell r="DD18">
            <v>744</v>
          </cell>
          <cell r="DE18">
            <v>720</v>
          </cell>
          <cell r="DF18">
            <v>744</v>
          </cell>
          <cell r="DG18">
            <v>744</v>
          </cell>
          <cell r="DH18">
            <v>672</v>
          </cell>
          <cell r="DI18">
            <v>744</v>
          </cell>
          <cell r="DJ18">
            <v>720</v>
          </cell>
          <cell r="DK18">
            <v>744</v>
          </cell>
          <cell r="DL18">
            <v>720</v>
          </cell>
          <cell r="DM18">
            <v>744</v>
          </cell>
          <cell r="DN18">
            <v>744</v>
          </cell>
          <cell r="DO18">
            <v>720</v>
          </cell>
          <cell r="DP18">
            <v>744</v>
          </cell>
          <cell r="DQ18">
            <v>720</v>
          </cell>
          <cell r="DR18">
            <v>744</v>
          </cell>
          <cell r="DS18">
            <v>744</v>
          </cell>
          <cell r="DT18">
            <v>672</v>
          </cell>
          <cell r="DU18">
            <v>744</v>
          </cell>
          <cell r="DV18">
            <v>720</v>
          </cell>
          <cell r="DW18">
            <v>744</v>
          </cell>
          <cell r="DX18">
            <v>720</v>
          </cell>
          <cell r="DY18">
            <v>744</v>
          </cell>
          <cell r="DZ18">
            <v>744</v>
          </cell>
          <cell r="EA18">
            <v>720</v>
          </cell>
          <cell r="EB18">
            <v>744</v>
          </cell>
          <cell r="EC18">
            <v>720</v>
          </cell>
          <cell r="ED18">
            <v>744</v>
          </cell>
        </row>
        <row r="19">
          <cell r="C19">
            <v>344</v>
          </cell>
          <cell r="D19">
            <v>296</v>
          </cell>
          <cell r="E19">
            <v>311</v>
          </cell>
          <cell r="F19">
            <v>320</v>
          </cell>
          <cell r="G19">
            <v>328</v>
          </cell>
          <cell r="H19">
            <v>304</v>
          </cell>
          <cell r="I19">
            <v>344</v>
          </cell>
          <cell r="J19">
            <v>312</v>
          </cell>
          <cell r="K19">
            <v>336</v>
          </cell>
          <cell r="L19">
            <v>312</v>
          </cell>
          <cell r="M19">
            <v>321</v>
          </cell>
          <cell r="N19">
            <v>344</v>
          </cell>
          <cell r="O19">
            <v>328</v>
          </cell>
          <cell r="P19">
            <v>288</v>
          </cell>
          <cell r="Q19">
            <v>327</v>
          </cell>
          <cell r="R19">
            <v>304</v>
          </cell>
          <cell r="S19">
            <v>328</v>
          </cell>
          <cell r="T19">
            <v>320</v>
          </cell>
          <cell r="U19">
            <v>328</v>
          </cell>
          <cell r="V19">
            <v>312</v>
          </cell>
          <cell r="W19">
            <v>336</v>
          </cell>
          <cell r="X19">
            <v>312</v>
          </cell>
          <cell r="Y19">
            <v>321</v>
          </cell>
          <cell r="Z19">
            <v>344</v>
          </cell>
          <cell r="AA19">
            <v>328</v>
          </cell>
          <cell r="AB19">
            <v>288</v>
          </cell>
          <cell r="AC19">
            <v>327</v>
          </cell>
          <cell r="AD19">
            <v>304</v>
          </cell>
          <cell r="AE19">
            <v>328</v>
          </cell>
          <cell r="AF19">
            <v>320</v>
          </cell>
          <cell r="AG19">
            <v>328</v>
          </cell>
          <cell r="AH19">
            <v>328</v>
          </cell>
          <cell r="AI19">
            <v>320</v>
          </cell>
          <cell r="AJ19">
            <v>312</v>
          </cell>
          <cell r="AK19">
            <v>337</v>
          </cell>
          <cell r="AL19">
            <v>328</v>
          </cell>
          <cell r="AM19">
            <v>328</v>
          </cell>
          <cell r="AN19">
            <v>288</v>
          </cell>
          <cell r="AO19">
            <v>327</v>
          </cell>
          <cell r="AP19">
            <v>304</v>
          </cell>
          <cell r="AQ19">
            <v>344</v>
          </cell>
          <cell r="AR19">
            <v>304</v>
          </cell>
          <cell r="AS19">
            <v>328</v>
          </cell>
          <cell r="AT19">
            <v>328</v>
          </cell>
          <cell r="AU19">
            <v>320</v>
          </cell>
          <cell r="AV19">
            <v>312</v>
          </cell>
          <cell r="AW19">
            <v>337</v>
          </cell>
          <cell r="AX19">
            <v>328</v>
          </cell>
          <cell r="AY19">
            <v>344</v>
          </cell>
          <cell r="AZ19">
            <v>296</v>
          </cell>
          <cell r="BA19">
            <v>311</v>
          </cell>
          <cell r="BB19">
            <v>304</v>
          </cell>
          <cell r="BC19">
            <v>344</v>
          </cell>
          <cell r="BD19">
            <v>304</v>
          </cell>
          <cell r="BE19">
            <v>344</v>
          </cell>
          <cell r="BF19">
            <v>312</v>
          </cell>
          <cell r="BG19">
            <v>320</v>
          </cell>
          <cell r="BH19">
            <v>328</v>
          </cell>
          <cell r="BI19">
            <v>321</v>
          </cell>
          <cell r="BJ19">
            <v>328</v>
          </cell>
          <cell r="BK19">
            <v>344</v>
          </cell>
          <cell r="BL19">
            <v>288</v>
          </cell>
          <cell r="BM19">
            <v>311</v>
          </cell>
          <cell r="BN19">
            <v>320</v>
          </cell>
          <cell r="BO19">
            <v>328</v>
          </cell>
          <cell r="BP19">
            <v>304</v>
          </cell>
          <cell r="BQ19">
            <v>344</v>
          </cell>
          <cell r="BR19">
            <v>312</v>
          </cell>
          <cell r="BS19">
            <v>320</v>
          </cell>
          <cell r="BT19">
            <v>328</v>
          </cell>
          <cell r="BU19">
            <v>321</v>
          </cell>
          <cell r="BV19">
            <v>344</v>
          </cell>
          <cell r="BW19">
            <v>328</v>
          </cell>
          <cell r="BX19">
            <v>288</v>
          </cell>
          <cell r="BY19">
            <v>311</v>
          </cell>
          <cell r="BZ19">
            <v>320</v>
          </cell>
          <cell r="CA19">
            <v>328</v>
          </cell>
          <cell r="CB19">
            <v>304</v>
          </cell>
          <cell r="CC19">
            <v>344</v>
          </cell>
          <cell r="CD19">
            <v>312</v>
          </cell>
          <cell r="CE19">
            <v>336</v>
          </cell>
          <cell r="CF19">
            <v>312</v>
          </cell>
          <cell r="CG19">
            <v>321</v>
          </cell>
          <cell r="CH19">
            <v>344</v>
          </cell>
          <cell r="CI19">
            <v>328</v>
          </cell>
          <cell r="CJ19">
            <v>288</v>
          </cell>
          <cell r="CK19">
            <v>327</v>
          </cell>
          <cell r="CL19">
            <v>304</v>
          </cell>
          <cell r="CM19">
            <v>328</v>
          </cell>
          <cell r="CN19">
            <v>320</v>
          </cell>
          <cell r="CO19">
            <v>328</v>
          </cell>
          <cell r="CP19">
            <v>312</v>
          </cell>
          <cell r="CQ19">
            <v>336</v>
          </cell>
          <cell r="CR19">
            <v>312</v>
          </cell>
          <cell r="CS19">
            <v>321</v>
          </cell>
          <cell r="CT19">
            <v>344</v>
          </cell>
          <cell r="CU19">
            <v>328</v>
          </cell>
          <cell r="CV19">
            <v>296</v>
          </cell>
          <cell r="CW19">
            <v>327</v>
          </cell>
          <cell r="CX19">
            <v>304</v>
          </cell>
          <cell r="CY19">
            <v>344</v>
          </cell>
          <cell r="CZ19">
            <v>304</v>
          </cell>
          <cell r="DA19">
            <v>328</v>
          </cell>
          <cell r="DB19">
            <v>328</v>
          </cell>
          <cell r="DC19">
            <v>320</v>
          </cell>
          <cell r="DD19">
            <v>312</v>
          </cell>
          <cell r="DE19">
            <v>337</v>
          </cell>
          <cell r="DF19">
            <v>328</v>
          </cell>
          <cell r="DG19">
            <v>344</v>
          </cell>
          <cell r="DH19">
            <v>288</v>
          </cell>
          <cell r="DI19">
            <v>311</v>
          </cell>
          <cell r="DJ19">
            <v>304</v>
          </cell>
          <cell r="DK19">
            <v>344</v>
          </cell>
          <cell r="DL19">
            <v>304</v>
          </cell>
          <cell r="DM19">
            <v>328</v>
          </cell>
          <cell r="DN19">
            <v>328</v>
          </cell>
          <cell r="DO19">
            <v>320</v>
          </cell>
          <cell r="DP19">
            <v>328</v>
          </cell>
          <cell r="DQ19">
            <v>321</v>
          </cell>
          <cell r="DR19">
            <v>328</v>
          </cell>
          <cell r="DS19">
            <v>344</v>
          </cell>
          <cell r="DT19">
            <v>288</v>
          </cell>
          <cell r="DU19">
            <v>311</v>
          </cell>
          <cell r="DV19">
            <v>304</v>
          </cell>
          <cell r="DW19">
            <v>344</v>
          </cell>
          <cell r="DX19">
            <v>304</v>
          </cell>
          <cell r="DY19">
            <v>344</v>
          </cell>
          <cell r="DZ19">
            <v>312</v>
          </cell>
          <cell r="EA19">
            <v>320</v>
          </cell>
          <cell r="EB19">
            <v>328</v>
          </cell>
          <cell r="EC19">
            <v>321</v>
          </cell>
          <cell r="ED19">
            <v>328</v>
          </cell>
        </row>
        <row r="20">
          <cell r="C20">
            <v>744</v>
          </cell>
          <cell r="D20">
            <v>696</v>
          </cell>
          <cell r="E20">
            <v>743</v>
          </cell>
          <cell r="F20">
            <v>720</v>
          </cell>
          <cell r="G20">
            <v>744</v>
          </cell>
          <cell r="H20">
            <v>720</v>
          </cell>
          <cell r="I20">
            <v>744</v>
          </cell>
          <cell r="J20">
            <v>744</v>
          </cell>
          <cell r="K20">
            <v>720</v>
          </cell>
          <cell r="L20">
            <v>744</v>
          </cell>
          <cell r="M20">
            <v>721</v>
          </cell>
          <cell r="N20">
            <v>744</v>
          </cell>
          <cell r="O20">
            <v>744</v>
          </cell>
          <cell r="P20">
            <v>672</v>
          </cell>
          <cell r="Q20">
            <v>743</v>
          </cell>
          <cell r="R20">
            <v>720</v>
          </cell>
          <cell r="S20">
            <v>744</v>
          </cell>
          <cell r="T20">
            <v>720</v>
          </cell>
          <cell r="U20">
            <v>744</v>
          </cell>
          <cell r="V20">
            <v>744</v>
          </cell>
          <cell r="W20">
            <v>720</v>
          </cell>
          <cell r="X20">
            <v>744</v>
          </cell>
          <cell r="Y20">
            <v>721</v>
          </cell>
          <cell r="Z20">
            <v>744</v>
          </cell>
          <cell r="AA20">
            <v>744</v>
          </cell>
          <cell r="AB20">
            <v>672</v>
          </cell>
          <cell r="AC20">
            <v>743</v>
          </cell>
          <cell r="AD20">
            <v>720</v>
          </cell>
          <cell r="AE20">
            <v>744</v>
          </cell>
          <cell r="AF20">
            <v>720</v>
          </cell>
          <cell r="AG20">
            <v>744</v>
          </cell>
          <cell r="AH20">
            <v>744</v>
          </cell>
          <cell r="AI20">
            <v>720</v>
          </cell>
          <cell r="AJ20">
            <v>744</v>
          </cell>
          <cell r="AK20">
            <v>721</v>
          </cell>
          <cell r="AL20">
            <v>744</v>
          </cell>
          <cell r="AM20">
            <v>744</v>
          </cell>
          <cell r="AN20">
            <v>672</v>
          </cell>
          <cell r="AO20">
            <v>743</v>
          </cell>
          <cell r="AP20">
            <v>720</v>
          </cell>
          <cell r="AQ20">
            <v>744</v>
          </cell>
          <cell r="AR20">
            <v>720</v>
          </cell>
          <cell r="AS20">
            <v>744</v>
          </cell>
          <cell r="AT20">
            <v>744</v>
          </cell>
          <cell r="AU20">
            <v>720</v>
          </cell>
          <cell r="AV20">
            <v>744</v>
          </cell>
          <cell r="AW20">
            <v>721</v>
          </cell>
          <cell r="AX20">
            <v>744</v>
          </cell>
          <cell r="AY20">
            <v>744</v>
          </cell>
          <cell r="AZ20">
            <v>696</v>
          </cell>
          <cell r="BA20">
            <v>743</v>
          </cell>
          <cell r="BB20">
            <v>720</v>
          </cell>
          <cell r="BC20">
            <v>744</v>
          </cell>
          <cell r="BD20">
            <v>720</v>
          </cell>
          <cell r="BE20">
            <v>744</v>
          </cell>
          <cell r="BF20">
            <v>744</v>
          </cell>
          <cell r="BG20">
            <v>720</v>
          </cell>
          <cell r="BH20">
            <v>744</v>
          </cell>
          <cell r="BI20">
            <v>721</v>
          </cell>
          <cell r="BJ20">
            <v>744</v>
          </cell>
          <cell r="BK20">
            <v>744</v>
          </cell>
          <cell r="BL20">
            <v>672</v>
          </cell>
          <cell r="BM20">
            <v>743</v>
          </cell>
          <cell r="BN20">
            <v>720</v>
          </cell>
          <cell r="BO20">
            <v>744</v>
          </cell>
          <cell r="BP20">
            <v>720</v>
          </cell>
          <cell r="BQ20">
            <v>744</v>
          </cell>
          <cell r="BR20">
            <v>744</v>
          </cell>
          <cell r="BS20">
            <v>720</v>
          </cell>
          <cell r="BT20">
            <v>744</v>
          </cell>
          <cell r="BU20">
            <v>721</v>
          </cell>
          <cell r="BV20">
            <v>744</v>
          </cell>
          <cell r="BW20">
            <v>744</v>
          </cell>
          <cell r="BX20">
            <v>672</v>
          </cell>
          <cell r="BY20">
            <v>743</v>
          </cell>
          <cell r="BZ20">
            <v>720</v>
          </cell>
          <cell r="CA20">
            <v>744</v>
          </cell>
          <cell r="CB20">
            <v>720</v>
          </cell>
          <cell r="CC20">
            <v>744</v>
          </cell>
          <cell r="CD20">
            <v>744</v>
          </cell>
          <cell r="CE20">
            <v>720</v>
          </cell>
          <cell r="CF20">
            <v>744</v>
          </cell>
          <cell r="CG20">
            <v>721</v>
          </cell>
          <cell r="CH20">
            <v>744</v>
          </cell>
          <cell r="CI20">
            <v>744</v>
          </cell>
          <cell r="CJ20">
            <v>672</v>
          </cell>
          <cell r="CK20">
            <v>743</v>
          </cell>
          <cell r="CL20">
            <v>720</v>
          </cell>
          <cell r="CM20">
            <v>744</v>
          </cell>
          <cell r="CN20">
            <v>720</v>
          </cell>
          <cell r="CO20">
            <v>744</v>
          </cell>
          <cell r="CP20">
            <v>744</v>
          </cell>
          <cell r="CQ20">
            <v>720</v>
          </cell>
          <cell r="CR20">
            <v>744</v>
          </cell>
          <cell r="CS20">
            <v>721</v>
          </cell>
          <cell r="CT20">
            <v>744</v>
          </cell>
          <cell r="CU20">
            <v>744</v>
          </cell>
          <cell r="CV20">
            <v>696</v>
          </cell>
          <cell r="CW20">
            <v>743</v>
          </cell>
          <cell r="CX20">
            <v>720</v>
          </cell>
          <cell r="CY20">
            <v>744</v>
          </cell>
          <cell r="CZ20">
            <v>720</v>
          </cell>
          <cell r="DA20">
            <v>744</v>
          </cell>
          <cell r="DB20">
            <v>744</v>
          </cell>
          <cell r="DC20">
            <v>720</v>
          </cell>
          <cell r="DD20">
            <v>744</v>
          </cell>
          <cell r="DE20">
            <v>721</v>
          </cell>
          <cell r="DF20">
            <v>744</v>
          </cell>
          <cell r="DG20">
            <v>744</v>
          </cell>
          <cell r="DH20">
            <v>672</v>
          </cell>
          <cell r="DI20">
            <v>743</v>
          </cell>
          <cell r="DJ20">
            <v>720</v>
          </cell>
          <cell r="DK20">
            <v>744</v>
          </cell>
          <cell r="DL20">
            <v>720</v>
          </cell>
          <cell r="DM20">
            <v>744</v>
          </cell>
          <cell r="DN20">
            <v>744</v>
          </cell>
          <cell r="DO20">
            <v>720</v>
          </cell>
          <cell r="DP20">
            <v>744</v>
          </cell>
          <cell r="DQ20">
            <v>721</v>
          </cell>
          <cell r="DR20">
            <v>744</v>
          </cell>
          <cell r="DS20">
            <v>744</v>
          </cell>
          <cell r="DT20">
            <v>672</v>
          </cell>
          <cell r="DU20">
            <v>743</v>
          </cell>
          <cell r="DV20">
            <v>720</v>
          </cell>
          <cell r="DW20">
            <v>744</v>
          </cell>
          <cell r="DX20">
            <v>720</v>
          </cell>
          <cell r="DY20">
            <v>744</v>
          </cell>
          <cell r="DZ20">
            <v>744</v>
          </cell>
          <cell r="EA20">
            <v>720</v>
          </cell>
          <cell r="EB20">
            <v>744</v>
          </cell>
          <cell r="EC20">
            <v>721</v>
          </cell>
          <cell r="ED20">
            <v>744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YR2006"/>
      <sheetName val="FY's Detail"/>
      <sheetName val="CY06 MW"/>
      <sheetName val="CY07 MW"/>
      <sheetName val="CY08 MW"/>
      <sheetName val="CY09MW"/>
      <sheetName val="CY10 MW"/>
      <sheetName val="CY11 MW"/>
      <sheetName val="CY12 MW"/>
      <sheetName val="CY13 MW"/>
      <sheetName val="CY14 MW"/>
      <sheetName val="CY15 MW"/>
      <sheetName val="CY16 MW"/>
      <sheetName val="MWCalc"/>
    </sheetNames>
    <sheetDataSet>
      <sheetData sheetId="0" refreshError="1"/>
      <sheetData sheetId="1" refreshError="1">
        <row r="6">
          <cell r="A6" t="str">
            <v>CY</v>
          </cell>
          <cell r="B6" t="str">
            <v>Unit</v>
          </cell>
          <cell r="C6" t="str">
            <v>MW</v>
          </cell>
          <cell r="D6" t="str">
            <v>Off-Line</v>
          </cell>
          <cell r="E6" t="str">
            <v>On-Line</v>
          </cell>
          <cell r="F6" t="str">
            <v>Days</v>
          </cell>
          <cell r="G6" t="str">
            <v>Comments</v>
          </cell>
          <cell r="H6" t="str">
            <v>Change since last version</v>
          </cell>
          <cell r="I6" t="str">
            <v>Weeks (calc)</v>
          </cell>
          <cell r="J6" t="str">
            <v>CYQuarter</v>
          </cell>
        </row>
        <row r="7">
          <cell r="A7" t="str">
            <v>CY1998</v>
          </cell>
          <cell r="B7" t="str">
            <v>Hermiston 2</v>
          </cell>
          <cell r="C7">
            <v>237</v>
          </cell>
          <cell r="D7">
            <v>35856</v>
          </cell>
          <cell r="E7">
            <v>35863</v>
          </cell>
          <cell r="F7">
            <v>7</v>
          </cell>
          <cell r="G7" t="str">
            <v>Combustion Inspection</v>
          </cell>
          <cell r="I7">
            <v>1</v>
          </cell>
          <cell r="J7">
            <v>1</v>
          </cell>
        </row>
        <row r="8">
          <cell r="A8" t="str">
            <v>CY1998</v>
          </cell>
          <cell r="B8" t="str">
            <v>Huntington 2</v>
          </cell>
          <cell r="C8">
            <v>425</v>
          </cell>
          <cell r="D8">
            <v>35861</v>
          </cell>
          <cell r="E8">
            <v>35903</v>
          </cell>
          <cell r="F8">
            <v>42</v>
          </cell>
          <cell r="G8" t="str">
            <v>Turbine Upgrade</v>
          </cell>
          <cell r="I8">
            <v>6</v>
          </cell>
          <cell r="J8">
            <v>1</v>
          </cell>
        </row>
        <row r="9">
          <cell r="A9" t="str">
            <v>CY1998</v>
          </cell>
          <cell r="B9" t="str">
            <v>Craig 1</v>
          </cell>
          <cell r="C9">
            <v>83</v>
          </cell>
          <cell r="D9">
            <v>35863</v>
          </cell>
          <cell r="E9">
            <v>35911</v>
          </cell>
          <cell r="F9">
            <v>48</v>
          </cell>
          <cell r="G9" t="str">
            <v>Boiler Inspection</v>
          </cell>
          <cell r="I9">
            <v>6.8571428571428568</v>
          </cell>
          <cell r="J9">
            <v>1</v>
          </cell>
        </row>
        <row r="10">
          <cell r="A10" t="str">
            <v>CY1998</v>
          </cell>
          <cell r="B10" t="str">
            <v>Jim Bridger 3</v>
          </cell>
          <cell r="C10">
            <v>347</v>
          </cell>
          <cell r="D10">
            <v>35905</v>
          </cell>
          <cell r="E10">
            <v>35910</v>
          </cell>
          <cell r="F10">
            <v>5</v>
          </cell>
          <cell r="G10" t="str">
            <v>*Inspection and Minor Work</v>
          </cell>
          <cell r="I10">
            <v>0.7142857142857143</v>
          </cell>
          <cell r="J10">
            <v>2</v>
          </cell>
        </row>
        <row r="11">
          <cell r="A11" t="str">
            <v>CY1998</v>
          </cell>
          <cell r="B11" t="str">
            <v>Hunter 3</v>
          </cell>
          <cell r="C11">
            <v>405</v>
          </cell>
          <cell r="D11">
            <v>35910</v>
          </cell>
          <cell r="E11">
            <v>35959</v>
          </cell>
          <cell r="F11">
            <v>49</v>
          </cell>
          <cell r="G11" t="str">
            <v>Turbine Upgrade</v>
          </cell>
          <cell r="I11">
            <v>7</v>
          </cell>
          <cell r="J11">
            <v>2</v>
          </cell>
        </row>
        <row r="12">
          <cell r="A12" t="str">
            <v>CY1998</v>
          </cell>
          <cell r="B12" t="str">
            <v>Jim Bridger 1</v>
          </cell>
          <cell r="C12">
            <v>347</v>
          </cell>
          <cell r="D12">
            <v>35910</v>
          </cell>
          <cell r="E12">
            <v>35945</v>
          </cell>
          <cell r="F12">
            <v>35</v>
          </cell>
          <cell r="G12" t="str">
            <v>Boiler, Exciter, Turbine Valves, Turbine Upgrade</v>
          </cell>
          <cell r="I12">
            <v>5</v>
          </cell>
          <cell r="J12">
            <v>2</v>
          </cell>
        </row>
        <row r="13">
          <cell r="A13" t="str">
            <v>CY1998</v>
          </cell>
          <cell r="B13" t="str">
            <v>Hayden 2</v>
          </cell>
          <cell r="C13">
            <v>33</v>
          </cell>
          <cell r="D13">
            <v>35917</v>
          </cell>
          <cell r="E13">
            <v>35924</v>
          </cell>
          <cell r="F13">
            <v>7</v>
          </cell>
          <cell r="G13" t="str">
            <v>Boiler Inspection</v>
          </cell>
          <cell r="I13">
            <v>1</v>
          </cell>
          <cell r="J13">
            <v>2</v>
          </cell>
        </row>
        <row r="14">
          <cell r="A14" t="str">
            <v>CY1998</v>
          </cell>
          <cell r="B14" t="str">
            <v>Centralia 2</v>
          </cell>
          <cell r="C14">
            <v>318</v>
          </cell>
          <cell r="D14">
            <v>35923</v>
          </cell>
          <cell r="E14">
            <v>35926</v>
          </cell>
          <cell r="F14">
            <v>3</v>
          </cell>
          <cell r="G14" t="str">
            <v>Misc Work and Inspections</v>
          </cell>
          <cell r="I14">
            <v>0.42857142857142855</v>
          </cell>
          <cell r="J14">
            <v>2</v>
          </cell>
        </row>
        <row r="15">
          <cell r="A15" t="str">
            <v>CY1998</v>
          </cell>
          <cell r="B15" t="str">
            <v>Craig 1</v>
          </cell>
          <cell r="C15">
            <v>83</v>
          </cell>
          <cell r="D15">
            <v>35924</v>
          </cell>
          <cell r="E15">
            <v>35927</v>
          </cell>
          <cell r="F15">
            <v>3</v>
          </cell>
          <cell r="G15" t="str">
            <v>Remove Screens</v>
          </cell>
          <cell r="I15">
            <v>0.42857142857142855</v>
          </cell>
          <cell r="J15">
            <v>2</v>
          </cell>
        </row>
        <row r="16">
          <cell r="A16" t="str">
            <v>CY1998</v>
          </cell>
          <cell r="B16" t="str">
            <v>Centralia 1</v>
          </cell>
          <cell r="C16">
            <v>318</v>
          </cell>
          <cell r="D16">
            <v>35928</v>
          </cell>
          <cell r="E16">
            <v>35958</v>
          </cell>
          <cell r="F16">
            <v>30</v>
          </cell>
          <cell r="G16" t="str">
            <v>Boiler Insp. &amp; Work, Turb. Valve Insp., Gen Insp.</v>
          </cell>
          <cell r="I16">
            <v>4.2857142857142856</v>
          </cell>
          <cell r="J16">
            <v>2</v>
          </cell>
        </row>
        <row r="17">
          <cell r="A17" t="str">
            <v>CY1998</v>
          </cell>
          <cell r="B17" t="str">
            <v>Hermiston 1</v>
          </cell>
          <cell r="C17">
            <v>237</v>
          </cell>
          <cell r="D17">
            <v>35933</v>
          </cell>
          <cell r="E17">
            <v>35940</v>
          </cell>
          <cell r="F17">
            <v>7</v>
          </cell>
          <cell r="G17" t="str">
            <v>Combustion Inspection</v>
          </cell>
          <cell r="I17">
            <v>1</v>
          </cell>
          <cell r="J17">
            <v>2</v>
          </cell>
        </row>
        <row r="18">
          <cell r="A18" t="str">
            <v>CY1998</v>
          </cell>
          <cell r="B18" t="str">
            <v>Hayden 1</v>
          </cell>
          <cell r="C18">
            <v>45</v>
          </cell>
          <cell r="D18">
            <v>35945</v>
          </cell>
          <cell r="E18">
            <v>35952</v>
          </cell>
          <cell r="F18">
            <v>7</v>
          </cell>
          <cell r="G18" t="str">
            <v>Precipitator Cleaning</v>
          </cell>
          <cell r="I18">
            <v>1</v>
          </cell>
          <cell r="J18">
            <v>2</v>
          </cell>
        </row>
        <row r="19">
          <cell r="A19" t="str">
            <v>CY1998</v>
          </cell>
          <cell r="B19" t="str">
            <v>Little Mountain</v>
          </cell>
          <cell r="C19">
            <v>14</v>
          </cell>
          <cell r="D19">
            <v>35959</v>
          </cell>
          <cell r="E19">
            <v>36022</v>
          </cell>
          <cell r="F19">
            <v>63</v>
          </cell>
          <cell r="G19" t="str">
            <v>GSL Off</v>
          </cell>
          <cell r="I19">
            <v>9</v>
          </cell>
          <cell r="J19">
            <v>2</v>
          </cell>
        </row>
        <row r="20">
          <cell r="A20" t="str">
            <v>CY1998</v>
          </cell>
          <cell r="B20" t="str">
            <v>Dave Johnston 2</v>
          </cell>
          <cell r="C20">
            <v>106</v>
          </cell>
          <cell r="D20">
            <v>35980</v>
          </cell>
          <cell r="E20">
            <v>35987</v>
          </cell>
          <cell r="F20">
            <v>7</v>
          </cell>
          <cell r="G20" t="str">
            <v>* 7 Day Inspection, July 98</v>
          </cell>
          <cell r="I20">
            <v>1</v>
          </cell>
          <cell r="J20">
            <v>3</v>
          </cell>
        </row>
        <row r="21">
          <cell r="A21" t="str">
            <v>CY1998</v>
          </cell>
          <cell r="B21" t="str">
            <v>Hayden 1</v>
          </cell>
          <cell r="C21">
            <v>45</v>
          </cell>
          <cell r="D21">
            <v>36064</v>
          </cell>
          <cell r="E21">
            <v>36134</v>
          </cell>
          <cell r="F21">
            <v>70</v>
          </cell>
          <cell r="G21" t="str">
            <v>Turbine-Boiler Inspection, Install Baghouse</v>
          </cell>
          <cell r="I21">
            <v>10</v>
          </cell>
          <cell r="J21">
            <v>3</v>
          </cell>
        </row>
        <row r="22">
          <cell r="A22" t="str">
            <v>CY1998</v>
          </cell>
          <cell r="B22" t="str">
            <v>Hayden 2</v>
          </cell>
          <cell r="C22">
            <v>33</v>
          </cell>
          <cell r="D22">
            <v>36076</v>
          </cell>
          <cell r="E22">
            <v>36081</v>
          </cell>
          <cell r="F22">
            <v>5</v>
          </cell>
          <cell r="G22" t="str">
            <v>Precipitator Cleaning</v>
          </cell>
          <cell r="I22">
            <v>0.7142857142857143</v>
          </cell>
          <cell r="J22">
            <v>4</v>
          </cell>
        </row>
        <row r="23">
          <cell r="A23" t="str">
            <v>CY1999</v>
          </cell>
          <cell r="B23" t="str">
            <v>Hermiston 2</v>
          </cell>
          <cell r="C23">
            <v>237</v>
          </cell>
          <cell r="D23">
            <v>36219</v>
          </cell>
          <cell r="E23">
            <v>36226</v>
          </cell>
          <cell r="F23">
            <v>7</v>
          </cell>
          <cell r="G23" t="str">
            <v>Inspection</v>
          </cell>
          <cell r="I23">
            <v>1</v>
          </cell>
          <cell r="J23">
            <v>1</v>
          </cell>
        </row>
        <row r="24">
          <cell r="A24" t="str">
            <v>CY1999</v>
          </cell>
          <cell r="B24" t="str">
            <v>Carbon 1</v>
          </cell>
          <cell r="C24">
            <v>70</v>
          </cell>
          <cell r="D24">
            <v>36220</v>
          </cell>
          <cell r="E24">
            <v>36227</v>
          </cell>
          <cell r="F24">
            <v>7</v>
          </cell>
          <cell r="G24" t="str">
            <v>Inspection and Minor Work</v>
          </cell>
          <cell r="I24">
            <v>1</v>
          </cell>
          <cell r="J24">
            <v>1</v>
          </cell>
        </row>
        <row r="25">
          <cell r="A25" t="str">
            <v>CY1999</v>
          </cell>
          <cell r="B25" t="str">
            <v>Hayden 2</v>
          </cell>
          <cell r="C25">
            <v>33</v>
          </cell>
          <cell r="D25">
            <v>36231</v>
          </cell>
          <cell r="E25">
            <v>36301</v>
          </cell>
          <cell r="F25">
            <v>70</v>
          </cell>
          <cell r="G25" t="str">
            <v>Boiler Inspection,Baghouse Install,Turbine HP/IP</v>
          </cell>
          <cell r="I25">
            <v>10</v>
          </cell>
          <cell r="J25">
            <v>1</v>
          </cell>
        </row>
        <row r="26">
          <cell r="A26" t="str">
            <v>CY1999</v>
          </cell>
          <cell r="B26" t="str">
            <v>Dave Johnston 3</v>
          </cell>
          <cell r="C26">
            <v>230</v>
          </cell>
          <cell r="D26">
            <v>36232</v>
          </cell>
          <cell r="E26">
            <v>36267</v>
          </cell>
          <cell r="F26">
            <v>35</v>
          </cell>
          <cell r="G26" t="str">
            <v>Boiler, Safety Valves, Turbine, Air Heater</v>
          </cell>
          <cell r="I26">
            <v>5</v>
          </cell>
          <cell r="J26">
            <v>1</v>
          </cell>
        </row>
        <row r="27">
          <cell r="A27" t="str">
            <v>CY1999</v>
          </cell>
          <cell r="B27" t="str">
            <v>Jim Bridger 3</v>
          </cell>
          <cell r="C27">
            <v>353</v>
          </cell>
          <cell r="D27">
            <v>36239</v>
          </cell>
          <cell r="E27">
            <v>36267</v>
          </cell>
          <cell r="F27">
            <v>28</v>
          </cell>
          <cell r="G27" t="str">
            <v>Date Change, Boiler</v>
          </cell>
          <cell r="I27">
            <v>4</v>
          </cell>
          <cell r="J27">
            <v>1</v>
          </cell>
        </row>
        <row r="28">
          <cell r="A28" t="str">
            <v>CY1999</v>
          </cell>
          <cell r="B28" t="str">
            <v>Carbon 2</v>
          </cell>
          <cell r="C28">
            <v>105</v>
          </cell>
          <cell r="D28">
            <v>36253</v>
          </cell>
          <cell r="E28">
            <v>36295</v>
          </cell>
          <cell r="F28">
            <v>42</v>
          </cell>
          <cell r="G28" t="str">
            <v>Turbine, Boiler and Feed Water Heater</v>
          </cell>
          <cell r="I28">
            <v>6</v>
          </cell>
          <cell r="J28">
            <v>2</v>
          </cell>
        </row>
        <row r="29">
          <cell r="A29" t="str">
            <v>CY1999</v>
          </cell>
          <cell r="B29" t="str">
            <v>Dave Johnston 4</v>
          </cell>
          <cell r="C29">
            <v>330</v>
          </cell>
          <cell r="D29">
            <v>36267</v>
          </cell>
          <cell r="E29">
            <v>36302</v>
          </cell>
          <cell r="F29">
            <v>35</v>
          </cell>
          <cell r="G29" t="str">
            <v>Scrubber, Boiler and NOx Burners</v>
          </cell>
          <cell r="I29">
            <v>5</v>
          </cell>
          <cell r="J29">
            <v>2</v>
          </cell>
        </row>
        <row r="30">
          <cell r="A30" t="str">
            <v>CY1999</v>
          </cell>
          <cell r="B30" t="str">
            <v>Jim Bridger 2</v>
          </cell>
          <cell r="C30">
            <v>353</v>
          </cell>
          <cell r="D30">
            <v>36267</v>
          </cell>
          <cell r="E30">
            <v>36274</v>
          </cell>
          <cell r="F30">
            <v>7</v>
          </cell>
          <cell r="G30" t="str">
            <v>Burner Nozzles</v>
          </cell>
          <cell r="I30">
            <v>1</v>
          </cell>
          <cell r="J30">
            <v>2</v>
          </cell>
        </row>
        <row r="31">
          <cell r="A31" t="str">
            <v>CY1999</v>
          </cell>
          <cell r="B31" t="str">
            <v>Naughton 3</v>
          </cell>
          <cell r="C31">
            <v>330</v>
          </cell>
          <cell r="D31">
            <v>36267</v>
          </cell>
          <cell r="E31">
            <v>36309</v>
          </cell>
          <cell r="F31">
            <v>42</v>
          </cell>
          <cell r="G31" t="str">
            <v>NOxConversion,major boiler&amp;controls</v>
          </cell>
          <cell r="I31">
            <v>6</v>
          </cell>
          <cell r="J31">
            <v>2</v>
          </cell>
        </row>
        <row r="32">
          <cell r="A32" t="str">
            <v>CY1999</v>
          </cell>
          <cell r="B32" t="str">
            <v>Gadsby 3</v>
          </cell>
          <cell r="C32">
            <v>100</v>
          </cell>
          <cell r="D32">
            <v>36281</v>
          </cell>
          <cell r="E32">
            <v>36311</v>
          </cell>
          <cell r="F32">
            <v>30</v>
          </cell>
          <cell r="G32" t="str">
            <v>Inspection, Cooling Tower, Piping</v>
          </cell>
          <cell r="I32">
            <v>4.2857142857142856</v>
          </cell>
          <cell r="J32">
            <v>2</v>
          </cell>
        </row>
        <row r="33">
          <cell r="A33" t="str">
            <v>CY1999</v>
          </cell>
          <cell r="B33" t="str">
            <v>Jim Bridger 4</v>
          </cell>
          <cell r="C33">
            <v>347</v>
          </cell>
          <cell r="D33">
            <v>36281</v>
          </cell>
          <cell r="E33">
            <v>36288</v>
          </cell>
          <cell r="F33">
            <v>7</v>
          </cell>
          <cell r="G33" t="str">
            <v>Turbine Wash, Air PreHeater</v>
          </cell>
          <cell r="I33">
            <v>1</v>
          </cell>
          <cell r="J33">
            <v>2</v>
          </cell>
        </row>
        <row r="34">
          <cell r="A34" t="str">
            <v>CY1999</v>
          </cell>
          <cell r="B34" t="str">
            <v>Colstrip 3</v>
          </cell>
          <cell r="C34">
            <v>72</v>
          </cell>
          <cell r="D34">
            <v>36295</v>
          </cell>
          <cell r="E34">
            <v>36304</v>
          </cell>
          <cell r="F34">
            <v>9</v>
          </cell>
          <cell r="G34" t="str">
            <v>Boiler Maintenance Inspection</v>
          </cell>
          <cell r="I34">
            <v>1.2857142857142858</v>
          </cell>
          <cell r="J34">
            <v>2</v>
          </cell>
        </row>
        <row r="35">
          <cell r="A35" t="str">
            <v>CY1999</v>
          </cell>
          <cell r="B35" t="str">
            <v>Hunter 1</v>
          </cell>
          <cell r="C35">
            <v>389</v>
          </cell>
          <cell r="D35">
            <v>36295</v>
          </cell>
          <cell r="E35">
            <v>36337</v>
          </cell>
          <cell r="F35">
            <v>42</v>
          </cell>
          <cell r="G35" t="str">
            <v>Turbine Upgrade</v>
          </cell>
          <cell r="I35">
            <v>6</v>
          </cell>
          <cell r="J35">
            <v>2</v>
          </cell>
        </row>
        <row r="36">
          <cell r="A36" t="str">
            <v>CY1999</v>
          </cell>
          <cell r="B36" t="str">
            <v>Wyodak</v>
          </cell>
          <cell r="C36">
            <v>268</v>
          </cell>
          <cell r="D36">
            <v>36302</v>
          </cell>
          <cell r="E36">
            <v>36312</v>
          </cell>
          <cell r="F36">
            <v>10</v>
          </cell>
          <cell r="G36" t="str">
            <v>MainTransformer</v>
          </cell>
          <cell r="I36">
            <v>1.4285714285714286</v>
          </cell>
          <cell r="J36">
            <v>2</v>
          </cell>
        </row>
        <row r="37">
          <cell r="A37" t="str">
            <v>CY1999</v>
          </cell>
          <cell r="B37" t="str">
            <v>Centralia 2</v>
          </cell>
          <cell r="C37">
            <v>318</v>
          </cell>
          <cell r="D37">
            <v>36316</v>
          </cell>
          <cell r="E37">
            <v>36331</v>
          </cell>
          <cell r="F37">
            <v>15</v>
          </cell>
          <cell r="G37" t="str">
            <v>Boiler Work, Air PreHeater</v>
          </cell>
          <cell r="I37">
            <v>2.1428571428571428</v>
          </cell>
          <cell r="J37">
            <v>2</v>
          </cell>
        </row>
        <row r="38">
          <cell r="A38" t="str">
            <v>CY1999</v>
          </cell>
          <cell r="B38" t="str">
            <v>Colstrip 4</v>
          </cell>
          <cell r="C38">
            <v>72</v>
          </cell>
          <cell r="D38">
            <v>36330</v>
          </cell>
          <cell r="E38">
            <v>36344</v>
          </cell>
          <cell r="F38">
            <v>14</v>
          </cell>
          <cell r="G38" t="str">
            <v>Boiler Inspection and Chemical Clean</v>
          </cell>
          <cell r="I38">
            <v>2</v>
          </cell>
          <cell r="J38">
            <v>2</v>
          </cell>
        </row>
        <row r="39">
          <cell r="A39" t="str">
            <v>CY1999</v>
          </cell>
          <cell r="B39" t="str">
            <v>Hermiston 1</v>
          </cell>
          <cell r="C39">
            <v>237</v>
          </cell>
          <cell r="D39">
            <v>36331</v>
          </cell>
          <cell r="E39">
            <v>36338</v>
          </cell>
          <cell r="F39">
            <v>7</v>
          </cell>
          <cell r="G39" t="str">
            <v>Inspection</v>
          </cell>
          <cell r="I39">
            <v>1</v>
          </cell>
          <cell r="J39">
            <v>2</v>
          </cell>
        </row>
        <row r="40">
          <cell r="A40" t="str">
            <v>CY1999</v>
          </cell>
          <cell r="B40" t="str">
            <v>Little Mountain</v>
          </cell>
          <cell r="C40">
            <v>14</v>
          </cell>
          <cell r="D40">
            <v>36337</v>
          </cell>
          <cell r="E40">
            <v>36400</v>
          </cell>
          <cell r="F40">
            <v>63</v>
          </cell>
          <cell r="G40" t="str">
            <v>GSL Off</v>
          </cell>
          <cell r="I40">
            <v>9</v>
          </cell>
          <cell r="J40">
            <v>2</v>
          </cell>
        </row>
        <row r="41">
          <cell r="A41" t="str">
            <v>CY2000</v>
          </cell>
          <cell r="B41" t="str">
            <v>Carbon 1</v>
          </cell>
          <cell r="C41">
            <v>70</v>
          </cell>
          <cell r="D41">
            <v>36603</v>
          </cell>
          <cell r="E41">
            <v>36645</v>
          </cell>
          <cell r="F41">
            <v>42</v>
          </cell>
          <cell r="G41" t="str">
            <v>Major</v>
          </cell>
          <cell r="I41">
            <v>6</v>
          </cell>
          <cell r="J41">
            <v>1</v>
          </cell>
        </row>
        <row r="42">
          <cell r="A42" t="str">
            <v>CY2000</v>
          </cell>
          <cell r="B42" t="str">
            <v>Dave Johnston 2</v>
          </cell>
          <cell r="C42">
            <v>106</v>
          </cell>
          <cell r="D42">
            <v>36617</v>
          </cell>
          <cell r="E42">
            <v>36647</v>
          </cell>
          <cell r="F42">
            <v>30</v>
          </cell>
          <cell r="G42" t="str">
            <v>Minor</v>
          </cell>
          <cell r="I42">
            <v>4.2857142857142856</v>
          </cell>
          <cell r="J42">
            <v>2</v>
          </cell>
        </row>
        <row r="43">
          <cell r="A43" t="str">
            <v>CY2000</v>
          </cell>
          <cell r="B43" t="str">
            <v>Cholla 4</v>
          </cell>
          <cell r="C43">
            <v>380</v>
          </cell>
          <cell r="D43">
            <v>36631</v>
          </cell>
          <cell r="E43">
            <v>36661</v>
          </cell>
          <cell r="F43">
            <v>30</v>
          </cell>
          <cell r="G43" t="str">
            <v>Minor, Controls Change, Date Change</v>
          </cell>
          <cell r="I43">
            <v>4.2857142857142856</v>
          </cell>
          <cell r="J43">
            <v>2</v>
          </cell>
        </row>
        <row r="44">
          <cell r="A44" t="str">
            <v>CY2000</v>
          </cell>
          <cell r="B44" t="str">
            <v>Colstrip 3</v>
          </cell>
          <cell r="C44">
            <v>72</v>
          </cell>
          <cell r="D44">
            <v>36631</v>
          </cell>
          <cell r="E44">
            <v>36647</v>
          </cell>
          <cell r="F44">
            <v>16</v>
          </cell>
          <cell r="G44" t="str">
            <v>Preheater Baskets, Chemical Clean</v>
          </cell>
          <cell r="I44">
            <v>2.2857142857142856</v>
          </cell>
          <cell r="J44">
            <v>2</v>
          </cell>
        </row>
        <row r="45">
          <cell r="A45" t="str">
            <v>CY2000</v>
          </cell>
          <cell r="B45" t="str">
            <v>Dave Johnston 1</v>
          </cell>
          <cell r="C45">
            <v>106</v>
          </cell>
          <cell r="D45">
            <v>36631</v>
          </cell>
          <cell r="E45">
            <v>36640</v>
          </cell>
          <cell r="F45">
            <v>9</v>
          </cell>
          <cell r="G45" t="str">
            <v>Inspection. Date Change</v>
          </cell>
          <cell r="I45">
            <v>1.2857142857142858</v>
          </cell>
          <cell r="J45">
            <v>2</v>
          </cell>
        </row>
        <row r="46">
          <cell r="A46" t="str">
            <v>CY2000</v>
          </cell>
          <cell r="B46" t="str">
            <v>Jim Bridger 1</v>
          </cell>
          <cell r="C46">
            <v>353</v>
          </cell>
          <cell r="D46">
            <v>36638</v>
          </cell>
          <cell r="E46">
            <v>36647</v>
          </cell>
          <cell r="F46">
            <v>9</v>
          </cell>
          <cell r="G46" t="str">
            <v>Short.  Date Change.</v>
          </cell>
          <cell r="I46">
            <v>1.2857142857142858</v>
          </cell>
          <cell r="J46">
            <v>2</v>
          </cell>
        </row>
        <row r="47">
          <cell r="A47" t="str">
            <v>CY2000</v>
          </cell>
          <cell r="B47" t="str">
            <v>Bonanza</v>
          </cell>
          <cell r="C47">
            <v>431</v>
          </cell>
          <cell r="D47">
            <v>36645</v>
          </cell>
          <cell r="E47">
            <v>36689</v>
          </cell>
          <cell r="F47">
            <v>44</v>
          </cell>
          <cell r="G47" t="str">
            <v>Replace HP-IP-LP, Replace Controls &amp; 3 Pulv.</v>
          </cell>
          <cell r="I47">
            <v>6.2857142857142856</v>
          </cell>
          <cell r="J47">
            <v>2</v>
          </cell>
        </row>
        <row r="48">
          <cell r="A48" t="str">
            <v>CY2000</v>
          </cell>
          <cell r="B48" t="str">
            <v>Gadsby 3</v>
          </cell>
          <cell r="C48">
            <v>100</v>
          </cell>
          <cell r="D48">
            <v>36652</v>
          </cell>
          <cell r="E48">
            <v>36668</v>
          </cell>
          <cell r="F48">
            <v>16</v>
          </cell>
          <cell r="G48" t="str">
            <v>Cooling Tower, Turbine Valves, ID Pedestal.</v>
          </cell>
          <cell r="I48">
            <v>2.2857142857142856</v>
          </cell>
          <cell r="J48">
            <v>2</v>
          </cell>
        </row>
        <row r="49">
          <cell r="A49" t="str">
            <v>CY2000</v>
          </cell>
          <cell r="B49" t="str">
            <v>Jim Bridger 4</v>
          </cell>
          <cell r="C49">
            <v>347</v>
          </cell>
          <cell r="D49">
            <v>36652</v>
          </cell>
          <cell r="E49">
            <v>36689</v>
          </cell>
          <cell r="F49">
            <v>37</v>
          </cell>
          <cell r="G49" t="str">
            <v>Turbine Upgrade</v>
          </cell>
          <cell r="I49">
            <v>5.2857142857142856</v>
          </cell>
          <cell r="J49">
            <v>2</v>
          </cell>
        </row>
        <row r="50">
          <cell r="A50" t="str">
            <v>CY2000</v>
          </cell>
          <cell r="B50" t="str">
            <v>Wyodak</v>
          </cell>
          <cell r="C50">
            <v>268</v>
          </cell>
          <cell r="D50">
            <v>36652</v>
          </cell>
          <cell r="E50">
            <v>36682</v>
          </cell>
          <cell r="F50">
            <v>30</v>
          </cell>
          <cell r="G50" t="str">
            <v>Major</v>
          </cell>
          <cell r="I50">
            <v>4.2857142857142856</v>
          </cell>
          <cell r="J50">
            <v>2</v>
          </cell>
        </row>
        <row r="51">
          <cell r="A51" t="str">
            <v>CY2000</v>
          </cell>
          <cell r="B51" t="str">
            <v>Camas Cogen</v>
          </cell>
          <cell r="C51">
            <v>52</v>
          </cell>
          <cell r="D51">
            <v>36654</v>
          </cell>
          <cell r="E51">
            <v>36661</v>
          </cell>
          <cell r="F51">
            <v>7</v>
          </cell>
          <cell r="G51" t="str">
            <v>3 Yr Inspection</v>
          </cell>
          <cell r="I51">
            <v>1</v>
          </cell>
          <cell r="J51">
            <v>2</v>
          </cell>
        </row>
        <row r="52">
          <cell r="A52" t="str">
            <v>CY2000</v>
          </cell>
          <cell r="B52" t="str">
            <v>Colstrip 4</v>
          </cell>
          <cell r="C52">
            <v>72</v>
          </cell>
          <cell r="D52">
            <v>36673</v>
          </cell>
          <cell r="E52">
            <v>36703</v>
          </cell>
          <cell r="F52">
            <v>30</v>
          </cell>
          <cell r="G52" t="str">
            <v>Turbine - Generator Work.  Pre Heater Baskets.</v>
          </cell>
          <cell r="I52">
            <v>4.2857142857142856</v>
          </cell>
          <cell r="J52">
            <v>2</v>
          </cell>
        </row>
        <row r="53">
          <cell r="A53" t="str">
            <v>CY2000</v>
          </cell>
          <cell r="B53" t="str">
            <v>Centralia 1</v>
          </cell>
          <cell r="C53">
            <v>318</v>
          </cell>
          <cell r="D53">
            <v>36680</v>
          </cell>
          <cell r="E53">
            <v>36696</v>
          </cell>
          <cell r="F53">
            <v>16</v>
          </cell>
          <cell r="G53" t="str">
            <v>Minor</v>
          </cell>
          <cell r="I53">
            <v>2.2857142857142856</v>
          </cell>
          <cell r="J53">
            <v>2</v>
          </cell>
        </row>
        <row r="54">
          <cell r="A54" t="str">
            <v>CY2000</v>
          </cell>
          <cell r="B54" t="str">
            <v>River Road</v>
          </cell>
          <cell r="C54">
            <v>240</v>
          </cell>
          <cell r="D54">
            <v>36680</v>
          </cell>
          <cell r="E54">
            <v>36701</v>
          </cell>
          <cell r="F54">
            <v>21</v>
          </cell>
          <cell r="G54" t="str">
            <v>Minor</v>
          </cell>
          <cell r="I54">
            <v>3</v>
          </cell>
          <cell r="J54">
            <v>2</v>
          </cell>
        </row>
        <row r="55">
          <cell r="A55" t="str">
            <v>CY2000</v>
          </cell>
          <cell r="B55" t="str">
            <v>Hermiston 2</v>
          </cell>
          <cell r="C55">
            <v>237</v>
          </cell>
          <cell r="D55">
            <v>36694</v>
          </cell>
          <cell r="E55">
            <v>36701</v>
          </cell>
          <cell r="F55">
            <v>7</v>
          </cell>
          <cell r="G55" t="str">
            <v>Combustion Inspection</v>
          </cell>
          <cell r="I55">
            <v>1</v>
          </cell>
          <cell r="J55">
            <v>2</v>
          </cell>
        </row>
        <row r="56">
          <cell r="A56" t="str">
            <v>CY2000</v>
          </cell>
          <cell r="B56" t="str">
            <v>Little Mountain</v>
          </cell>
          <cell r="C56">
            <v>14</v>
          </cell>
          <cell r="D56">
            <v>36743</v>
          </cell>
          <cell r="E56">
            <v>36771</v>
          </cell>
          <cell r="F56">
            <v>28</v>
          </cell>
          <cell r="G56" t="str">
            <v xml:space="preserve"> Unit Available - GSL Off</v>
          </cell>
          <cell r="I56">
            <v>4</v>
          </cell>
          <cell r="J56">
            <v>3</v>
          </cell>
        </row>
        <row r="57">
          <cell r="A57" t="str">
            <v>CY2000</v>
          </cell>
          <cell r="B57" t="str">
            <v>Hayden 1</v>
          </cell>
          <cell r="C57">
            <v>45</v>
          </cell>
          <cell r="D57">
            <v>36813</v>
          </cell>
          <cell r="E57">
            <v>36841</v>
          </cell>
          <cell r="F57">
            <v>28</v>
          </cell>
          <cell r="G57" t="str">
            <v>Boiler Inspection.  Possible move to March.</v>
          </cell>
          <cell r="I57">
            <v>4</v>
          </cell>
          <cell r="J57">
            <v>4</v>
          </cell>
        </row>
        <row r="58">
          <cell r="A58" t="str">
            <v>CY2000</v>
          </cell>
          <cell r="B58" t="str">
            <v>Hunter 2</v>
          </cell>
          <cell r="C58">
            <v>259</v>
          </cell>
          <cell r="D58">
            <v>36841</v>
          </cell>
          <cell r="E58">
            <v>36848</v>
          </cell>
          <cell r="F58">
            <v>7</v>
          </cell>
          <cell r="G58" t="str">
            <v>Inspection</v>
          </cell>
          <cell r="I58">
            <v>1</v>
          </cell>
          <cell r="J58">
            <v>4</v>
          </cell>
        </row>
        <row r="59">
          <cell r="A59" t="str">
            <v>CY2001</v>
          </cell>
          <cell r="B59" t="str">
            <v>Dave Johnston 4</v>
          </cell>
          <cell r="C59">
            <v>330</v>
          </cell>
          <cell r="D59">
            <v>36906</v>
          </cell>
          <cell r="E59">
            <v>36909</v>
          </cell>
          <cell r="F59">
            <v>3</v>
          </cell>
          <cell r="G59" t="str">
            <v>Inspection/Tube Leak Repair</v>
          </cell>
          <cell r="I59">
            <v>0.42857142857142855</v>
          </cell>
          <cell r="J59">
            <v>1</v>
          </cell>
        </row>
        <row r="60">
          <cell r="A60" t="str">
            <v>CY2001</v>
          </cell>
          <cell r="B60" t="str">
            <v>Carbon 2</v>
          </cell>
          <cell r="C60">
            <v>105</v>
          </cell>
          <cell r="D60">
            <v>36909</v>
          </cell>
          <cell r="E60">
            <v>36913</v>
          </cell>
          <cell r="F60">
            <v>4</v>
          </cell>
          <cell r="G60" t="str">
            <v>Chemical Clean</v>
          </cell>
          <cell r="I60">
            <v>0.5714285714285714</v>
          </cell>
          <cell r="J60">
            <v>1</v>
          </cell>
        </row>
        <row r="61">
          <cell r="A61" t="str">
            <v>CY2001</v>
          </cell>
          <cell r="B61" t="str">
            <v>Dave Johnston 3</v>
          </cell>
          <cell r="C61">
            <v>220</v>
          </cell>
          <cell r="D61">
            <v>36911</v>
          </cell>
          <cell r="E61">
            <v>36920</v>
          </cell>
          <cell r="F61">
            <v>9</v>
          </cell>
          <cell r="G61" t="str">
            <v>Inspection</v>
          </cell>
          <cell r="I61">
            <v>1.2857142857142858</v>
          </cell>
          <cell r="J61">
            <v>1</v>
          </cell>
        </row>
        <row r="62">
          <cell r="A62" t="str">
            <v>CY2001</v>
          </cell>
          <cell r="B62" t="str">
            <v>Hermiston 1</v>
          </cell>
          <cell r="C62">
            <v>237</v>
          </cell>
          <cell r="D62">
            <v>36953</v>
          </cell>
          <cell r="E62">
            <v>36960</v>
          </cell>
          <cell r="F62">
            <v>7</v>
          </cell>
          <cell r="G62" t="str">
            <v>Combustion Inspection   * Possible move to 05/01*</v>
          </cell>
          <cell r="I62">
            <v>1</v>
          </cell>
          <cell r="J62">
            <v>1</v>
          </cell>
        </row>
        <row r="63">
          <cell r="A63" t="str">
            <v>CY2001</v>
          </cell>
          <cell r="B63" t="str">
            <v>Huntington 2</v>
          </cell>
          <cell r="C63">
            <v>455</v>
          </cell>
          <cell r="D63">
            <v>36960</v>
          </cell>
          <cell r="E63">
            <v>36967</v>
          </cell>
          <cell r="F63">
            <v>7</v>
          </cell>
          <cell r="G63" t="str">
            <v>Inspection, Economizer Clean, Circ Water Pump</v>
          </cell>
          <cell r="I63">
            <v>1</v>
          </cell>
          <cell r="J63">
            <v>1</v>
          </cell>
        </row>
        <row r="64">
          <cell r="A64" t="str">
            <v>CY2001</v>
          </cell>
          <cell r="B64" t="str">
            <v>Craig 2</v>
          </cell>
          <cell r="C64">
            <v>83</v>
          </cell>
          <cell r="D64">
            <v>36961</v>
          </cell>
          <cell r="E64">
            <v>37011</v>
          </cell>
          <cell r="F64">
            <v>50</v>
          </cell>
          <cell r="G64" t="str">
            <v>Boiler Inspection, new Controls</v>
          </cell>
          <cell r="I64">
            <v>7.1428571428571432</v>
          </cell>
          <cell r="J64">
            <v>1</v>
          </cell>
        </row>
        <row r="65">
          <cell r="A65" t="str">
            <v>CY2001</v>
          </cell>
          <cell r="B65" t="str">
            <v>Colstrip 3</v>
          </cell>
          <cell r="C65">
            <v>74</v>
          </cell>
          <cell r="D65">
            <v>36967</v>
          </cell>
          <cell r="E65">
            <v>37023</v>
          </cell>
          <cell r="F65">
            <v>56</v>
          </cell>
          <cell r="G65" t="str">
            <v>Boiler Work, Replace Nose Arch</v>
          </cell>
          <cell r="I65">
            <v>8</v>
          </cell>
          <cell r="J65">
            <v>1</v>
          </cell>
        </row>
        <row r="66">
          <cell r="A66" t="str">
            <v>CY2001</v>
          </cell>
          <cell r="B66" t="str">
            <v>River Road</v>
          </cell>
          <cell r="C66">
            <v>240</v>
          </cell>
          <cell r="D66">
            <v>36980</v>
          </cell>
          <cell r="E66">
            <v>37000</v>
          </cell>
          <cell r="F66">
            <v>20</v>
          </cell>
          <cell r="G66" t="str">
            <v>Hot Gas Path Inspection</v>
          </cell>
          <cell r="I66">
            <v>2.8571428571428572</v>
          </cell>
          <cell r="J66">
            <v>1</v>
          </cell>
        </row>
        <row r="67">
          <cell r="A67" t="str">
            <v>CY2001</v>
          </cell>
          <cell r="B67" t="str">
            <v>Hunter 3</v>
          </cell>
          <cell r="C67">
            <v>460</v>
          </cell>
          <cell r="D67">
            <v>36981</v>
          </cell>
          <cell r="E67">
            <v>37016</v>
          </cell>
          <cell r="F67">
            <v>35</v>
          </cell>
          <cell r="G67" t="str">
            <v>Boiler Bottom Repair</v>
          </cell>
          <cell r="I67">
            <v>5</v>
          </cell>
          <cell r="J67">
            <v>1</v>
          </cell>
        </row>
        <row r="68">
          <cell r="A68" t="str">
            <v>CY2001</v>
          </cell>
          <cell r="B68" t="str">
            <v>Jim Bridger 2</v>
          </cell>
          <cell r="C68">
            <v>353</v>
          </cell>
          <cell r="D68">
            <v>36981</v>
          </cell>
          <cell r="E68">
            <v>37016</v>
          </cell>
          <cell r="F68">
            <v>35</v>
          </cell>
          <cell r="G68" t="str">
            <v>Boiler,LP Insp.,BFPR, CT</v>
          </cell>
          <cell r="I68">
            <v>5</v>
          </cell>
          <cell r="J68">
            <v>1</v>
          </cell>
        </row>
        <row r="69">
          <cell r="A69" t="str">
            <v>CY2001</v>
          </cell>
          <cell r="B69" t="str">
            <v>Dave Johnston 1</v>
          </cell>
          <cell r="C69">
            <v>106</v>
          </cell>
          <cell r="D69">
            <v>36986</v>
          </cell>
          <cell r="E69">
            <v>36990</v>
          </cell>
          <cell r="F69">
            <v>4</v>
          </cell>
          <cell r="G69" t="str">
            <v>Air Heater &amp; Condenser Cleaning, Precip.</v>
          </cell>
          <cell r="I69">
            <v>0.5714285714285714</v>
          </cell>
          <cell r="J69">
            <v>2</v>
          </cell>
        </row>
        <row r="70">
          <cell r="A70" t="str">
            <v>CY2001</v>
          </cell>
          <cell r="B70" t="str">
            <v>Hayden 2</v>
          </cell>
          <cell r="C70">
            <v>33</v>
          </cell>
          <cell r="D70">
            <v>36995</v>
          </cell>
          <cell r="E70">
            <v>37023</v>
          </cell>
          <cell r="F70">
            <v>28</v>
          </cell>
          <cell r="G70" t="str">
            <v>2-4,5 fwh replace, cc, boiler insp, b.a. repairs</v>
          </cell>
          <cell r="I70">
            <v>4</v>
          </cell>
          <cell r="J70">
            <v>2</v>
          </cell>
        </row>
        <row r="71">
          <cell r="A71" t="str">
            <v>CY2001</v>
          </cell>
          <cell r="B71" t="str">
            <v>Dave Johnston 2</v>
          </cell>
          <cell r="C71">
            <v>106</v>
          </cell>
          <cell r="D71">
            <v>37009</v>
          </cell>
          <cell r="E71">
            <v>37013</v>
          </cell>
          <cell r="F71">
            <v>4</v>
          </cell>
          <cell r="G71" t="str">
            <v>Air Heater &amp; Condenser Cleaning, Precip.</v>
          </cell>
          <cell r="I71">
            <v>0.5714285714285714</v>
          </cell>
          <cell r="J71">
            <v>2</v>
          </cell>
        </row>
        <row r="72">
          <cell r="A72" t="str">
            <v>CY2001</v>
          </cell>
          <cell r="B72" t="str">
            <v>Blundell</v>
          </cell>
          <cell r="C72">
            <v>23</v>
          </cell>
          <cell r="D72">
            <v>37012</v>
          </cell>
          <cell r="E72">
            <v>37045</v>
          </cell>
          <cell r="F72">
            <v>33</v>
          </cell>
          <cell r="G72" t="str">
            <v>Major - Turbine Repairs, Brine System</v>
          </cell>
          <cell r="I72">
            <v>4.7142857142857144</v>
          </cell>
          <cell r="J72">
            <v>2</v>
          </cell>
        </row>
        <row r="73">
          <cell r="A73" t="str">
            <v>CY2001</v>
          </cell>
          <cell r="B73" t="str">
            <v>Huntington 1</v>
          </cell>
          <cell r="C73">
            <v>440</v>
          </cell>
          <cell r="D73">
            <v>37016</v>
          </cell>
          <cell r="E73">
            <v>37046</v>
          </cell>
          <cell r="F73">
            <v>30</v>
          </cell>
          <cell r="G73" t="str">
            <v>Controls Upgrade</v>
          </cell>
          <cell r="I73">
            <v>4.2857142857142856</v>
          </cell>
          <cell r="J73">
            <v>2</v>
          </cell>
        </row>
        <row r="74">
          <cell r="A74" t="str">
            <v>CY2001</v>
          </cell>
          <cell r="B74" t="str">
            <v>Jim Bridger 3</v>
          </cell>
          <cell r="C74">
            <v>353</v>
          </cell>
          <cell r="D74">
            <v>37016</v>
          </cell>
          <cell r="E74">
            <v>37024</v>
          </cell>
          <cell r="F74">
            <v>8</v>
          </cell>
          <cell r="G74" t="str">
            <v>Inspection, Air Heater Wash</v>
          </cell>
          <cell r="I74">
            <v>1.1428571428571428</v>
          </cell>
          <cell r="J74">
            <v>2</v>
          </cell>
        </row>
        <row r="75">
          <cell r="A75" t="str">
            <v>CY2001</v>
          </cell>
          <cell r="B75" t="str">
            <v>Hermiston 2</v>
          </cell>
          <cell r="C75">
            <v>237</v>
          </cell>
          <cell r="D75">
            <v>37023</v>
          </cell>
          <cell r="E75">
            <v>37030</v>
          </cell>
          <cell r="F75">
            <v>7</v>
          </cell>
          <cell r="G75" t="str">
            <v>Combustion Inspection</v>
          </cell>
          <cell r="I75">
            <v>1</v>
          </cell>
          <cell r="J75">
            <v>2</v>
          </cell>
        </row>
        <row r="76">
          <cell r="A76" t="str">
            <v>CY2001</v>
          </cell>
          <cell r="B76" t="str">
            <v>Dave Johnston 4</v>
          </cell>
          <cell r="C76">
            <v>330</v>
          </cell>
          <cell r="D76">
            <v>37030</v>
          </cell>
          <cell r="E76">
            <v>37050</v>
          </cell>
          <cell r="F76">
            <v>20</v>
          </cell>
          <cell r="G76" t="str">
            <v>Extended Mini</v>
          </cell>
          <cell r="I76">
            <v>2.8571428571428572</v>
          </cell>
          <cell r="J76">
            <v>2</v>
          </cell>
        </row>
        <row r="77">
          <cell r="A77" t="str">
            <v>CY2001</v>
          </cell>
          <cell r="B77" t="str">
            <v>Gadsby 3</v>
          </cell>
          <cell r="C77">
            <v>100</v>
          </cell>
          <cell r="D77">
            <v>37184</v>
          </cell>
          <cell r="E77">
            <v>37234</v>
          </cell>
          <cell r="F77">
            <v>50</v>
          </cell>
          <cell r="G77" t="str">
            <v>Major - Turbine and Generator</v>
          </cell>
          <cell r="I77">
            <v>7.1428571428571432</v>
          </cell>
          <cell r="J77">
            <v>4</v>
          </cell>
        </row>
        <row r="78">
          <cell r="A78" t="str">
            <v>CY2001</v>
          </cell>
          <cell r="B78" t="str">
            <v>Carbon 2</v>
          </cell>
          <cell r="C78">
            <v>105</v>
          </cell>
          <cell r="D78">
            <v>37198</v>
          </cell>
          <cell r="E78">
            <v>37204</v>
          </cell>
          <cell r="F78">
            <v>6</v>
          </cell>
          <cell r="G78" t="str">
            <v>Insp- 4 day reduction Jan Chemical Clean</v>
          </cell>
          <cell r="I78">
            <v>0.8571428571428571</v>
          </cell>
          <cell r="J78">
            <v>4</v>
          </cell>
        </row>
        <row r="79">
          <cell r="A79" t="str">
            <v>CY2002</v>
          </cell>
          <cell r="B79" t="str">
            <v>Hermiston 1</v>
          </cell>
          <cell r="C79">
            <v>237</v>
          </cell>
          <cell r="D79">
            <v>37318</v>
          </cell>
          <cell r="E79">
            <v>37325</v>
          </cell>
          <cell r="F79">
            <v>7</v>
          </cell>
          <cell r="G79" t="str">
            <v>Combustion Inspection</v>
          </cell>
          <cell r="I79">
            <v>1</v>
          </cell>
          <cell r="J79">
            <v>1</v>
          </cell>
        </row>
        <row r="80">
          <cell r="A80" t="str">
            <v>CY2002</v>
          </cell>
          <cell r="B80" t="str">
            <v>Jim Bridger 4</v>
          </cell>
          <cell r="C80">
            <v>347</v>
          </cell>
          <cell r="D80">
            <v>37338</v>
          </cell>
          <cell r="E80">
            <v>37347</v>
          </cell>
          <cell r="F80">
            <v>9</v>
          </cell>
          <cell r="G80" t="str">
            <v>Inspection</v>
          </cell>
          <cell r="I80">
            <v>1.2857142857142858</v>
          </cell>
          <cell r="J80">
            <v>1</v>
          </cell>
        </row>
        <row r="81">
          <cell r="A81" t="str">
            <v>CY2002</v>
          </cell>
          <cell r="B81" t="str">
            <v>River Road</v>
          </cell>
          <cell r="C81">
            <v>240</v>
          </cell>
          <cell r="D81">
            <v>37347</v>
          </cell>
          <cell r="E81">
            <v>37357</v>
          </cell>
          <cell r="F81">
            <v>10</v>
          </cell>
          <cell r="G81" t="str">
            <v>Combustion Inspection</v>
          </cell>
          <cell r="I81">
            <v>1.4285714285714286</v>
          </cell>
          <cell r="J81">
            <v>2</v>
          </cell>
        </row>
        <row r="82">
          <cell r="A82" t="str">
            <v>CY2002</v>
          </cell>
          <cell r="B82" t="str">
            <v>Hunter 2</v>
          </cell>
          <cell r="C82">
            <v>259</v>
          </cell>
          <cell r="D82">
            <v>37349</v>
          </cell>
          <cell r="E82">
            <v>37421</v>
          </cell>
          <cell r="F82">
            <v>72</v>
          </cell>
          <cell r="G82" t="str">
            <v>Boiler, Generator, (change turbine controls)</v>
          </cell>
          <cell r="I82">
            <v>10.285714285714286</v>
          </cell>
          <cell r="J82">
            <v>2</v>
          </cell>
        </row>
        <row r="83">
          <cell r="A83" t="str">
            <v>CY2002</v>
          </cell>
          <cell r="B83" t="str">
            <v>Craig 1</v>
          </cell>
          <cell r="C83">
            <v>83</v>
          </cell>
          <cell r="D83">
            <v>37352</v>
          </cell>
          <cell r="E83">
            <v>37368</v>
          </cell>
          <cell r="F83">
            <v>16</v>
          </cell>
          <cell r="G83" t="str">
            <v/>
          </cell>
          <cell r="I83">
            <v>2.2857142857142856</v>
          </cell>
          <cell r="J83">
            <v>2</v>
          </cell>
        </row>
        <row r="84">
          <cell r="A84" t="str">
            <v>CY2002</v>
          </cell>
          <cell r="B84" t="str">
            <v>Naughton 2</v>
          </cell>
          <cell r="C84">
            <v>210</v>
          </cell>
          <cell r="D84">
            <v>37352</v>
          </cell>
          <cell r="E84">
            <v>37391</v>
          </cell>
          <cell r="F84">
            <v>39</v>
          </cell>
          <cell r="G84" t="str">
            <v>Major</v>
          </cell>
          <cell r="I84">
            <v>5.5714285714285712</v>
          </cell>
          <cell r="J84">
            <v>2</v>
          </cell>
        </row>
        <row r="85">
          <cell r="A85" t="str">
            <v>CY2002</v>
          </cell>
          <cell r="B85" t="str">
            <v>Dave Johnston 3</v>
          </cell>
          <cell r="C85">
            <v>220</v>
          </cell>
          <cell r="D85">
            <v>37358</v>
          </cell>
          <cell r="E85">
            <v>37362</v>
          </cell>
          <cell r="F85">
            <v>4</v>
          </cell>
          <cell r="G85" t="str">
            <v>Econ Duct, APH</v>
          </cell>
          <cell r="I85">
            <v>0.5714285714285714</v>
          </cell>
          <cell r="J85">
            <v>2</v>
          </cell>
        </row>
        <row r="86">
          <cell r="A86" t="str">
            <v>CY2002</v>
          </cell>
          <cell r="B86" t="str">
            <v>Sunnyside</v>
          </cell>
          <cell r="C86">
            <v>50</v>
          </cell>
          <cell r="D86">
            <v>37367</v>
          </cell>
          <cell r="E86">
            <v>37381</v>
          </cell>
          <cell r="F86">
            <v>14</v>
          </cell>
          <cell r="G86" t="str">
            <v>Planned Maintenance</v>
          </cell>
          <cell r="I86">
            <v>2</v>
          </cell>
          <cell r="J86">
            <v>2</v>
          </cell>
        </row>
        <row r="87">
          <cell r="A87" t="str">
            <v>CY2002</v>
          </cell>
          <cell r="B87" t="str">
            <v>Blundell</v>
          </cell>
          <cell r="C87">
            <v>23</v>
          </cell>
          <cell r="D87">
            <v>37373</v>
          </cell>
          <cell r="E87">
            <v>37376</v>
          </cell>
          <cell r="F87">
            <v>3</v>
          </cell>
          <cell r="G87" t="str">
            <v>Replace Stop Valve</v>
          </cell>
          <cell r="I87">
            <v>0.42857142857142855</v>
          </cell>
          <cell r="J87">
            <v>2</v>
          </cell>
        </row>
        <row r="88">
          <cell r="A88" t="str">
            <v>CY2002</v>
          </cell>
          <cell r="B88" t="str">
            <v>Hunter 3</v>
          </cell>
          <cell r="C88">
            <v>460</v>
          </cell>
          <cell r="D88">
            <v>37373</v>
          </cell>
          <cell r="E88">
            <v>37381</v>
          </cell>
          <cell r="F88">
            <v>8</v>
          </cell>
          <cell r="G88" t="str">
            <v>Chemical Clean, Inspection</v>
          </cell>
          <cell r="I88">
            <v>1.1428571428571428</v>
          </cell>
          <cell r="J88">
            <v>2</v>
          </cell>
        </row>
        <row r="89">
          <cell r="A89" t="str">
            <v>CY2002</v>
          </cell>
          <cell r="B89" t="str">
            <v>Hermiston 2</v>
          </cell>
          <cell r="C89">
            <v>237</v>
          </cell>
          <cell r="D89">
            <v>37380</v>
          </cell>
          <cell r="E89">
            <v>37408</v>
          </cell>
          <cell r="F89">
            <v>28</v>
          </cell>
          <cell r="G89" t="str">
            <v>Major Inspection</v>
          </cell>
          <cell r="I89">
            <v>4</v>
          </cell>
          <cell r="J89">
            <v>2</v>
          </cell>
        </row>
        <row r="90">
          <cell r="A90" t="str">
            <v>CY2002</v>
          </cell>
          <cell r="B90" t="str">
            <v>Jim Bridger 1</v>
          </cell>
          <cell r="C90">
            <v>353</v>
          </cell>
          <cell r="D90">
            <v>37380</v>
          </cell>
          <cell r="E90">
            <v>37410</v>
          </cell>
          <cell r="F90">
            <v>30</v>
          </cell>
          <cell r="G90" t="str">
            <v>Boiler, LP, (no controls upgrade)</v>
          </cell>
          <cell r="I90">
            <v>4.2857142857142856</v>
          </cell>
          <cell r="J90">
            <v>2</v>
          </cell>
        </row>
        <row r="91">
          <cell r="A91" t="str">
            <v>CY2002</v>
          </cell>
          <cell r="B91" t="str">
            <v>Dave Johnston 1</v>
          </cell>
          <cell r="C91">
            <v>106</v>
          </cell>
          <cell r="D91">
            <v>37392</v>
          </cell>
          <cell r="E91">
            <v>37400</v>
          </cell>
          <cell r="F91">
            <v>8</v>
          </cell>
          <cell r="G91" t="str">
            <v>Inspection</v>
          </cell>
          <cell r="I91">
            <v>1.1428571428571428</v>
          </cell>
          <cell r="J91">
            <v>2</v>
          </cell>
        </row>
        <row r="92">
          <cell r="A92" t="str">
            <v>CY2002</v>
          </cell>
          <cell r="B92" t="str">
            <v>Little Mountain</v>
          </cell>
          <cell r="C92">
            <v>14</v>
          </cell>
          <cell r="D92">
            <v>37408</v>
          </cell>
          <cell r="E92">
            <v>37450</v>
          </cell>
          <cell r="F92">
            <v>42</v>
          </cell>
          <cell r="G92" t="str">
            <v>Major - Turb Insp, Gear Box Installation</v>
          </cell>
          <cell r="I92">
            <v>6</v>
          </cell>
          <cell r="J92">
            <v>2</v>
          </cell>
        </row>
        <row r="93">
          <cell r="A93" t="str">
            <v>CY2002</v>
          </cell>
          <cell r="B93" t="str">
            <v>Colstrip 4</v>
          </cell>
          <cell r="C93">
            <v>74</v>
          </cell>
          <cell r="D93">
            <v>37508</v>
          </cell>
          <cell r="E93">
            <v>37512</v>
          </cell>
          <cell r="F93">
            <v>4</v>
          </cell>
          <cell r="G93" t="str">
            <v>Short Mini</v>
          </cell>
          <cell r="I93">
            <v>0.5714285714285714</v>
          </cell>
          <cell r="J93">
            <v>3</v>
          </cell>
        </row>
        <row r="94">
          <cell r="A94" t="str">
            <v>CY2002</v>
          </cell>
          <cell r="B94" t="str">
            <v>Naughton 1</v>
          </cell>
          <cell r="C94">
            <v>160</v>
          </cell>
          <cell r="D94">
            <v>37515</v>
          </cell>
          <cell r="E94">
            <v>37553</v>
          </cell>
          <cell r="F94">
            <v>38</v>
          </cell>
          <cell r="G94" t="str">
            <v>APS ends 09/15</v>
          </cell>
          <cell r="I94">
            <v>5.4285714285714288</v>
          </cell>
          <cell r="J94">
            <v>3</v>
          </cell>
        </row>
        <row r="95">
          <cell r="A95" t="str">
            <v>CY2002</v>
          </cell>
          <cell r="B95" t="str">
            <v>Carbon 1</v>
          </cell>
          <cell r="C95">
            <v>67</v>
          </cell>
          <cell r="D95">
            <v>37520</v>
          </cell>
          <cell r="E95">
            <v>37527</v>
          </cell>
          <cell r="F95">
            <v>7</v>
          </cell>
          <cell r="G95" t="str">
            <v>Inspection</v>
          </cell>
          <cell r="I95">
            <v>1</v>
          </cell>
          <cell r="J95">
            <v>3</v>
          </cell>
        </row>
        <row r="96">
          <cell r="A96" t="str">
            <v>CY2002</v>
          </cell>
          <cell r="B96" t="str">
            <v>Huntington 2</v>
          </cell>
          <cell r="C96">
            <v>455</v>
          </cell>
          <cell r="D96">
            <v>37534</v>
          </cell>
          <cell r="E96">
            <v>37576</v>
          </cell>
          <cell r="F96">
            <v>42</v>
          </cell>
          <cell r="G96" t="str">
            <v>Controls Upgrade</v>
          </cell>
          <cell r="I96">
            <v>6</v>
          </cell>
          <cell r="J96">
            <v>4</v>
          </cell>
        </row>
        <row r="97">
          <cell r="A97" t="str">
            <v>CY2002</v>
          </cell>
          <cell r="B97" t="str">
            <v>Gadsby 6</v>
          </cell>
          <cell r="C97">
            <v>40</v>
          </cell>
          <cell r="D97">
            <v>37541</v>
          </cell>
          <cell r="E97">
            <v>37548</v>
          </cell>
          <cell r="F97">
            <v>7</v>
          </cell>
          <cell r="G97" t="str">
            <v>Replace Rotor, GE install new compressor blades (warranty)</v>
          </cell>
          <cell r="I97">
            <v>1</v>
          </cell>
          <cell r="J97">
            <v>4</v>
          </cell>
        </row>
        <row r="98">
          <cell r="A98" t="str">
            <v>CY2002</v>
          </cell>
          <cell r="B98" t="str">
            <v>Hayden 2</v>
          </cell>
          <cell r="C98">
            <v>33</v>
          </cell>
          <cell r="D98">
            <v>37555</v>
          </cell>
          <cell r="E98">
            <v>37564</v>
          </cell>
          <cell r="F98">
            <v>9</v>
          </cell>
          <cell r="G98" t="str">
            <v>Scrubber Duct Repairs</v>
          </cell>
          <cell r="I98">
            <v>1.2857142857142858</v>
          </cell>
          <cell r="J98">
            <v>4</v>
          </cell>
        </row>
        <row r="99">
          <cell r="A99" t="str">
            <v>CY2002</v>
          </cell>
          <cell r="B99" t="str">
            <v>Sunnyside</v>
          </cell>
          <cell r="C99">
            <v>50</v>
          </cell>
          <cell r="D99">
            <v>37556</v>
          </cell>
          <cell r="E99">
            <v>37563</v>
          </cell>
          <cell r="F99">
            <v>7</v>
          </cell>
          <cell r="G99" t="str">
            <v/>
          </cell>
          <cell r="I99">
            <v>1</v>
          </cell>
          <cell r="J99">
            <v>4</v>
          </cell>
        </row>
        <row r="100">
          <cell r="A100" t="str">
            <v>CY2003</v>
          </cell>
          <cell r="B100" t="str">
            <v>Gadsby 1</v>
          </cell>
          <cell r="C100">
            <v>60</v>
          </cell>
          <cell r="D100">
            <v>37625</v>
          </cell>
          <cell r="E100">
            <v>37681</v>
          </cell>
          <cell r="F100">
            <v>56</v>
          </cell>
          <cell r="G100" t="str">
            <v>HP/LP</v>
          </cell>
          <cell r="I100">
            <v>8</v>
          </cell>
          <cell r="J100">
            <v>1</v>
          </cell>
        </row>
        <row r="101">
          <cell r="A101" t="str">
            <v>CY2003</v>
          </cell>
          <cell r="B101" t="str">
            <v>Naughton 3</v>
          </cell>
          <cell r="C101">
            <v>330</v>
          </cell>
          <cell r="D101">
            <v>37674</v>
          </cell>
          <cell r="E101">
            <v>37679</v>
          </cell>
          <cell r="F101">
            <v>5</v>
          </cell>
          <cell r="G101" t="str">
            <v>Planned Maintenance</v>
          </cell>
          <cell r="I101">
            <v>0.7142857142857143</v>
          </cell>
          <cell r="J101">
            <v>1</v>
          </cell>
        </row>
        <row r="102">
          <cell r="A102" t="str">
            <v>CY2003</v>
          </cell>
          <cell r="B102" t="str">
            <v>West Valley 3</v>
          </cell>
          <cell r="C102">
            <v>40</v>
          </cell>
          <cell r="D102">
            <v>37681</v>
          </cell>
          <cell r="E102">
            <v>37684</v>
          </cell>
          <cell r="F102">
            <v>3</v>
          </cell>
          <cell r="G102" t="str">
            <v>Blade Change, Inspection, F Sock</v>
          </cell>
          <cell r="I102">
            <v>0.42857142857142855</v>
          </cell>
          <cell r="J102">
            <v>1</v>
          </cell>
        </row>
        <row r="103">
          <cell r="A103" t="str">
            <v>CY2003</v>
          </cell>
          <cell r="B103" t="str">
            <v>Hermiston 2</v>
          </cell>
          <cell r="C103">
            <v>237</v>
          </cell>
          <cell r="D103">
            <v>37682</v>
          </cell>
          <cell r="E103">
            <v>37689</v>
          </cell>
          <cell r="F103">
            <v>7</v>
          </cell>
          <cell r="G103" t="str">
            <v>Major Inspection</v>
          </cell>
          <cell r="I103">
            <v>1</v>
          </cell>
          <cell r="J103">
            <v>1</v>
          </cell>
        </row>
        <row r="104">
          <cell r="A104" t="str">
            <v>CY2003</v>
          </cell>
          <cell r="B104" t="str">
            <v>Jim Bridger 4</v>
          </cell>
          <cell r="C104">
            <v>353</v>
          </cell>
          <cell r="D104">
            <v>37688</v>
          </cell>
          <cell r="E104">
            <v>37692</v>
          </cell>
          <cell r="F104">
            <v>4</v>
          </cell>
          <cell r="G104" t="str">
            <v>Air Pre-Heater Wash</v>
          </cell>
          <cell r="I104">
            <v>0.5714285714285714</v>
          </cell>
          <cell r="J104">
            <v>1</v>
          </cell>
        </row>
        <row r="105">
          <cell r="A105" t="str">
            <v>CY2003</v>
          </cell>
          <cell r="B105" t="str">
            <v>West Valley 1</v>
          </cell>
          <cell r="C105">
            <v>40</v>
          </cell>
          <cell r="D105">
            <v>37688</v>
          </cell>
          <cell r="E105">
            <v>37691</v>
          </cell>
          <cell r="F105">
            <v>3</v>
          </cell>
          <cell r="G105" t="str">
            <v>Blade Change, Inspection, F Sock</v>
          </cell>
          <cell r="I105">
            <v>0.42857142857142855</v>
          </cell>
          <cell r="J105">
            <v>1</v>
          </cell>
        </row>
        <row r="106">
          <cell r="A106" t="str">
            <v>CY2003</v>
          </cell>
          <cell r="B106" t="str">
            <v>Huntington 1</v>
          </cell>
          <cell r="C106">
            <v>440</v>
          </cell>
          <cell r="D106">
            <v>37695</v>
          </cell>
          <cell r="E106">
            <v>37702</v>
          </cell>
          <cell r="F106">
            <v>7</v>
          </cell>
          <cell r="G106" t="str">
            <v>Inspection, Turbine Foam Clean, Boiler Chemical Clean, Burner Wk.</v>
          </cell>
          <cell r="I106">
            <v>1</v>
          </cell>
          <cell r="J106">
            <v>1</v>
          </cell>
        </row>
        <row r="107">
          <cell r="A107" t="str">
            <v>CY2003</v>
          </cell>
          <cell r="B107" t="str">
            <v>West Valley 5</v>
          </cell>
          <cell r="C107">
            <v>40</v>
          </cell>
          <cell r="D107">
            <v>37695</v>
          </cell>
          <cell r="E107">
            <v>37698</v>
          </cell>
          <cell r="F107">
            <v>3</v>
          </cell>
          <cell r="G107" t="str">
            <v>Blade Change, Inspection, F Sock</v>
          </cell>
          <cell r="I107">
            <v>0.42857142857142855</v>
          </cell>
          <cell r="J107">
            <v>1</v>
          </cell>
        </row>
        <row r="108">
          <cell r="A108" t="str">
            <v>CY2003</v>
          </cell>
          <cell r="B108" t="str">
            <v>Colstrip 4</v>
          </cell>
          <cell r="C108">
            <v>74</v>
          </cell>
          <cell r="D108">
            <v>37702</v>
          </cell>
          <cell r="E108">
            <v>37760</v>
          </cell>
          <cell r="F108">
            <v>58</v>
          </cell>
          <cell r="G108" t="str">
            <v>Boiler Major - Crosses Fiscal Year</v>
          </cell>
          <cell r="I108">
            <v>8.2857142857142865</v>
          </cell>
          <cell r="J108">
            <v>1</v>
          </cell>
        </row>
        <row r="109">
          <cell r="A109" t="str">
            <v>CY2003</v>
          </cell>
          <cell r="B109" t="str">
            <v>Dave Johnston 4</v>
          </cell>
          <cell r="C109">
            <v>330</v>
          </cell>
          <cell r="D109">
            <v>37702</v>
          </cell>
          <cell r="E109">
            <v>37737</v>
          </cell>
          <cell r="F109">
            <v>35</v>
          </cell>
          <cell r="G109" t="str">
            <v>Crosses Fiscal Year 2003/2004</v>
          </cell>
          <cell r="I109">
            <v>5</v>
          </cell>
          <cell r="J109">
            <v>1</v>
          </cell>
        </row>
        <row r="110">
          <cell r="A110" t="str">
            <v>CY2003</v>
          </cell>
          <cell r="B110" t="str">
            <v>Bonanza</v>
          </cell>
          <cell r="C110">
            <v>431</v>
          </cell>
          <cell r="D110">
            <v>37716</v>
          </cell>
          <cell r="E110">
            <v>37732</v>
          </cell>
          <cell r="F110">
            <v>16</v>
          </cell>
          <cell r="G110" t="str">
            <v>Exciter Controls - possible 2 days at various loads for testing…</v>
          </cell>
          <cell r="I110">
            <v>2.2857142857142856</v>
          </cell>
          <cell r="J110">
            <v>2</v>
          </cell>
        </row>
        <row r="111">
          <cell r="A111" t="str">
            <v>CY2003</v>
          </cell>
          <cell r="B111" t="str">
            <v>Hunter 3</v>
          </cell>
          <cell r="C111" t="str">
            <v>460/340</v>
          </cell>
          <cell r="D111">
            <v>37716</v>
          </cell>
          <cell r="E111">
            <v>37764</v>
          </cell>
          <cell r="F111">
            <v>48</v>
          </cell>
          <cell r="G111" t="str">
            <v>Running Equip. Mtc. Outage - Coal Mills, Scrubber - 120 MW DeRate</v>
          </cell>
          <cell r="I111">
            <v>6.8571428571428568</v>
          </cell>
          <cell r="J111">
            <v>2</v>
          </cell>
        </row>
        <row r="112">
          <cell r="A112" t="str">
            <v>CY2003</v>
          </cell>
          <cell r="B112" t="str">
            <v>Jim Bridger 2</v>
          </cell>
          <cell r="C112">
            <v>353</v>
          </cell>
          <cell r="D112">
            <v>37716</v>
          </cell>
          <cell r="E112">
            <v>37725</v>
          </cell>
          <cell r="F112">
            <v>9</v>
          </cell>
          <cell r="G112" t="str">
            <v>Planned Maintenance and Inspection</v>
          </cell>
          <cell r="I112">
            <v>1.2857142857142858</v>
          </cell>
          <cell r="J112">
            <v>2</v>
          </cell>
        </row>
        <row r="113">
          <cell r="A113" t="str">
            <v>CY2003</v>
          </cell>
          <cell r="B113" t="str">
            <v>Blundell</v>
          </cell>
          <cell r="C113">
            <v>23</v>
          </cell>
          <cell r="D113">
            <v>37722</v>
          </cell>
          <cell r="E113">
            <v>37725</v>
          </cell>
          <cell r="F113">
            <v>3</v>
          </cell>
          <cell r="G113" t="str">
            <v>HV114, Brine Valves, Control Valve Actuator</v>
          </cell>
          <cell r="I113">
            <v>0.42857142857142855</v>
          </cell>
          <cell r="J113">
            <v>2</v>
          </cell>
        </row>
        <row r="114">
          <cell r="A114" t="str">
            <v>CY2003</v>
          </cell>
          <cell r="B114" t="str">
            <v>Craig 2</v>
          </cell>
          <cell r="C114">
            <v>83</v>
          </cell>
          <cell r="D114">
            <v>37729</v>
          </cell>
          <cell r="E114">
            <v>37738</v>
          </cell>
          <cell r="F114">
            <v>9</v>
          </cell>
          <cell r="G114" t="str">
            <v>Bag House and Precipitator - Yampa Env Project</v>
          </cell>
          <cell r="I114">
            <v>1.2857142857142858</v>
          </cell>
          <cell r="J114">
            <v>2</v>
          </cell>
        </row>
        <row r="115">
          <cell r="A115" t="str">
            <v>CY2003</v>
          </cell>
          <cell r="B115" t="str">
            <v>Hayden 1</v>
          </cell>
          <cell r="C115">
            <v>45</v>
          </cell>
          <cell r="D115">
            <v>37730</v>
          </cell>
          <cell r="E115">
            <v>37774</v>
          </cell>
          <cell r="F115">
            <v>44</v>
          </cell>
          <cell r="G115" t="str">
            <v>Boiler Inspection</v>
          </cell>
          <cell r="I115">
            <v>6.2857142857142856</v>
          </cell>
          <cell r="J115">
            <v>2</v>
          </cell>
        </row>
        <row r="116">
          <cell r="A116" t="str">
            <v>CY2003</v>
          </cell>
          <cell r="B116" t="str">
            <v>Sunnyside</v>
          </cell>
          <cell r="C116">
            <v>50</v>
          </cell>
          <cell r="D116">
            <v>37730</v>
          </cell>
          <cell r="E116">
            <v>37744</v>
          </cell>
          <cell r="F116">
            <v>14</v>
          </cell>
          <cell r="G116" t="str">
            <v/>
          </cell>
          <cell r="I116">
            <v>2</v>
          </cell>
          <cell r="J116">
            <v>2</v>
          </cell>
        </row>
        <row r="117">
          <cell r="A117" t="str">
            <v>CY2003</v>
          </cell>
          <cell r="B117" t="str">
            <v>Hermiston 1</v>
          </cell>
          <cell r="C117">
            <v>237</v>
          </cell>
          <cell r="D117">
            <v>37731</v>
          </cell>
          <cell r="E117">
            <v>37759</v>
          </cell>
          <cell r="F117">
            <v>28</v>
          </cell>
          <cell r="G117" t="str">
            <v>Combustion Inspection</v>
          </cell>
          <cell r="I117">
            <v>4</v>
          </cell>
          <cell r="J117">
            <v>2</v>
          </cell>
        </row>
        <row r="118">
          <cell r="A118" t="str">
            <v>CY2003</v>
          </cell>
          <cell r="B118" t="str">
            <v>Cholla 4</v>
          </cell>
          <cell r="C118">
            <v>380</v>
          </cell>
          <cell r="D118">
            <v>37736</v>
          </cell>
          <cell r="E118">
            <v>37742</v>
          </cell>
          <cell r="F118">
            <v>6</v>
          </cell>
          <cell r="G118" t="str">
            <v>Planned Maintenance</v>
          </cell>
          <cell r="I118">
            <v>0.8571428571428571</v>
          </cell>
          <cell r="J118">
            <v>2</v>
          </cell>
        </row>
        <row r="119">
          <cell r="A119" t="str">
            <v>CY2003</v>
          </cell>
          <cell r="B119" t="str">
            <v>Camas Cogen</v>
          </cell>
          <cell r="C119">
            <v>52</v>
          </cell>
          <cell r="D119">
            <v>37737</v>
          </cell>
          <cell r="E119">
            <v>37756</v>
          </cell>
          <cell r="F119">
            <v>19</v>
          </cell>
          <cell r="G119" t="str">
            <v>Turbine Inspection, Replace #2 Bearing, Generator Testing</v>
          </cell>
          <cell r="I119">
            <v>2.7142857142857144</v>
          </cell>
          <cell r="J119">
            <v>2</v>
          </cell>
        </row>
        <row r="120">
          <cell r="A120" t="str">
            <v>CY2003</v>
          </cell>
          <cell r="B120" t="str">
            <v>Jim Bridger 3</v>
          </cell>
          <cell r="C120">
            <v>353</v>
          </cell>
          <cell r="D120">
            <v>37744</v>
          </cell>
          <cell r="E120">
            <v>37788</v>
          </cell>
          <cell r="F120">
            <v>44</v>
          </cell>
          <cell r="G120" t="str">
            <v>Major, Controls Upgrade</v>
          </cell>
          <cell r="I120">
            <v>6.2857142857142856</v>
          </cell>
          <cell r="J120">
            <v>2</v>
          </cell>
        </row>
        <row r="121">
          <cell r="A121" t="str">
            <v>CY2003</v>
          </cell>
          <cell r="B121" t="str">
            <v>Dave Johnston 3</v>
          </cell>
          <cell r="C121">
            <v>220</v>
          </cell>
          <cell r="D121">
            <v>37751</v>
          </cell>
          <cell r="E121">
            <v>37763</v>
          </cell>
          <cell r="F121">
            <v>12</v>
          </cell>
          <cell r="G121" t="str">
            <v>Short Outage</v>
          </cell>
          <cell r="I121">
            <v>1.7142857142857142</v>
          </cell>
          <cell r="J121">
            <v>2</v>
          </cell>
        </row>
        <row r="122">
          <cell r="A122" t="str">
            <v>CY2003</v>
          </cell>
          <cell r="B122" t="str">
            <v>River Road</v>
          </cell>
          <cell r="C122">
            <v>240</v>
          </cell>
          <cell r="D122">
            <v>37773</v>
          </cell>
          <cell r="E122">
            <v>37783</v>
          </cell>
          <cell r="F122">
            <v>10</v>
          </cell>
          <cell r="G122" t="str">
            <v>Combustion Inspection</v>
          </cell>
          <cell r="I122">
            <v>1.4285714285714286</v>
          </cell>
          <cell r="J122">
            <v>2</v>
          </cell>
        </row>
        <row r="123">
          <cell r="A123" t="str">
            <v>CY2003</v>
          </cell>
          <cell r="B123" t="str">
            <v>Craig 1</v>
          </cell>
          <cell r="C123">
            <v>83</v>
          </cell>
          <cell r="D123">
            <v>37877</v>
          </cell>
          <cell r="E123">
            <v>37921</v>
          </cell>
          <cell r="F123">
            <v>44</v>
          </cell>
          <cell r="G123" t="str">
            <v>Major</v>
          </cell>
          <cell r="I123">
            <v>6.2857142857142856</v>
          </cell>
          <cell r="J123">
            <v>3</v>
          </cell>
        </row>
        <row r="124">
          <cell r="A124" t="str">
            <v>CY2003</v>
          </cell>
          <cell r="B124" t="str">
            <v>Naughton 3</v>
          </cell>
          <cell r="C124">
            <v>330</v>
          </cell>
          <cell r="D124">
            <v>37877</v>
          </cell>
          <cell r="E124">
            <v>37926</v>
          </cell>
          <cell r="F124">
            <v>49</v>
          </cell>
          <cell r="G124" t="str">
            <v>Boiler Major, Generator Rewind, Major Economizer Work</v>
          </cell>
          <cell r="I124">
            <v>7</v>
          </cell>
          <cell r="J124">
            <v>3</v>
          </cell>
        </row>
        <row r="125">
          <cell r="A125" t="str">
            <v>CY2003</v>
          </cell>
          <cell r="B125" t="str">
            <v>Dave Johnston 1</v>
          </cell>
          <cell r="C125">
            <v>106</v>
          </cell>
          <cell r="D125">
            <v>37891</v>
          </cell>
          <cell r="E125">
            <v>37921</v>
          </cell>
          <cell r="F125">
            <v>30</v>
          </cell>
          <cell r="G125" t="str">
            <v>Boiler, Precip, Turbine Valves, Condensor, Chemical Clean</v>
          </cell>
          <cell r="I125">
            <v>4.2857142857142856</v>
          </cell>
          <cell r="J125">
            <v>3</v>
          </cell>
        </row>
        <row r="126">
          <cell r="A126" t="str">
            <v>CY2003</v>
          </cell>
          <cell r="B126" t="str">
            <v>Blundell</v>
          </cell>
          <cell r="C126">
            <v>23</v>
          </cell>
          <cell r="D126">
            <v>37902</v>
          </cell>
          <cell r="E126">
            <v>37905</v>
          </cell>
          <cell r="F126">
            <v>3</v>
          </cell>
          <cell r="G126" t="str">
            <v>HV-114, Brine Valves, Production Well 28-3</v>
          </cell>
          <cell r="I126">
            <v>0.42857142857142855</v>
          </cell>
          <cell r="J126">
            <v>4</v>
          </cell>
        </row>
        <row r="127">
          <cell r="A127" t="str">
            <v>CY2003</v>
          </cell>
          <cell r="B127" t="str">
            <v>Carbon 2</v>
          </cell>
          <cell r="C127">
            <v>105</v>
          </cell>
          <cell r="D127">
            <v>37905</v>
          </cell>
          <cell r="E127">
            <v>37909</v>
          </cell>
          <cell r="F127">
            <v>4</v>
          </cell>
          <cell r="G127" t="str">
            <v>Mini OH</v>
          </cell>
          <cell r="I127">
            <v>0.5714285714285714</v>
          </cell>
          <cell r="J127">
            <v>4</v>
          </cell>
        </row>
        <row r="128">
          <cell r="A128" t="str">
            <v>CY2003</v>
          </cell>
          <cell r="B128" t="str">
            <v>Naughton 2</v>
          </cell>
          <cell r="C128">
            <v>210</v>
          </cell>
          <cell r="D128">
            <v>37912</v>
          </cell>
          <cell r="E128">
            <v>37928</v>
          </cell>
          <cell r="F128">
            <v>16</v>
          </cell>
          <cell r="G128" t="str">
            <v>Boiler Repairs, Chemical Clean</v>
          </cell>
          <cell r="I128">
            <v>2.2857142857142856</v>
          </cell>
          <cell r="J128">
            <v>4</v>
          </cell>
        </row>
        <row r="129">
          <cell r="A129" t="str">
            <v>CY2003</v>
          </cell>
          <cell r="B129" t="str">
            <v>Sunnyside</v>
          </cell>
          <cell r="C129">
            <v>50</v>
          </cell>
          <cell r="D129">
            <v>37919</v>
          </cell>
          <cell r="E129">
            <v>37926</v>
          </cell>
          <cell r="F129">
            <v>7</v>
          </cell>
          <cell r="G129" t="str">
            <v/>
          </cell>
          <cell r="I129">
            <v>1</v>
          </cell>
          <cell r="J129">
            <v>4</v>
          </cell>
        </row>
        <row r="130">
          <cell r="A130" t="str">
            <v>CY2004</v>
          </cell>
          <cell r="B130" t="str">
            <v>Gadsby 2</v>
          </cell>
          <cell r="C130">
            <v>75</v>
          </cell>
          <cell r="D130">
            <v>37991</v>
          </cell>
          <cell r="E130">
            <v>38026</v>
          </cell>
          <cell r="F130">
            <v>35</v>
          </cell>
          <cell r="G130" t="str">
            <v>Major, HP Minor, HP Water Seals OK 09/30/03</v>
          </cell>
          <cell r="I130">
            <v>5</v>
          </cell>
          <cell r="J130">
            <v>1</v>
          </cell>
        </row>
        <row r="131">
          <cell r="A131" t="str">
            <v>CY2004</v>
          </cell>
          <cell r="B131" t="str">
            <v>Hermiston 1</v>
          </cell>
          <cell r="C131">
            <v>237</v>
          </cell>
          <cell r="D131">
            <v>38045</v>
          </cell>
          <cell r="E131">
            <v>38053</v>
          </cell>
          <cell r="F131">
            <v>8</v>
          </cell>
          <cell r="G131" t="str">
            <v>Combustion Inspt - degas and check the main lead on the CT rotor</v>
          </cell>
          <cell r="I131">
            <v>1.1428571428571428</v>
          </cell>
          <cell r="J131">
            <v>1</v>
          </cell>
        </row>
        <row r="132">
          <cell r="A132" t="str">
            <v>CY2004</v>
          </cell>
          <cell r="B132" t="str">
            <v>Hermiston 2</v>
          </cell>
          <cell r="C132">
            <v>237</v>
          </cell>
          <cell r="D132">
            <v>38045</v>
          </cell>
          <cell r="E132">
            <v>38048</v>
          </cell>
          <cell r="F132">
            <v>3</v>
          </cell>
          <cell r="G132" t="str">
            <v xml:space="preserve">Inspection </v>
          </cell>
          <cell r="I132">
            <v>0.42857142857142855</v>
          </cell>
          <cell r="J132">
            <v>1</v>
          </cell>
        </row>
        <row r="133">
          <cell r="A133" t="str">
            <v>CY2004</v>
          </cell>
          <cell r="B133" t="str">
            <v>Craig 2</v>
          </cell>
          <cell r="C133">
            <v>83</v>
          </cell>
          <cell r="D133">
            <v>38059</v>
          </cell>
          <cell r="E133">
            <v>38103</v>
          </cell>
          <cell r="F133">
            <v>44</v>
          </cell>
          <cell r="G133" t="str">
            <v>Major</v>
          </cell>
          <cell r="I133">
            <v>6.2857142857142856</v>
          </cell>
          <cell r="J133">
            <v>1</v>
          </cell>
        </row>
        <row r="134">
          <cell r="A134" t="str">
            <v>CY2004</v>
          </cell>
          <cell r="B134" t="str">
            <v>Jim Bridger 1</v>
          </cell>
          <cell r="C134">
            <v>353</v>
          </cell>
          <cell r="D134">
            <v>38066</v>
          </cell>
          <cell r="E134">
            <v>38075</v>
          </cell>
          <cell r="F134">
            <v>9</v>
          </cell>
          <cell r="G134" t="str">
            <v>Inspection…..Moved From FY05..  Date Is Official</v>
          </cell>
          <cell r="I134">
            <v>1.2857142857142858</v>
          </cell>
          <cell r="J134">
            <v>1</v>
          </cell>
        </row>
        <row r="135">
          <cell r="A135" t="str">
            <v>CY2004</v>
          </cell>
          <cell r="B135" t="str">
            <v>Cholla 4</v>
          </cell>
          <cell r="C135">
            <v>380</v>
          </cell>
          <cell r="D135">
            <v>38080</v>
          </cell>
          <cell r="E135">
            <v>38112</v>
          </cell>
          <cell r="F135">
            <v>32</v>
          </cell>
          <cell r="G135" t="str">
            <v>Minor</v>
          </cell>
          <cell r="I135">
            <v>4.5714285714285712</v>
          </cell>
          <cell r="J135">
            <v>2</v>
          </cell>
        </row>
        <row r="136">
          <cell r="A136" t="str">
            <v>CY2004</v>
          </cell>
          <cell r="B136" t="str">
            <v>Naughton 1</v>
          </cell>
          <cell r="C136">
            <v>160</v>
          </cell>
          <cell r="D136">
            <v>38080</v>
          </cell>
          <cell r="E136">
            <v>38089</v>
          </cell>
          <cell r="F136">
            <v>9</v>
          </cell>
          <cell r="G136" t="str">
            <v xml:space="preserve">Critical Pipe, Hot Reheat Inspection….Moved From Fall </v>
          </cell>
          <cell r="I136">
            <v>1.2857142857142858</v>
          </cell>
          <cell r="J136">
            <v>2</v>
          </cell>
        </row>
        <row r="137">
          <cell r="A137" t="str">
            <v>CY2004</v>
          </cell>
          <cell r="B137" t="str">
            <v>Wyodak</v>
          </cell>
          <cell r="C137">
            <v>268</v>
          </cell>
          <cell r="D137">
            <v>38080</v>
          </cell>
          <cell r="E137">
            <v>38089</v>
          </cell>
          <cell r="F137">
            <v>9</v>
          </cell>
          <cell r="G137" t="str">
            <v xml:space="preserve">Inspection -  Moved from March to April   </v>
          </cell>
          <cell r="I137">
            <v>1.2857142857142858</v>
          </cell>
          <cell r="J137">
            <v>2</v>
          </cell>
        </row>
        <row r="138">
          <cell r="A138" t="str">
            <v>CY2004</v>
          </cell>
          <cell r="B138" t="str">
            <v>Colstrip 3</v>
          </cell>
          <cell r="C138">
            <v>74</v>
          </cell>
          <cell r="D138">
            <v>38087</v>
          </cell>
          <cell r="E138">
            <v>38131</v>
          </cell>
          <cell r="F138">
            <v>44</v>
          </cell>
          <cell r="G138" t="str">
            <v>Major………One week after unit start up...Chem Clean Planned</v>
          </cell>
          <cell r="I138">
            <v>6.2857142857142856</v>
          </cell>
          <cell r="J138">
            <v>2</v>
          </cell>
        </row>
        <row r="139">
          <cell r="A139" t="str">
            <v>CY2004</v>
          </cell>
          <cell r="B139" t="str">
            <v>Dave Johnston 2</v>
          </cell>
          <cell r="C139">
            <v>106</v>
          </cell>
          <cell r="D139">
            <v>38087</v>
          </cell>
          <cell r="E139">
            <v>38096</v>
          </cell>
          <cell r="F139">
            <v>9</v>
          </cell>
          <cell r="G139" t="str">
            <v>New…….Mini Inspection</v>
          </cell>
          <cell r="I139">
            <v>1.2857142857142858</v>
          </cell>
          <cell r="J139">
            <v>2</v>
          </cell>
        </row>
        <row r="140">
          <cell r="A140" t="str">
            <v>CY2004</v>
          </cell>
          <cell r="B140" t="str">
            <v>Carbon 2</v>
          </cell>
          <cell r="C140">
            <v>105</v>
          </cell>
          <cell r="D140">
            <v>38094</v>
          </cell>
          <cell r="E140">
            <v>38129</v>
          </cell>
          <cell r="F140">
            <v>35</v>
          </cell>
          <cell r="G140" t="str">
            <v xml:space="preserve">Boiler Major and Trb Vlv Inspt,Chem Cln., Low NOx </v>
          </cell>
          <cell r="I140">
            <v>5</v>
          </cell>
          <cell r="J140">
            <v>2</v>
          </cell>
        </row>
        <row r="141">
          <cell r="A141" t="str">
            <v>CY2004</v>
          </cell>
          <cell r="B141" t="str">
            <v>Jim Bridger 4</v>
          </cell>
          <cell r="C141">
            <v>353</v>
          </cell>
          <cell r="D141">
            <v>38094</v>
          </cell>
          <cell r="E141">
            <v>38136</v>
          </cell>
          <cell r="F141">
            <v>42</v>
          </cell>
          <cell r="G141" t="str">
            <v>Controls Upgrade, Idaho Power Needs On Line By 06/01/04</v>
          </cell>
          <cell r="I141">
            <v>6</v>
          </cell>
          <cell r="J141">
            <v>2</v>
          </cell>
        </row>
        <row r="142">
          <cell r="A142" t="str">
            <v>CY2004</v>
          </cell>
          <cell r="B142" t="str">
            <v>Huntington 1</v>
          </cell>
          <cell r="C142">
            <v>445</v>
          </cell>
          <cell r="D142">
            <v>38095</v>
          </cell>
          <cell r="E142">
            <v>38101</v>
          </cell>
          <cell r="F142">
            <v>6</v>
          </cell>
          <cell r="G142" t="str">
            <v>Mini.  Inspection….Moved from March FY 2004</v>
          </cell>
          <cell r="I142">
            <v>0.8571428571428571</v>
          </cell>
          <cell r="J142">
            <v>2</v>
          </cell>
        </row>
        <row r="143">
          <cell r="A143" t="str">
            <v>CY2004</v>
          </cell>
          <cell r="B143" t="str">
            <v>Hayden 2</v>
          </cell>
          <cell r="C143">
            <v>33</v>
          </cell>
          <cell r="D143">
            <v>38101</v>
          </cell>
          <cell r="E143">
            <v>38126</v>
          </cell>
          <cell r="F143">
            <v>25</v>
          </cell>
          <cell r="G143" t="str">
            <v xml:space="preserve">Inspection, FWH, Valves,** New sch dates: 11 days shorter </v>
          </cell>
          <cell r="I143">
            <v>3.5714285714285716</v>
          </cell>
          <cell r="J143">
            <v>2</v>
          </cell>
        </row>
        <row r="144">
          <cell r="A144" t="str">
            <v>CY2004</v>
          </cell>
          <cell r="B144" t="str">
            <v>Hermiston 2</v>
          </cell>
          <cell r="C144">
            <v>237</v>
          </cell>
          <cell r="D144">
            <v>38108</v>
          </cell>
          <cell r="E144">
            <v>38115</v>
          </cell>
          <cell r="F144">
            <v>7</v>
          </cell>
          <cell r="G144" t="str">
            <v>Combustion Inspection</v>
          </cell>
          <cell r="I144">
            <v>1</v>
          </cell>
          <cell r="J144">
            <v>2</v>
          </cell>
        </row>
        <row r="145">
          <cell r="A145" t="str">
            <v>CY2004</v>
          </cell>
          <cell r="B145" t="str">
            <v>River Road</v>
          </cell>
          <cell r="C145">
            <v>240</v>
          </cell>
          <cell r="D145">
            <v>38108</v>
          </cell>
          <cell r="E145">
            <v>38139</v>
          </cell>
          <cell r="F145">
            <v>31</v>
          </cell>
          <cell r="G145" t="str">
            <v>Steam Turbine-Major…………changed to 31 days</v>
          </cell>
          <cell r="I145">
            <v>4.4285714285714288</v>
          </cell>
          <cell r="J145">
            <v>2</v>
          </cell>
        </row>
        <row r="146">
          <cell r="A146" t="str">
            <v>CY2004</v>
          </cell>
          <cell r="B146" t="str">
            <v>Little Mountain</v>
          </cell>
          <cell r="C146">
            <v>14</v>
          </cell>
          <cell r="D146">
            <v>38143</v>
          </cell>
          <cell r="E146">
            <v>38150</v>
          </cell>
          <cell r="F146">
            <v>7</v>
          </cell>
          <cell r="G146" t="str">
            <v/>
          </cell>
          <cell r="I146">
            <v>1</v>
          </cell>
          <cell r="J146">
            <v>2</v>
          </cell>
        </row>
        <row r="147">
          <cell r="A147" t="str">
            <v>CY2004</v>
          </cell>
          <cell r="B147" t="str">
            <v>Colstrip 4</v>
          </cell>
          <cell r="C147">
            <v>74</v>
          </cell>
          <cell r="D147">
            <v>38150</v>
          </cell>
          <cell r="E147">
            <v>38159</v>
          </cell>
          <cell r="F147">
            <v>9</v>
          </cell>
          <cell r="G147" t="str">
            <v>Inspection, Boiler Chemical Clean</v>
          </cell>
          <cell r="I147">
            <v>1.2857142857142858</v>
          </cell>
          <cell r="J147">
            <v>2</v>
          </cell>
        </row>
        <row r="148">
          <cell r="A148" t="str">
            <v>CY2004</v>
          </cell>
          <cell r="B148" t="str">
            <v>Blundell</v>
          </cell>
          <cell r="C148">
            <v>23</v>
          </cell>
          <cell r="D148">
            <v>38249</v>
          </cell>
          <cell r="E148">
            <v>38254</v>
          </cell>
          <cell r="F148">
            <v>5</v>
          </cell>
          <cell r="G148" t="str">
            <v>Mini Outage</v>
          </cell>
          <cell r="I148">
            <v>0.7142857142857143</v>
          </cell>
          <cell r="J148">
            <v>3</v>
          </cell>
        </row>
        <row r="149">
          <cell r="A149" t="str">
            <v>CY2004</v>
          </cell>
          <cell r="B149" t="str">
            <v>Carbon 1</v>
          </cell>
          <cell r="C149">
            <v>67</v>
          </cell>
          <cell r="D149">
            <v>38276</v>
          </cell>
          <cell r="E149">
            <v>38311</v>
          </cell>
          <cell r="F149">
            <v>35</v>
          </cell>
          <cell r="G149" t="str">
            <v xml:space="preserve">Economizer, Major boiler and Turbine, </v>
          </cell>
          <cell r="I149">
            <v>5</v>
          </cell>
          <cell r="J149">
            <v>4</v>
          </cell>
        </row>
        <row r="150">
          <cell r="A150" t="str">
            <v>CY2004</v>
          </cell>
          <cell r="B150" t="str">
            <v>Sunnyside</v>
          </cell>
          <cell r="C150">
            <v>50</v>
          </cell>
          <cell r="D150">
            <v>38284</v>
          </cell>
          <cell r="E150">
            <v>38291</v>
          </cell>
          <cell r="F150">
            <v>7</v>
          </cell>
          <cell r="G150" t="str">
            <v/>
          </cell>
          <cell r="I150">
            <v>1</v>
          </cell>
          <cell r="J150">
            <v>4</v>
          </cell>
        </row>
        <row r="151">
          <cell r="A151" t="str">
            <v>CY2005</v>
          </cell>
          <cell r="B151" t="str">
            <v>Hermiston 1</v>
          </cell>
          <cell r="C151">
            <v>237</v>
          </cell>
          <cell r="D151">
            <v>38416</v>
          </cell>
          <cell r="E151">
            <v>38424</v>
          </cell>
          <cell r="F151">
            <v>8</v>
          </cell>
          <cell r="G151" t="str">
            <v>Combustion Inspection, HSRG Load center repairs</v>
          </cell>
          <cell r="I151">
            <v>1.1428571428571428</v>
          </cell>
          <cell r="J151">
            <v>1</v>
          </cell>
        </row>
        <row r="152">
          <cell r="A152" t="str">
            <v>CY2005</v>
          </cell>
          <cell r="B152" t="str">
            <v>Hunter 3</v>
          </cell>
          <cell r="C152">
            <v>460</v>
          </cell>
          <cell r="D152">
            <v>38443</v>
          </cell>
          <cell r="E152">
            <v>38448</v>
          </cell>
          <cell r="F152">
            <v>5</v>
          </cell>
          <cell r="G152" t="str">
            <v>Turbine chemical clean</v>
          </cell>
          <cell r="I152">
            <v>0.7142857142857143</v>
          </cell>
          <cell r="J152">
            <v>2</v>
          </cell>
        </row>
        <row r="153">
          <cell r="A153" t="str">
            <v>CY2005</v>
          </cell>
          <cell r="B153" t="str">
            <v>Jim Bridger 2</v>
          </cell>
          <cell r="C153">
            <v>353</v>
          </cell>
          <cell r="D153">
            <v>38444</v>
          </cell>
          <cell r="E153">
            <v>38500</v>
          </cell>
          <cell r="F153">
            <v>56</v>
          </cell>
          <cell r="G153" t="str">
            <v>Low NOx Burnr, Gen Rewind, Cntrls Upgrde,</v>
          </cell>
          <cell r="I153">
            <v>8</v>
          </cell>
          <cell r="J153">
            <v>2</v>
          </cell>
        </row>
        <row r="154">
          <cell r="A154" t="str">
            <v>CY2005</v>
          </cell>
          <cell r="B154" t="str">
            <v>Dave Johnston 4</v>
          </cell>
          <cell r="C154">
            <v>330</v>
          </cell>
          <cell r="D154">
            <v>38451</v>
          </cell>
          <cell r="E154">
            <v>38467</v>
          </cell>
          <cell r="F154">
            <v>16</v>
          </cell>
          <cell r="G154" t="str">
            <v>L-0 Bucket replacement, Boiler Inspt, Boiler Chem. Cln.</v>
          </cell>
          <cell r="I154">
            <v>2.2857142857142856</v>
          </cell>
          <cell r="J154">
            <v>2</v>
          </cell>
        </row>
        <row r="155">
          <cell r="A155" t="str">
            <v>CY2005</v>
          </cell>
          <cell r="B155" t="str">
            <v>Hunter 1</v>
          </cell>
          <cell r="C155">
            <v>403</v>
          </cell>
          <cell r="D155">
            <v>38451</v>
          </cell>
          <cell r="E155">
            <v>38479</v>
          </cell>
          <cell r="F155">
            <v>28</v>
          </cell>
          <cell r="G155" t="str">
            <v>Major, Cooling Twr, DEH, Gen Warranty Inspection, SDCC</v>
          </cell>
          <cell r="I155">
            <v>4</v>
          </cell>
          <cell r="J155">
            <v>2</v>
          </cell>
        </row>
        <row r="156">
          <cell r="A156" t="str">
            <v>CY2005</v>
          </cell>
          <cell r="B156" t="str">
            <v>Sunnyside</v>
          </cell>
          <cell r="C156">
            <v>50</v>
          </cell>
          <cell r="D156">
            <v>38459</v>
          </cell>
          <cell r="E156">
            <v>38473</v>
          </cell>
          <cell r="F156">
            <v>14</v>
          </cell>
          <cell r="G156" t="str">
            <v/>
          </cell>
          <cell r="I156">
            <v>2</v>
          </cell>
          <cell r="J156">
            <v>2</v>
          </cell>
        </row>
        <row r="157">
          <cell r="A157" t="str">
            <v>CY2005</v>
          </cell>
          <cell r="B157" t="str">
            <v>Dave Johnston 3</v>
          </cell>
          <cell r="C157">
            <v>220</v>
          </cell>
          <cell r="D157">
            <v>38472</v>
          </cell>
          <cell r="E157">
            <v>38502</v>
          </cell>
          <cell r="F157">
            <v>30</v>
          </cell>
          <cell r="G157" t="str">
            <v>Trb. Vlv Inspt, Blr Lwer Arch , Air Htr baskets, Chem Cln</v>
          </cell>
          <cell r="I157">
            <v>4.2857142857142856</v>
          </cell>
          <cell r="J157">
            <v>2</v>
          </cell>
        </row>
        <row r="158">
          <cell r="A158" t="str">
            <v>CY2005</v>
          </cell>
          <cell r="B158" t="str">
            <v>River Road</v>
          </cell>
          <cell r="C158">
            <v>240</v>
          </cell>
          <cell r="D158">
            <v>38473</v>
          </cell>
          <cell r="E158">
            <v>38504</v>
          </cell>
          <cell r="F158">
            <v>31</v>
          </cell>
          <cell r="G158" t="str">
            <v>Combustion Inspection - Gas Turbine Major…</v>
          </cell>
          <cell r="I158">
            <v>4.4285714285714288</v>
          </cell>
          <cell r="J158">
            <v>2</v>
          </cell>
        </row>
        <row r="159">
          <cell r="A159" t="str">
            <v>CY2005</v>
          </cell>
          <cell r="B159" t="str">
            <v>Hermiston 2</v>
          </cell>
          <cell r="C159">
            <v>237</v>
          </cell>
          <cell r="D159">
            <v>38479</v>
          </cell>
          <cell r="E159">
            <v>38495</v>
          </cell>
          <cell r="F159">
            <v>16</v>
          </cell>
          <cell r="G159" t="str">
            <v>Hot Gas Path Inspection, Stm. Turbine overhaul</v>
          </cell>
          <cell r="I159">
            <v>2.2857142857142856</v>
          </cell>
          <cell r="J159">
            <v>2</v>
          </cell>
        </row>
        <row r="160">
          <cell r="A160" t="str">
            <v>CY2005</v>
          </cell>
          <cell r="B160" t="str">
            <v>Jim Bridger 3</v>
          </cell>
          <cell r="C160">
            <v>353</v>
          </cell>
          <cell r="D160">
            <v>38500</v>
          </cell>
          <cell r="E160">
            <v>38509</v>
          </cell>
          <cell r="F160">
            <v>9</v>
          </cell>
          <cell r="G160" t="str">
            <v xml:space="preserve">Mini - </v>
          </cell>
          <cell r="I160">
            <v>1.2857142857142858</v>
          </cell>
          <cell r="J160">
            <v>2</v>
          </cell>
        </row>
        <row r="161">
          <cell r="A161" t="str">
            <v>CY2005</v>
          </cell>
          <cell r="B161" t="str">
            <v>Dave Johnston 1</v>
          </cell>
          <cell r="C161">
            <v>106</v>
          </cell>
          <cell r="D161">
            <v>38507</v>
          </cell>
          <cell r="E161">
            <v>38516</v>
          </cell>
          <cell r="F161">
            <v>9</v>
          </cell>
          <cell r="G161" t="str">
            <v>Boiler Inspection, Air Heater Basket Replacement</v>
          </cell>
          <cell r="I161">
            <v>1.2857142857142858</v>
          </cell>
          <cell r="J161">
            <v>2</v>
          </cell>
        </row>
        <row r="162">
          <cell r="A162" t="str">
            <v>CY2005</v>
          </cell>
          <cell r="B162" t="str">
            <v>Little Mountain</v>
          </cell>
          <cell r="C162">
            <v>14</v>
          </cell>
          <cell r="D162">
            <v>38544</v>
          </cell>
          <cell r="E162">
            <v>38589</v>
          </cell>
          <cell r="F162">
            <v>45</v>
          </cell>
          <cell r="G162" t="str">
            <v>Foundation repairs, expansion jt replacement, Combustion inspection.</v>
          </cell>
          <cell r="I162">
            <v>6.4285714285714288</v>
          </cell>
          <cell r="J162">
            <v>3</v>
          </cell>
        </row>
        <row r="163">
          <cell r="A163" t="str">
            <v>CY2005</v>
          </cell>
          <cell r="B163" t="str">
            <v>Huntington 1</v>
          </cell>
          <cell r="C163">
            <v>445</v>
          </cell>
          <cell r="D163">
            <v>38612</v>
          </cell>
          <cell r="E163">
            <v>38649</v>
          </cell>
          <cell r="F163">
            <v>37</v>
          </cell>
          <cell r="G163" t="str">
            <v xml:space="preserve">Turbine OH, Gen Rotor Rewind, RH &amp; SH repl, Major scrub </v>
          </cell>
          <cell r="I163">
            <v>5.2857142857142856</v>
          </cell>
          <cell r="J163">
            <v>3</v>
          </cell>
        </row>
        <row r="164">
          <cell r="A164" t="str">
            <v>CY2005</v>
          </cell>
          <cell r="B164" t="str">
            <v>Naughton 3</v>
          </cell>
          <cell r="C164">
            <v>330</v>
          </cell>
          <cell r="D164">
            <v>38612</v>
          </cell>
          <cell r="E164">
            <v>38621</v>
          </cell>
          <cell r="F164">
            <v>9</v>
          </cell>
          <cell r="G164" t="str">
            <v xml:space="preserve">Air Htr, Econ, Scrubber, Clean - Replace CRH safety valves, </v>
          </cell>
          <cell r="I164">
            <v>1.2857142857142858</v>
          </cell>
          <cell r="J164">
            <v>3</v>
          </cell>
        </row>
        <row r="165">
          <cell r="A165" t="str">
            <v>CY2005</v>
          </cell>
          <cell r="B165" t="str">
            <v>CurrantCrk-1A</v>
          </cell>
          <cell r="C165">
            <v>263</v>
          </cell>
          <cell r="D165">
            <v>38626</v>
          </cell>
          <cell r="E165">
            <v>38626</v>
          </cell>
          <cell r="F165">
            <v>0</v>
          </cell>
          <cell r="G165" t="str">
            <v>Tie In Period</v>
          </cell>
          <cell r="I165">
            <v>0</v>
          </cell>
          <cell r="J165">
            <v>4</v>
          </cell>
        </row>
        <row r="166">
          <cell r="A166" t="str">
            <v>CY2005</v>
          </cell>
          <cell r="B166" t="str">
            <v>CurrantCrk-1B</v>
          </cell>
          <cell r="C166">
            <v>262</v>
          </cell>
          <cell r="D166">
            <v>38626</v>
          </cell>
          <cell r="E166">
            <v>38626</v>
          </cell>
          <cell r="F166">
            <v>0</v>
          </cell>
          <cell r="G166" t="str">
            <v>Tie In Period</v>
          </cell>
          <cell r="I166">
            <v>0</v>
          </cell>
          <cell r="J166">
            <v>4</v>
          </cell>
        </row>
        <row r="167">
          <cell r="A167" t="str">
            <v>CY2005</v>
          </cell>
          <cell r="B167" t="str">
            <v>Blundell</v>
          </cell>
          <cell r="C167">
            <v>23</v>
          </cell>
          <cell r="D167">
            <v>38628</v>
          </cell>
          <cell r="E167">
            <v>38634</v>
          </cell>
          <cell r="F167">
            <v>6</v>
          </cell>
          <cell r="G167" t="str">
            <v xml:space="preserve">Added 3 days to original outage </v>
          </cell>
          <cell r="I167">
            <v>0.8571428571428571</v>
          </cell>
          <cell r="J167">
            <v>4</v>
          </cell>
        </row>
        <row r="168">
          <cell r="A168" t="str">
            <v>CY2005</v>
          </cell>
          <cell r="B168" t="str">
            <v>Sunnyside</v>
          </cell>
          <cell r="C168">
            <v>50</v>
          </cell>
          <cell r="D168">
            <v>38648</v>
          </cell>
          <cell r="E168">
            <v>38655</v>
          </cell>
          <cell r="F168">
            <v>7</v>
          </cell>
          <cell r="G168" t="str">
            <v/>
          </cell>
          <cell r="I168">
            <v>1</v>
          </cell>
          <cell r="J168">
            <v>4</v>
          </cell>
        </row>
        <row r="169">
          <cell r="A169" t="str">
            <v>CY2005</v>
          </cell>
          <cell r="B169" t="str">
            <v>West Valley 1</v>
          </cell>
          <cell r="C169">
            <v>40</v>
          </cell>
          <cell r="D169">
            <v>38689</v>
          </cell>
          <cell r="E169">
            <v>38692</v>
          </cell>
          <cell r="F169">
            <v>3</v>
          </cell>
          <cell r="G169" t="str">
            <v>Minor Generator Inspections</v>
          </cell>
          <cell r="I169">
            <v>0.42857142857142855</v>
          </cell>
          <cell r="J169">
            <v>4</v>
          </cell>
        </row>
        <row r="170">
          <cell r="A170" t="str">
            <v>CY2005</v>
          </cell>
          <cell r="B170" t="str">
            <v>West Valley 2</v>
          </cell>
          <cell r="C170">
            <v>40</v>
          </cell>
          <cell r="D170">
            <v>38692</v>
          </cell>
          <cell r="E170">
            <v>38695</v>
          </cell>
          <cell r="F170">
            <v>3</v>
          </cell>
          <cell r="G170" t="str">
            <v>Minor Generator Inspections</v>
          </cell>
          <cell r="I170">
            <v>0.42857142857142855</v>
          </cell>
          <cell r="J170">
            <v>4</v>
          </cell>
        </row>
        <row r="171">
          <cell r="A171" t="str">
            <v>CY2005</v>
          </cell>
          <cell r="B171" t="str">
            <v>West Valley 3</v>
          </cell>
          <cell r="C171">
            <v>40</v>
          </cell>
          <cell r="D171">
            <v>38695</v>
          </cell>
          <cell r="E171">
            <v>38698</v>
          </cell>
          <cell r="F171">
            <v>3</v>
          </cell>
          <cell r="G171" t="str">
            <v>Minor Generator Inspections</v>
          </cell>
          <cell r="I171">
            <v>0.42857142857142855</v>
          </cell>
          <cell r="J171">
            <v>4</v>
          </cell>
        </row>
        <row r="172">
          <cell r="A172" t="str">
            <v>CY2005</v>
          </cell>
          <cell r="B172" t="str">
            <v>West Valley 4</v>
          </cell>
          <cell r="C172">
            <v>40</v>
          </cell>
          <cell r="D172">
            <v>38698</v>
          </cell>
          <cell r="E172">
            <v>38701</v>
          </cell>
          <cell r="F172">
            <v>3</v>
          </cell>
          <cell r="G172" t="str">
            <v>Minor Generator Inspections</v>
          </cell>
          <cell r="I172">
            <v>0.42857142857142855</v>
          </cell>
          <cell r="J172">
            <v>4</v>
          </cell>
        </row>
        <row r="173">
          <cell r="A173" t="str">
            <v>CY2005</v>
          </cell>
          <cell r="B173" t="str">
            <v>West Valley 5</v>
          </cell>
          <cell r="C173">
            <v>40</v>
          </cell>
          <cell r="D173">
            <v>38701</v>
          </cell>
          <cell r="E173">
            <v>38704</v>
          </cell>
          <cell r="F173">
            <v>3</v>
          </cell>
          <cell r="G173" t="str">
            <v>Minor Generator Inspections</v>
          </cell>
          <cell r="I173">
            <v>0.42857142857142855</v>
          </cell>
          <cell r="J173">
            <v>4</v>
          </cell>
        </row>
        <row r="174">
          <cell r="A174" t="str">
            <v>CY2006</v>
          </cell>
          <cell r="B174" t="str">
            <v>West Valley 1</v>
          </cell>
          <cell r="C174">
            <v>40</v>
          </cell>
          <cell r="D174">
            <v>38726</v>
          </cell>
          <cell r="E174">
            <v>38728</v>
          </cell>
          <cell r="F174">
            <v>2</v>
          </cell>
          <cell r="G174" t="str">
            <v>Bushing Replacement</v>
          </cell>
          <cell r="I174">
            <v>0.2857142857142857</v>
          </cell>
          <cell r="J174">
            <v>1</v>
          </cell>
        </row>
        <row r="175">
          <cell r="A175" t="str">
            <v>CY2006</v>
          </cell>
          <cell r="B175" t="str">
            <v>West Valley 2</v>
          </cell>
          <cell r="C175">
            <v>40</v>
          </cell>
          <cell r="D175">
            <v>38728</v>
          </cell>
          <cell r="E175">
            <v>38730</v>
          </cell>
          <cell r="F175">
            <v>2</v>
          </cell>
          <cell r="G175" t="str">
            <v>Bushing Replacement</v>
          </cell>
          <cell r="I175">
            <v>0.2857142857142857</v>
          </cell>
          <cell r="J175">
            <v>1</v>
          </cell>
        </row>
        <row r="176">
          <cell r="A176" t="str">
            <v>CY2006</v>
          </cell>
          <cell r="B176" t="str">
            <v>West Valley 3</v>
          </cell>
          <cell r="C176">
            <v>40</v>
          </cell>
          <cell r="D176">
            <v>38730</v>
          </cell>
          <cell r="E176">
            <v>38732</v>
          </cell>
          <cell r="F176">
            <v>2</v>
          </cell>
          <cell r="G176" t="str">
            <v>Bushing Replacement</v>
          </cell>
          <cell r="I176">
            <v>0.2857142857142857</v>
          </cell>
          <cell r="J176">
            <v>1</v>
          </cell>
        </row>
        <row r="177">
          <cell r="A177" t="str">
            <v>CY2006</v>
          </cell>
          <cell r="B177" t="str">
            <v>West Valley 4</v>
          </cell>
          <cell r="C177">
            <v>40</v>
          </cell>
          <cell r="D177">
            <v>38732</v>
          </cell>
          <cell r="E177">
            <v>38734</v>
          </cell>
          <cell r="F177">
            <v>2</v>
          </cell>
          <cell r="G177" t="str">
            <v>Bushing Replacement</v>
          </cell>
          <cell r="I177">
            <v>0.2857142857142857</v>
          </cell>
          <cell r="J177">
            <v>1</v>
          </cell>
        </row>
        <row r="178">
          <cell r="A178" t="str">
            <v>CY2006</v>
          </cell>
          <cell r="B178" t="str">
            <v>Gadsby 4</v>
          </cell>
          <cell r="C178">
            <v>40</v>
          </cell>
          <cell r="D178">
            <v>38734</v>
          </cell>
          <cell r="E178">
            <v>38737</v>
          </cell>
          <cell r="F178">
            <v>3</v>
          </cell>
          <cell r="G178" t="str">
            <v>Bushing Replacement &amp; Svc Bulletins</v>
          </cell>
          <cell r="I178">
            <v>0.42857142857142855</v>
          </cell>
          <cell r="J178">
            <v>1</v>
          </cell>
        </row>
        <row r="179">
          <cell r="A179" t="str">
            <v>CY2006</v>
          </cell>
          <cell r="B179" t="str">
            <v>Gadsby 5</v>
          </cell>
          <cell r="C179">
            <v>40</v>
          </cell>
          <cell r="D179">
            <v>38737</v>
          </cell>
          <cell r="E179">
            <v>38740</v>
          </cell>
          <cell r="F179">
            <v>3</v>
          </cell>
          <cell r="G179" t="str">
            <v>Bushing Replacement &amp; Svc Bulletins</v>
          </cell>
          <cell r="I179">
            <v>0.42857142857142855</v>
          </cell>
          <cell r="J179">
            <v>1</v>
          </cell>
        </row>
        <row r="180">
          <cell r="A180" t="str">
            <v>CY2006</v>
          </cell>
          <cell r="B180" t="str">
            <v>Gadsby 6</v>
          </cell>
          <cell r="C180">
            <v>40</v>
          </cell>
          <cell r="D180">
            <v>38740</v>
          </cell>
          <cell r="E180">
            <v>38743</v>
          </cell>
          <cell r="F180">
            <v>3</v>
          </cell>
          <cell r="G180" t="str">
            <v>Bushing Replacement &amp; Svc Bulletins</v>
          </cell>
          <cell r="I180">
            <v>0.42857142857142855</v>
          </cell>
          <cell r="J180">
            <v>1</v>
          </cell>
        </row>
        <row r="181">
          <cell r="A181" t="str">
            <v>CY2006</v>
          </cell>
          <cell r="B181" t="str">
            <v>Cholla 4</v>
          </cell>
          <cell r="C181">
            <v>380</v>
          </cell>
          <cell r="D181">
            <v>38780</v>
          </cell>
          <cell r="E181">
            <v>38786</v>
          </cell>
          <cell r="F181">
            <v>6</v>
          </cell>
          <cell r="G181" t="str">
            <v>Fan repairs, Scrubber clean, Inspections, Dog Bone Replacement (cp)</v>
          </cell>
          <cell r="I181">
            <v>0.8571428571428571</v>
          </cell>
          <cell r="J181">
            <v>1</v>
          </cell>
        </row>
        <row r="182">
          <cell r="A182" t="str">
            <v>CY2006</v>
          </cell>
          <cell r="B182" t="str">
            <v>Carbon 2</v>
          </cell>
          <cell r="C182">
            <v>105</v>
          </cell>
          <cell r="D182">
            <v>38795</v>
          </cell>
          <cell r="E182">
            <v>38802</v>
          </cell>
          <cell r="F182">
            <v>7</v>
          </cell>
          <cell r="G182" t="str">
            <v>Mini</v>
          </cell>
          <cell r="I182">
            <v>1</v>
          </cell>
          <cell r="J182">
            <v>1</v>
          </cell>
        </row>
        <row r="183">
          <cell r="A183" t="str">
            <v>CY2006</v>
          </cell>
          <cell r="B183" t="str">
            <v xml:space="preserve">Hayden 1 </v>
          </cell>
          <cell r="C183">
            <v>45</v>
          </cell>
          <cell r="D183">
            <v>38808</v>
          </cell>
          <cell r="E183">
            <v>38845</v>
          </cell>
          <cell r="F183">
            <v>37</v>
          </cell>
          <cell r="G183" t="str">
            <v>Boiler insp,  throttle vlvs, econ header &amp; bull nose, DCS</v>
          </cell>
          <cell r="I183">
            <v>5.2857142857142856</v>
          </cell>
          <cell r="J183">
            <v>2</v>
          </cell>
        </row>
        <row r="184">
          <cell r="A184" t="str">
            <v>CY2006</v>
          </cell>
          <cell r="B184" t="str">
            <v>Hermiston 2</v>
          </cell>
          <cell r="C184">
            <v>237</v>
          </cell>
          <cell r="D184">
            <v>38808</v>
          </cell>
          <cell r="E184">
            <v>38816</v>
          </cell>
          <cell r="F184">
            <v>8</v>
          </cell>
          <cell r="G184" t="str">
            <v>Combustor inspection</v>
          </cell>
          <cell r="I184">
            <v>1.1428571428571428</v>
          </cell>
          <cell r="J184">
            <v>2</v>
          </cell>
        </row>
        <row r="185">
          <cell r="A185" t="str">
            <v>CY2006</v>
          </cell>
          <cell r="B185" t="str">
            <v>Jim Bridger 1</v>
          </cell>
          <cell r="C185">
            <v>353</v>
          </cell>
          <cell r="D185">
            <v>38808</v>
          </cell>
          <cell r="E185">
            <v>38850</v>
          </cell>
          <cell r="F185">
            <v>42</v>
          </cell>
          <cell r="G185" t="str">
            <v>Controls Upgrade, Low NOx Burners deferred</v>
          </cell>
          <cell r="I185">
            <v>6</v>
          </cell>
          <cell r="J185">
            <v>2</v>
          </cell>
        </row>
        <row r="186">
          <cell r="A186" t="str">
            <v>CY2006</v>
          </cell>
          <cell r="B186" t="str">
            <v>Naughton 2</v>
          </cell>
          <cell r="C186">
            <v>210</v>
          </cell>
          <cell r="D186">
            <v>38815</v>
          </cell>
          <cell r="E186">
            <v>38845</v>
          </cell>
          <cell r="F186">
            <v>30</v>
          </cell>
          <cell r="G186" t="str">
            <v xml:space="preserve">Major HP/IP turbine, vlvs &amp; brgs,Blr, Burners,Air htr,retube condenser,rpl HP fwh's, trb ctrls, ASI sootblower controls, rpl sootblowers - critical pipe inspection </v>
          </cell>
          <cell r="I186">
            <v>4.2857142857142856</v>
          </cell>
          <cell r="J186">
            <v>2</v>
          </cell>
        </row>
        <row r="187">
          <cell r="A187" t="str">
            <v>CY2006</v>
          </cell>
          <cell r="B187" t="str">
            <v>Camas Cogen</v>
          </cell>
          <cell r="C187">
            <v>52</v>
          </cell>
          <cell r="D187">
            <v>38829</v>
          </cell>
          <cell r="E187">
            <v>38836</v>
          </cell>
          <cell r="F187">
            <v>7</v>
          </cell>
          <cell r="G187" t="str">
            <v>Turbine Valves</v>
          </cell>
          <cell r="I187">
            <v>1</v>
          </cell>
          <cell r="J187">
            <v>2</v>
          </cell>
        </row>
        <row r="188">
          <cell r="A188" t="str">
            <v>CY2006</v>
          </cell>
          <cell r="B188" t="str">
            <v>Hunter 2</v>
          </cell>
          <cell r="C188">
            <v>259</v>
          </cell>
          <cell r="D188">
            <v>38829</v>
          </cell>
          <cell r="E188">
            <v>38864</v>
          </cell>
          <cell r="F188">
            <v>35</v>
          </cell>
          <cell r="G188" t="str">
            <v>Major Turbine Insp.,Gen Warr.Insp., LTSH</v>
          </cell>
          <cell r="I188">
            <v>5</v>
          </cell>
          <cell r="J188">
            <v>2</v>
          </cell>
        </row>
        <row r="189">
          <cell r="A189" t="str">
            <v>CY2006</v>
          </cell>
          <cell r="B189" t="str">
            <v>Hermiston 1</v>
          </cell>
          <cell r="C189">
            <v>237</v>
          </cell>
          <cell r="D189">
            <v>38836</v>
          </cell>
          <cell r="E189">
            <v>38886</v>
          </cell>
          <cell r="F189">
            <v>50</v>
          </cell>
          <cell r="G189" t="str">
            <v>Hot Gas Path Inspection; Steam Turbine Major</v>
          </cell>
          <cell r="I189">
            <v>7.1428571428571432</v>
          </cell>
          <cell r="J189">
            <v>2</v>
          </cell>
        </row>
        <row r="190">
          <cell r="A190" t="str">
            <v>CY2006</v>
          </cell>
          <cell r="B190" t="str">
            <v>River Road</v>
          </cell>
          <cell r="C190">
            <v>240</v>
          </cell>
          <cell r="D190">
            <v>38838</v>
          </cell>
          <cell r="E190">
            <v>38869</v>
          </cell>
          <cell r="F190">
            <v>31</v>
          </cell>
          <cell r="G190" t="str">
            <v>Combustion Inspection</v>
          </cell>
          <cell r="I190">
            <v>4.4285714285714288</v>
          </cell>
          <cell r="J190">
            <v>2</v>
          </cell>
        </row>
        <row r="191">
          <cell r="A191" t="str">
            <v>CY2006</v>
          </cell>
          <cell r="B191" t="str">
            <v>Colstrip 4</v>
          </cell>
          <cell r="C191">
            <v>74</v>
          </cell>
          <cell r="D191">
            <v>38843</v>
          </cell>
          <cell r="E191">
            <v>38894</v>
          </cell>
          <cell r="F191">
            <v>51</v>
          </cell>
          <cell r="G191" t="str">
            <v/>
          </cell>
          <cell r="I191">
            <v>7.2857142857142856</v>
          </cell>
          <cell r="J191">
            <v>2</v>
          </cell>
        </row>
        <row r="192">
          <cell r="A192" t="str">
            <v>CY2006</v>
          </cell>
          <cell r="B192" t="str">
            <v>Blundell</v>
          </cell>
          <cell r="C192">
            <v>23</v>
          </cell>
          <cell r="D192">
            <v>38850</v>
          </cell>
          <cell r="E192">
            <v>38856</v>
          </cell>
          <cell r="F192">
            <v>6</v>
          </cell>
          <cell r="G192" t="str">
            <v xml:space="preserve">6 Day Mini </v>
          </cell>
          <cell r="I192">
            <v>0.8571428571428571</v>
          </cell>
          <cell r="J192">
            <v>2</v>
          </cell>
        </row>
        <row r="193">
          <cell r="A193" t="str">
            <v>CY2006</v>
          </cell>
          <cell r="B193" t="str">
            <v>Sunnyside</v>
          </cell>
          <cell r="C193">
            <v>50</v>
          </cell>
          <cell r="D193">
            <v>38850</v>
          </cell>
          <cell r="E193">
            <v>38864</v>
          </cell>
          <cell r="F193">
            <v>14</v>
          </cell>
          <cell r="G193" t="str">
            <v/>
          </cell>
          <cell r="I193">
            <v>2</v>
          </cell>
          <cell r="J193">
            <v>2</v>
          </cell>
        </row>
        <row r="194">
          <cell r="A194" t="str">
            <v>CY2006</v>
          </cell>
          <cell r="B194" t="str">
            <v>Wyodak</v>
          </cell>
          <cell r="C194">
            <v>268</v>
          </cell>
          <cell r="D194">
            <v>38850</v>
          </cell>
          <cell r="E194">
            <v>38892</v>
          </cell>
          <cell r="F194">
            <v>42</v>
          </cell>
          <cell r="G194" t="str">
            <v>H2OWall Tube Replace, Cntrls Upgrd,  GenRewind</v>
          </cell>
          <cell r="I194">
            <v>6</v>
          </cell>
          <cell r="J194">
            <v>2</v>
          </cell>
        </row>
        <row r="195">
          <cell r="A195" t="str">
            <v>CY2006</v>
          </cell>
          <cell r="B195" t="str">
            <v>Jim Bridger 4</v>
          </cell>
          <cell r="C195">
            <v>353</v>
          </cell>
          <cell r="D195">
            <v>38857</v>
          </cell>
          <cell r="E195">
            <v>38866</v>
          </cell>
          <cell r="F195">
            <v>9</v>
          </cell>
          <cell r="G195" t="str">
            <v xml:space="preserve">Mini - </v>
          </cell>
          <cell r="I195">
            <v>1.2857142857142858</v>
          </cell>
          <cell r="J195">
            <v>2</v>
          </cell>
        </row>
        <row r="196">
          <cell r="A196" t="str">
            <v>CY2006</v>
          </cell>
          <cell r="B196" t="str">
            <v>Little Mountain</v>
          </cell>
          <cell r="C196">
            <v>14</v>
          </cell>
          <cell r="D196">
            <v>38904</v>
          </cell>
          <cell r="E196">
            <v>38939</v>
          </cell>
          <cell r="F196">
            <v>35</v>
          </cell>
          <cell r="G196" t="str">
            <v xml:space="preserve">25000 hr inspection - </v>
          </cell>
          <cell r="I196">
            <v>5</v>
          </cell>
          <cell r="J196">
            <v>3</v>
          </cell>
        </row>
        <row r="197">
          <cell r="A197" t="str">
            <v>CY2006</v>
          </cell>
          <cell r="B197" t="str">
            <v>Huntington 2</v>
          </cell>
          <cell r="C197">
            <v>450</v>
          </cell>
          <cell r="D197">
            <v>38976</v>
          </cell>
          <cell r="E197">
            <v>39041</v>
          </cell>
          <cell r="F197">
            <v>65</v>
          </cell>
          <cell r="G197" t="str">
            <v>Low NOx Burners, Major, scrubber/baghouse project, SH &amp; RH, Gen Rotor</v>
          </cell>
          <cell r="I197">
            <v>9.2857142857142865</v>
          </cell>
          <cell r="J197">
            <v>3</v>
          </cell>
        </row>
        <row r="198">
          <cell r="A198" t="str">
            <v>CY2006</v>
          </cell>
          <cell r="B198" t="str">
            <v>Naughton 2</v>
          </cell>
          <cell r="C198">
            <v>210</v>
          </cell>
          <cell r="D198">
            <v>38976</v>
          </cell>
          <cell r="E198">
            <v>38976</v>
          </cell>
          <cell r="F198">
            <v>0</v>
          </cell>
          <cell r="G198" t="str">
            <v>Turbine Valve, Thrust Bearing, #2 Bearing</v>
          </cell>
          <cell r="I198">
            <v>0</v>
          </cell>
          <cell r="J198">
            <v>3</v>
          </cell>
        </row>
        <row r="199">
          <cell r="A199" t="str">
            <v>CY2006</v>
          </cell>
          <cell r="B199" t="str">
            <v>CurrantCrk-1A</v>
          </cell>
          <cell r="C199">
            <v>262</v>
          </cell>
          <cell r="D199">
            <v>38995</v>
          </cell>
          <cell r="E199">
            <v>38999</v>
          </cell>
          <cell r="F199">
            <v>4</v>
          </cell>
          <cell r="G199" t="str">
            <v>CTG Blade Inspection /Replacement</v>
          </cell>
          <cell r="I199">
            <v>0.5714285714285714</v>
          </cell>
          <cell r="J199">
            <v>4</v>
          </cell>
        </row>
        <row r="200">
          <cell r="A200" t="str">
            <v>CY2006</v>
          </cell>
          <cell r="B200" t="str">
            <v>CurrantCrk-1B</v>
          </cell>
          <cell r="C200">
            <v>262</v>
          </cell>
          <cell r="D200">
            <v>38996</v>
          </cell>
          <cell r="E200">
            <v>38999</v>
          </cell>
          <cell r="F200">
            <v>3</v>
          </cell>
          <cell r="G200" t="str">
            <v>CTG Blade Inspection /Replacement</v>
          </cell>
          <cell r="I200">
            <v>0.42857142857142855</v>
          </cell>
          <cell r="J200">
            <v>4</v>
          </cell>
        </row>
        <row r="201">
          <cell r="A201" t="str">
            <v>CY2006</v>
          </cell>
          <cell r="B201" t="str">
            <v>Sunnyside</v>
          </cell>
          <cell r="C201">
            <v>50</v>
          </cell>
          <cell r="D201">
            <v>39018</v>
          </cell>
          <cell r="E201">
            <v>39025</v>
          </cell>
          <cell r="F201">
            <v>7</v>
          </cell>
          <cell r="G201" t="str">
            <v/>
          </cell>
          <cell r="I201">
            <v>1</v>
          </cell>
          <cell r="J201">
            <v>4</v>
          </cell>
        </row>
        <row r="202">
          <cell r="A202" t="str">
            <v>CY2006</v>
          </cell>
          <cell r="B202" t="str">
            <v>Carbon 1</v>
          </cell>
          <cell r="C202">
            <v>67</v>
          </cell>
          <cell r="D202">
            <v>39033</v>
          </cell>
          <cell r="E202">
            <v>39040</v>
          </cell>
          <cell r="F202">
            <v>7</v>
          </cell>
          <cell r="G202" t="str">
            <v>Mini</v>
          </cell>
          <cell r="I202">
            <v>1</v>
          </cell>
          <cell r="J202">
            <v>4</v>
          </cell>
        </row>
        <row r="203">
          <cell r="A203" t="str">
            <v>CY2007</v>
          </cell>
          <cell r="B203" t="str">
            <v>CurrantCrk-1B</v>
          </cell>
          <cell r="C203">
            <v>262</v>
          </cell>
          <cell r="D203">
            <v>39095</v>
          </cell>
          <cell r="E203">
            <v>39097</v>
          </cell>
          <cell r="F203">
            <v>2</v>
          </cell>
          <cell r="G203" t="str">
            <v>CTG Borescope</v>
          </cell>
          <cell r="I203">
            <v>0.2857142857142857</v>
          </cell>
          <cell r="J203">
            <v>1</v>
          </cell>
        </row>
        <row r="204">
          <cell r="A204" t="str">
            <v>CY2007</v>
          </cell>
          <cell r="B204" t="str">
            <v>CurrantCrk-1B</v>
          </cell>
          <cell r="C204">
            <v>262</v>
          </cell>
          <cell r="D204">
            <v>39109</v>
          </cell>
          <cell r="E204">
            <v>39119.5</v>
          </cell>
          <cell r="F204">
            <v>10.5</v>
          </cell>
          <cell r="G204" t="str">
            <v>CTG Combustion Inspection &amp; Off line wash</v>
          </cell>
          <cell r="I204">
            <v>1.5</v>
          </cell>
          <cell r="J204">
            <v>1</v>
          </cell>
        </row>
        <row r="205">
          <cell r="A205" t="str">
            <v>CY2007</v>
          </cell>
          <cell r="B205" t="str">
            <v>Craig 2</v>
          </cell>
          <cell r="C205">
            <v>83</v>
          </cell>
          <cell r="D205">
            <v>39144</v>
          </cell>
          <cell r="E205">
            <v>39160</v>
          </cell>
          <cell r="F205">
            <v>16</v>
          </cell>
          <cell r="G205" t="str">
            <v>Minor ; Changed 16d22Sep07 to 16d03Mar07</v>
          </cell>
          <cell r="H205" t="str">
            <v>x</v>
          </cell>
          <cell r="I205">
            <v>2.2857142857142856</v>
          </cell>
          <cell r="J205">
            <v>1</v>
          </cell>
        </row>
        <row r="206">
          <cell r="A206" t="str">
            <v>CY2007</v>
          </cell>
          <cell r="B206" t="str">
            <v>Dave Johnston 2</v>
          </cell>
          <cell r="C206">
            <v>106</v>
          </cell>
          <cell r="D206">
            <v>39144</v>
          </cell>
          <cell r="E206">
            <v>39181</v>
          </cell>
          <cell r="F206">
            <v>37</v>
          </cell>
          <cell r="G206" t="str">
            <v>Major turbine/gen, major boiler, APH basket replacement, minor controls upgrade, ignitor replacement, exciter replacement, ww inlet header replacements.</v>
          </cell>
          <cell r="I206">
            <v>5.2857142857142856</v>
          </cell>
          <cell r="J206">
            <v>1</v>
          </cell>
        </row>
        <row r="207">
          <cell r="A207" t="str">
            <v>CY2007</v>
          </cell>
          <cell r="B207" t="str">
            <v>Naughton 1</v>
          </cell>
          <cell r="C207">
            <v>160</v>
          </cell>
          <cell r="D207">
            <v>39144</v>
          </cell>
          <cell r="E207">
            <v>39181</v>
          </cell>
          <cell r="F207">
            <v>37</v>
          </cell>
          <cell r="G207" t="str">
            <v xml:space="preserve">Sect114, LP trb, gen, vlvs, repl hot rht pipe, ASI blwing ctrls, trb ctrls, repl sootblwrs, repl AH, </v>
          </cell>
          <cell r="I207">
            <v>5.2857142857142856</v>
          </cell>
          <cell r="J207">
            <v>1</v>
          </cell>
        </row>
        <row r="208">
          <cell r="A208" t="str">
            <v>CY2007</v>
          </cell>
          <cell r="B208" t="str">
            <v>Hermiston 1</v>
          </cell>
          <cell r="C208">
            <v>237</v>
          </cell>
          <cell r="D208">
            <v>39145</v>
          </cell>
          <cell r="E208">
            <v>39153</v>
          </cell>
          <cell r="F208">
            <v>8</v>
          </cell>
          <cell r="G208" t="str">
            <v>Combustion Inspection</v>
          </cell>
          <cell r="I208">
            <v>1.1428571428571428</v>
          </cell>
          <cell r="J208">
            <v>1</v>
          </cell>
        </row>
        <row r="209">
          <cell r="A209" t="str">
            <v>CY2007</v>
          </cell>
          <cell r="B209" t="str">
            <v>Craig 1</v>
          </cell>
          <cell r="C209">
            <v>83</v>
          </cell>
          <cell r="D209">
            <v>39151</v>
          </cell>
          <cell r="E209">
            <v>39151</v>
          </cell>
          <cell r="F209">
            <v>0</v>
          </cell>
          <cell r="G209" t="str">
            <v>Minor; Cancelled Outage</v>
          </cell>
          <cell r="H209" t="str">
            <v>x</v>
          </cell>
          <cell r="I209">
            <v>0</v>
          </cell>
          <cell r="J209">
            <v>1</v>
          </cell>
        </row>
        <row r="210">
          <cell r="A210" t="str">
            <v>CY2007</v>
          </cell>
          <cell r="B210" t="str">
            <v>Jim Bridger 2</v>
          </cell>
          <cell r="C210">
            <v>353</v>
          </cell>
          <cell r="D210">
            <v>39158</v>
          </cell>
          <cell r="E210">
            <v>39167</v>
          </cell>
          <cell r="F210">
            <v>9</v>
          </cell>
          <cell r="G210" t="str">
            <v/>
          </cell>
          <cell r="I210">
            <v>1.2857142857142858</v>
          </cell>
          <cell r="J210">
            <v>1</v>
          </cell>
        </row>
        <row r="211">
          <cell r="A211" t="str">
            <v>CY2007</v>
          </cell>
          <cell r="B211" t="str">
            <v>Hunter 3</v>
          </cell>
          <cell r="C211">
            <v>460</v>
          </cell>
          <cell r="D211">
            <v>39172</v>
          </cell>
          <cell r="E211">
            <v>39214</v>
          </cell>
          <cell r="F211">
            <v>42</v>
          </cell>
          <cell r="G211" t="str">
            <v>Low Nox, MjrTrb Inspt, Gen Major Inspection, DCS</v>
          </cell>
          <cell r="I211">
            <v>6</v>
          </cell>
          <cell r="J211">
            <v>1</v>
          </cell>
        </row>
        <row r="212">
          <cell r="A212" t="str">
            <v>CY2007</v>
          </cell>
          <cell r="B212" t="str">
            <v>Jim Bridger 3</v>
          </cell>
          <cell r="C212">
            <v>353</v>
          </cell>
          <cell r="D212">
            <v>39172</v>
          </cell>
          <cell r="E212">
            <v>39228</v>
          </cell>
          <cell r="F212">
            <v>56</v>
          </cell>
          <cell r="G212" t="str">
            <v>Low Nox Installation, Reheater replacement, (60welders)</v>
          </cell>
          <cell r="I212">
            <v>8</v>
          </cell>
          <cell r="J212">
            <v>1</v>
          </cell>
        </row>
        <row r="213">
          <cell r="A213" t="str">
            <v>CY2007</v>
          </cell>
          <cell r="B213" t="str">
            <v>West Valley 1</v>
          </cell>
          <cell r="C213">
            <v>40</v>
          </cell>
          <cell r="D213">
            <v>39179</v>
          </cell>
          <cell r="E213">
            <v>39186</v>
          </cell>
          <cell r="F213">
            <v>7</v>
          </cell>
          <cell r="G213" t="str">
            <v>Combustor Exchange</v>
          </cell>
          <cell r="I213">
            <v>1</v>
          </cell>
          <cell r="J213">
            <v>2</v>
          </cell>
        </row>
        <row r="214">
          <cell r="A214" t="str">
            <v>CY2007</v>
          </cell>
          <cell r="B214" t="str">
            <v>Blundell</v>
          </cell>
          <cell r="C214">
            <v>23</v>
          </cell>
          <cell r="D214">
            <v>39186</v>
          </cell>
          <cell r="E214">
            <v>39216</v>
          </cell>
          <cell r="F214">
            <v>30</v>
          </cell>
          <cell r="G214" t="str">
            <v xml:space="preserve">Controls Upgrade, Gen. Inspection, Major turbine inspection                   </v>
          </cell>
          <cell r="I214">
            <v>4.2857142857142856</v>
          </cell>
          <cell r="J214">
            <v>2</v>
          </cell>
        </row>
        <row r="215">
          <cell r="A215" t="str">
            <v>CY2007</v>
          </cell>
          <cell r="B215" t="str">
            <v>CurrantCrk-1A</v>
          </cell>
          <cell r="C215">
            <v>263</v>
          </cell>
          <cell r="D215">
            <v>39186</v>
          </cell>
          <cell r="E215">
            <v>39188</v>
          </cell>
          <cell r="F215">
            <v>2</v>
          </cell>
          <cell r="G215" t="str">
            <v>CTG Borescope</v>
          </cell>
          <cell r="I215">
            <v>0.2857142857142857</v>
          </cell>
          <cell r="J215">
            <v>2</v>
          </cell>
        </row>
        <row r="216">
          <cell r="A216" t="str">
            <v>CY2007</v>
          </cell>
          <cell r="B216" t="str">
            <v>Dave Johnston 3</v>
          </cell>
          <cell r="C216">
            <v>220</v>
          </cell>
          <cell r="D216">
            <v>39186</v>
          </cell>
          <cell r="E216">
            <v>39186</v>
          </cell>
          <cell r="F216">
            <v>0</v>
          </cell>
          <cell r="G216" t="str">
            <v>Mini - boiler inspection; Cancelled Outage</v>
          </cell>
          <cell r="H216" t="str">
            <v>x</v>
          </cell>
          <cell r="I216">
            <v>0</v>
          </cell>
          <cell r="J216">
            <v>2</v>
          </cell>
        </row>
        <row r="217">
          <cell r="A217" t="str">
            <v>CY2007</v>
          </cell>
          <cell r="B217" t="str">
            <v>West Valley 2</v>
          </cell>
          <cell r="C217">
            <v>40</v>
          </cell>
          <cell r="D217">
            <v>39186</v>
          </cell>
          <cell r="E217">
            <v>39193</v>
          </cell>
          <cell r="F217">
            <v>7</v>
          </cell>
          <cell r="G217" t="str">
            <v>Combustor Exchange</v>
          </cell>
          <cell r="I217">
            <v>1</v>
          </cell>
          <cell r="J217">
            <v>2</v>
          </cell>
        </row>
        <row r="218">
          <cell r="A218" t="str">
            <v>CY2007</v>
          </cell>
          <cell r="B218" t="str">
            <v>Camas Cogen</v>
          </cell>
          <cell r="C218">
            <v>52</v>
          </cell>
          <cell r="D218">
            <v>39193</v>
          </cell>
          <cell r="E218">
            <v>39214</v>
          </cell>
          <cell r="F218">
            <v>21</v>
          </cell>
          <cell r="G218" t="str">
            <v>Major Generator &amp; Turbine Valves</v>
          </cell>
          <cell r="I218">
            <v>3</v>
          </cell>
          <cell r="J218">
            <v>2</v>
          </cell>
        </row>
        <row r="219">
          <cell r="A219" t="str">
            <v>CY2007</v>
          </cell>
          <cell r="B219" t="str">
            <v>Sunnyside</v>
          </cell>
          <cell r="C219">
            <v>50</v>
          </cell>
          <cell r="D219">
            <v>39193</v>
          </cell>
          <cell r="E219">
            <v>39207</v>
          </cell>
          <cell r="F219">
            <v>14</v>
          </cell>
          <cell r="G219" t="str">
            <v/>
          </cell>
          <cell r="I219">
            <v>2</v>
          </cell>
          <cell r="J219">
            <v>2</v>
          </cell>
        </row>
        <row r="220">
          <cell r="A220" t="str">
            <v>CY2007</v>
          </cell>
          <cell r="B220" t="str">
            <v>Dave Johnston 1</v>
          </cell>
          <cell r="C220">
            <v>106</v>
          </cell>
          <cell r="D220">
            <v>39200</v>
          </cell>
          <cell r="E220">
            <v>39204</v>
          </cell>
          <cell r="F220">
            <v>4</v>
          </cell>
          <cell r="G220" t="str">
            <v>Mini - boiler inspection</v>
          </cell>
          <cell r="I220">
            <v>0.5714285714285714</v>
          </cell>
          <cell r="J220">
            <v>2</v>
          </cell>
        </row>
        <row r="221">
          <cell r="A221" t="str">
            <v>CY2007</v>
          </cell>
          <cell r="B221" t="str">
            <v>Hayden 2</v>
          </cell>
          <cell r="C221">
            <v>33</v>
          </cell>
          <cell r="D221">
            <v>39200</v>
          </cell>
          <cell r="E221">
            <v>39210</v>
          </cell>
          <cell r="F221">
            <v>10</v>
          </cell>
          <cell r="G221" t="str">
            <v>Section I and VIII Safeties Overhaul</v>
          </cell>
          <cell r="I221">
            <v>1.4285714285714286</v>
          </cell>
          <cell r="J221">
            <v>2</v>
          </cell>
        </row>
        <row r="222">
          <cell r="A222" t="str">
            <v>CY2007</v>
          </cell>
          <cell r="B222" t="str">
            <v>Colstrip 3</v>
          </cell>
          <cell r="C222">
            <v>74</v>
          </cell>
          <cell r="D222">
            <v>39207</v>
          </cell>
          <cell r="E222">
            <v>39258</v>
          </cell>
          <cell r="F222">
            <v>51</v>
          </cell>
          <cell r="G222" t="str">
            <v>; Changed from 44d12May07 to 51d05May07</v>
          </cell>
          <cell r="H222" t="str">
            <v>x</v>
          </cell>
          <cell r="I222">
            <v>7.2857142857142856</v>
          </cell>
          <cell r="J222">
            <v>2</v>
          </cell>
        </row>
        <row r="223">
          <cell r="A223" t="str">
            <v>CY2007</v>
          </cell>
          <cell r="B223" t="str">
            <v>River Road</v>
          </cell>
          <cell r="C223">
            <v>240</v>
          </cell>
          <cell r="D223">
            <v>39207</v>
          </cell>
          <cell r="E223">
            <v>39217</v>
          </cell>
          <cell r="F223">
            <v>10</v>
          </cell>
          <cell r="G223" t="str">
            <v>Combustion Inspection</v>
          </cell>
          <cell r="I223">
            <v>1.4285714285714286</v>
          </cell>
          <cell r="J223">
            <v>2</v>
          </cell>
        </row>
        <row r="224">
          <cell r="A224" t="str">
            <v>CY2007</v>
          </cell>
          <cell r="B224" t="str">
            <v>Bonanza</v>
          </cell>
          <cell r="C224">
            <v>100</v>
          </cell>
          <cell r="D224">
            <v>39214</v>
          </cell>
          <cell r="E224">
            <v>39247</v>
          </cell>
          <cell r="F224">
            <v>33</v>
          </cell>
          <cell r="G224" t="str">
            <v>Scheduled Outage</v>
          </cell>
          <cell r="I224">
            <v>4.7142857142857144</v>
          </cell>
          <cell r="J224">
            <v>2</v>
          </cell>
        </row>
        <row r="225">
          <cell r="A225" t="str">
            <v>CY2007</v>
          </cell>
          <cell r="B225" t="str">
            <v>CurrantCrk-1A</v>
          </cell>
          <cell r="C225">
            <v>262</v>
          </cell>
          <cell r="D225">
            <v>39214</v>
          </cell>
          <cell r="E225">
            <v>39224.5</v>
          </cell>
          <cell r="F225">
            <v>10.5</v>
          </cell>
          <cell r="G225" t="str">
            <v>CT OH, Offline wash</v>
          </cell>
          <cell r="I225">
            <v>1.5</v>
          </cell>
          <cell r="J225">
            <v>2</v>
          </cell>
        </row>
        <row r="226">
          <cell r="A226" t="str">
            <v>CY2007</v>
          </cell>
          <cell r="B226" t="str">
            <v>Hermiston 2</v>
          </cell>
          <cell r="C226">
            <v>237</v>
          </cell>
          <cell r="D226">
            <v>39214</v>
          </cell>
          <cell r="E226">
            <v>39236</v>
          </cell>
          <cell r="F226">
            <v>22</v>
          </cell>
          <cell r="G226" t="str">
            <v>Combustion Inspection; Increased scope, cancelled major next year, changed 8d12May07 to 22dMay07</v>
          </cell>
          <cell r="H226" t="str">
            <v>x</v>
          </cell>
          <cell r="I226">
            <v>3.1428571428571428</v>
          </cell>
          <cell r="J226">
            <v>2</v>
          </cell>
        </row>
        <row r="227">
          <cell r="A227" t="str">
            <v>CY2007</v>
          </cell>
          <cell r="B227" t="str">
            <v>Little Mountain</v>
          </cell>
          <cell r="C227">
            <v>14</v>
          </cell>
          <cell r="D227">
            <v>39278</v>
          </cell>
          <cell r="E227">
            <v>39285</v>
          </cell>
          <cell r="F227">
            <v>7</v>
          </cell>
          <cell r="G227" t="str">
            <v>Combustion Inspection</v>
          </cell>
          <cell r="I227">
            <v>1</v>
          </cell>
          <cell r="J227">
            <v>3</v>
          </cell>
        </row>
        <row r="228">
          <cell r="A228" t="str">
            <v>CY2007</v>
          </cell>
          <cell r="B228" t="str">
            <v>Naughton 3</v>
          </cell>
          <cell r="C228">
            <v>330</v>
          </cell>
          <cell r="D228">
            <v>39340</v>
          </cell>
          <cell r="E228">
            <v>39355</v>
          </cell>
          <cell r="F228">
            <v>15</v>
          </cell>
          <cell r="G228" t="str">
            <v>Minor</v>
          </cell>
          <cell r="I228">
            <v>2.1428571428571428</v>
          </cell>
          <cell r="J228">
            <v>3</v>
          </cell>
        </row>
        <row r="229">
          <cell r="A229" t="str">
            <v>CY2007</v>
          </cell>
          <cell r="B229" t="str">
            <v>Blundell</v>
          </cell>
          <cell r="C229">
            <v>23</v>
          </cell>
          <cell r="D229">
            <v>39368</v>
          </cell>
          <cell r="E229">
            <v>39371</v>
          </cell>
          <cell r="F229">
            <v>3</v>
          </cell>
          <cell r="G229" t="str">
            <v xml:space="preserve">Mini </v>
          </cell>
          <cell r="I229">
            <v>0.42857142857142855</v>
          </cell>
          <cell r="J229">
            <v>4</v>
          </cell>
        </row>
        <row r="230">
          <cell r="A230" t="str">
            <v>CY2007</v>
          </cell>
          <cell r="B230" t="str">
            <v>Hunter 1</v>
          </cell>
          <cell r="C230">
            <v>403</v>
          </cell>
          <cell r="D230">
            <v>39382</v>
          </cell>
          <cell r="E230">
            <v>39382</v>
          </cell>
          <cell r="F230">
            <v>0</v>
          </cell>
          <cell r="G230" t="str">
            <v>Boiler Inspection Outage; Cancelled Outage</v>
          </cell>
          <cell r="H230" t="str">
            <v>x</v>
          </cell>
          <cell r="I230">
            <v>0</v>
          </cell>
          <cell r="J230">
            <v>4</v>
          </cell>
        </row>
        <row r="231">
          <cell r="A231" t="str">
            <v>CY2007</v>
          </cell>
          <cell r="B231" t="str">
            <v>Sunnyside</v>
          </cell>
          <cell r="C231">
            <v>50</v>
          </cell>
          <cell r="D231">
            <v>39382</v>
          </cell>
          <cell r="E231">
            <v>39389</v>
          </cell>
          <cell r="F231">
            <v>7</v>
          </cell>
          <cell r="G231" t="str">
            <v/>
          </cell>
          <cell r="I231">
            <v>1</v>
          </cell>
          <cell r="J231">
            <v>4</v>
          </cell>
        </row>
        <row r="232">
          <cell r="A232" t="str">
            <v>CY2007</v>
          </cell>
          <cell r="B232" t="str">
            <v>Gadsby 4</v>
          </cell>
          <cell r="C232">
            <v>40</v>
          </cell>
          <cell r="D232">
            <v>39396</v>
          </cell>
          <cell r="E232">
            <v>39403</v>
          </cell>
          <cell r="F232">
            <v>7</v>
          </cell>
          <cell r="G232" t="str">
            <v>Combustor Exchange, Hot section 1t stage disc</v>
          </cell>
          <cell r="I232">
            <v>1</v>
          </cell>
          <cell r="J232">
            <v>4</v>
          </cell>
        </row>
        <row r="233">
          <cell r="A233" t="str">
            <v>CY2008</v>
          </cell>
          <cell r="B233" t="str">
            <v>Carbon 2</v>
          </cell>
          <cell r="C233">
            <v>105</v>
          </cell>
          <cell r="D233">
            <v>39508</v>
          </cell>
          <cell r="E233">
            <v>39544</v>
          </cell>
          <cell r="F233">
            <v>36</v>
          </cell>
          <cell r="G233" t="str">
            <v>Major Turbine &amp; Boiler</v>
          </cell>
          <cell r="I233">
            <v>5.1428571428571432</v>
          </cell>
          <cell r="J233">
            <v>1</v>
          </cell>
        </row>
        <row r="234">
          <cell r="A234" t="str">
            <v>CY2008</v>
          </cell>
          <cell r="B234" t="str">
            <v>Hermiston 1</v>
          </cell>
          <cell r="C234">
            <v>237</v>
          </cell>
          <cell r="D234">
            <v>39509</v>
          </cell>
          <cell r="E234">
            <v>39517</v>
          </cell>
          <cell r="F234">
            <v>8</v>
          </cell>
          <cell r="G234" t="str">
            <v>Combustion inspection</v>
          </cell>
          <cell r="I234">
            <v>1.1428571428571428</v>
          </cell>
          <cell r="J234">
            <v>1</v>
          </cell>
        </row>
        <row r="235">
          <cell r="A235" t="str">
            <v>CY2008</v>
          </cell>
          <cell r="B235" t="str">
            <v>West Valley 3</v>
          </cell>
          <cell r="C235">
            <v>40</v>
          </cell>
          <cell r="D235">
            <v>39522</v>
          </cell>
          <cell r="E235">
            <v>39529</v>
          </cell>
          <cell r="F235">
            <v>7</v>
          </cell>
          <cell r="G235" t="str">
            <v>Combustor Exchange</v>
          </cell>
          <cell r="I235">
            <v>1</v>
          </cell>
          <cell r="J235">
            <v>1</v>
          </cell>
        </row>
        <row r="236">
          <cell r="A236" t="str">
            <v>CY2008</v>
          </cell>
          <cell r="B236" t="str">
            <v>Huntington 1</v>
          </cell>
          <cell r="C236">
            <v>445</v>
          </cell>
          <cell r="D236">
            <v>39529</v>
          </cell>
          <cell r="E236">
            <v>39537</v>
          </cell>
          <cell r="F236">
            <v>8</v>
          </cell>
          <cell r="G236" t="str">
            <v>Inspection Outage</v>
          </cell>
          <cell r="I236">
            <v>1.1428571428571428</v>
          </cell>
          <cell r="J236">
            <v>1</v>
          </cell>
        </row>
        <row r="237">
          <cell r="A237" t="str">
            <v>CY2008</v>
          </cell>
          <cell r="B237" t="str">
            <v>Jim Bridger 1</v>
          </cell>
          <cell r="C237">
            <v>353</v>
          </cell>
          <cell r="D237">
            <v>39529</v>
          </cell>
          <cell r="E237">
            <v>39538</v>
          </cell>
          <cell r="F237">
            <v>9</v>
          </cell>
          <cell r="G237" t="str">
            <v/>
          </cell>
          <cell r="I237">
            <v>1.2857142857142858</v>
          </cell>
          <cell r="J237">
            <v>1</v>
          </cell>
        </row>
        <row r="238">
          <cell r="A238" t="str">
            <v>CY2008</v>
          </cell>
          <cell r="B238" t="str">
            <v>West Valley 4</v>
          </cell>
          <cell r="C238">
            <v>40</v>
          </cell>
          <cell r="D238">
            <v>39529</v>
          </cell>
          <cell r="E238">
            <v>39536</v>
          </cell>
          <cell r="F238">
            <v>7</v>
          </cell>
          <cell r="G238" t="str">
            <v>Combustor Exchange</v>
          </cell>
          <cell r="I238">
            <v>1</v>
          </cell>
          <cell r="J238">
            <v>1</v>
          </cell>
        </row>
        <row r="239">
          <cell r="A239" t="str">
            <v>CY2008</v>
          </cell>
          <cell r="B239" t="str">
            <v>Cholla 4</v>
          </cell>
          <cell r="C239">
            <v>380</v>
          </cell>
          <cell r="D239">
            <v>39536</v>
          </cell>
          <cell r="E239">
            <v>39584</v>
          </cell>
          <cell r="F239">
            <v>48</v>
          </cell>
          <cell r="G239" t="str">
            <v>ElSegundo Coal Conversion/Enviromental Upgrades, Baghouse, Scrubber</v>
          </cell>
          <cell r="I239">
            <v>6.8571428571428568</v>
          </cell>
          <cell r="J239">
            <v>1</v>
          </cell>
        </row>
        <row r="240">
          <cell r="A240" t="str">
            <v>CY2008</v>
          </cell>
          <cell r="B240" t="str">
            <v>Dave Johnston 1</v>
          </cell>
          <cell r="C240">
            <v>106</v>
          </cell>
          <cell r="D240">
            <v>39543</v>
          </cell>
          <cell r="E240">
            <v>39563</v>
          </cell>
          <cell r="F240">
            <v>20</v>
          </cell>
          <cell r="G240" t="str">
            <v>Boiler overhaul; Added to Schedule</v>
          </cell>
          <cell r="H240" t="str">
            <v>x</v>
          </cell>
          <cell r="I240">
            <v>2.8571428571428572</v>
          </cell>
          <cell r="J240">
            <v>2</v>
          </cell>
        </row>
        <row r="241">
          <cell r="A241" t="str">
            <v>CY2008</v>
          </cell>
          <cell r="B241" t="str">
            <v>Jim Bridger 4</v>
          </cell>
          <cell r="C241">
            <v>353</v>
          </cell>
          <cell r="D241">
            <v>39543</v>
          </cell>
          <cell r="E241">
            <v>39599</v>
          </cell>
          <cell r="F241">
            <v>56</v>
          </cell>
          <cell r="G241" t="str">
            <v>Low NOx, Turbine Major</v>
          </cell>
          <cell r="I241">
            <v>8</v>
          </cell>
          <cell r="J241">
            <v>2</v>
          </cell>
        </row>
        <row r="242">
          <cell r="A242" t="str">
            <v>CY2008</v>
          </cell>
          <cell r="B242" t="str">
            <v>LakeSide-1A</v>
          </cell>
          <cell r="C242">
            <v>282</v>
          </cell>
          <cell r="D242">
            <v>39543</v>
          </cell>
          <cell r="E242">
            <v>39553.5</v>
          </cell>
          <cell r="F242">
            <v>10.5</v>
          </cell>
          <cell r="G242" t="str">
            <v>CTG Combustion Inspection &amp; Off line wash</v>
          </cell>
          <cell r="I242">
            <v>1.5</v>
          </cell>
          <cell r="J242">
            <v>2</v>
          </cell>
        </row>
        <row r="243">
          <cell r="A243" t="str">
            <v>CY2008</v>
          </cell>
          <cell r="B243" t="str">
            <v>West Valley 5</v>
          </cell>
          <cell r="C243">
            <v>40</v>
          </cell>
          <cell r="D243">
            <v>39543</v>
          </cell>
          <cell r="E243">
            <v>39550</v>
          </cell>
          <cell r="F243">
            <v>7</v>
          </cell>
          <cell r="G243" t="str">
            <v>Combustor Exchange</v>
          </cell>
          <cell r="I243">
            <v>1</v>
          </cell>
          <cell r="J243">
            <v>2</v>
          </cell>
        </row>
        <row r="244">
          <cell r="A244" t="str">
            <v>CY2008</v>
          </cell>
          <cell r="B244" t="str">
            <v>Hayden 2</v>
          </cell>
          <cell r="C244">
            <v>33</v>
          </cell>
          <cell r="D244">
            <v>39544</v>
          </cell>
          <cell r="E244">
            <v>39579</v>
          </cell>
          <cell r="F244">
            <v>35</v>
          </cell>
          <cell r="G244" t="str">
            <v>HP/IP Upgrade, DCS upgrades</v>
          </cell>
          <cell r="I244">
            <v>5</v>
          </cell>
          <cell r="J244">
            <v>2</v>
          </cell>
        </row>
        <row r="245">
          <cell r="A245" t="str">
            <v>CY2008</v>
          </cell>
          <cell r="B245" t="str">
            <v>River Road</v>
          </cell>
          <cell r="C245">
            <v>240</v>
          </cell>
          <cell r="D245">
            <v>39550</v>
          </cell>
          <cell r="E245">
            <v>39571</v>
          </cell>
          <cell r="F245">
            <v>21</v>
          </cell>
          <cell r="G245" t="str">
            <v>Hot Gas Path</v>
          </cell>
          <cell r="I245">
            <v>3</v>
          </cell>
          <cell r="J245">
            <v>2</v>
          </cell>
        </row>
        <row r="246">
          <cell r="A246" t="str">
            <v>CY2008</v>
          </cell>
          <cell r="B246" t="str">
            <v>Sunnyside</v>
          </cell>
          <cell r="C246">
            <v>50</v>
          </cell>
          <cell r="D246">
            <v>39557</v>
          </cell>
          <cell r="E246">
            <v>39571</v>
          </cell>
          <cell r="F246">
            <v>14</v>
          </cell>
          <cell r="G246" t="str">
            <v/>
          </cell>
          <cell r="I246">
            <v>2</v>
          </cell>
          <cell r="J246">
            <v>2</v>
          </cell>
        </row>
        <row r="247">
          <cell r="A247" t="str">
            <v>CY2008</v>
          </cell>
          <cell r="B247" t="str">
            <v>LakeSide-1B</v>
          </cell>
          <cell r="C247">
            <v>282</v>
          </cell>
          <cell r="D247">
            <v>39571</v>
          </cell>
          <cell r="E247">
            <v>39581.5</v>
          </cell>
          <cell r="F247">
            <v>10.5</v>
          </cell>
          <cell r="G247" t="str">
            <v>CTG Combustion Inspection &amp; Off line wash</v>
          </cell>
          <cell r="I247">
            <v>1.5</v>
          </cell>
          <cell r="J247">
            <v>2</v>
          </cell>
        </row>
        <row r="248">
          <cell r="A248" t="str">
            <v>CY2008</v>
          </cell>
          <cell r="B248" t="str">
            <v>Hermiston 2</v>
          </cell>
          <cell r="C248">
            <v>237</v>
          </cell>
          <cell r="D248">
            <v>39572</v>
          </cell>
          <cell r="E248">
            <v>39580</v>
          </cell>
          <cell r="F248">
            <v>8</v>
          </cell>
          <cell r="G248" t="str">
            <v>Combustor inspection; Dropped major, CI only, Changed 44d04May08 to 8d04May08</v>
          </cell>
          <cell r="H248" t="str">
            <v>x</v>
          </cell>
          <cell r="I248">
            <v>1.1428571428571428</v>
          </cell>
          <cell r="J248">
            <v>2</v>
          </cell>
        </row>
        <row r="249">
          <cell r="A249" t="str">
            <v>CY2008</v>
          </cell>
          <cell r="B249" t="str">
            <v>Colstrip 4</v>
          </cell>
          <cell r="C249">
            <v>74</v>
          </cell>
          <cell r="D249">
            <v>39620</v>
          </cell>
          <cell r="E249">
            <v>39620</v>
          </cell>
          <cell r="F249">
            <v>0</v>
          </cell>
          <cell r="G249" t="str">
            <v xml:space="preserve"> Boiler Chemical Clean; Cancelled Outage</v>
          </cell>
          <cell r="H249" t="str">
            <v>x</v>
          </cell>
          <cell r="I249">
            <v>0</v>
          </cell>
          <cell r="J249">
            <v>2</v>
          </cell>
        </row>
        <row r="250">
          <cell r="A250" t="str">
            <v>CY2008</v>
          </cell>
          <cell r="B250" t="str">
            <v>Little Mountain</v>
          </cell>
          <cell r="C250">
            <v>14</v>
          </cell>
          <cell r="D250">
            <v>39642</v>
          </cell>
          <cell r="E250">
            <v>39649</v>
          </cell>
          <cell r="F250">
            <v>7</v>
          </cell>
          <cell r="G250" t="str">
            <v>Combustion Inspection</v>
          </cell>
          <cell r="I250">
            <v>1</v>
          </cell>
          <cell r="J250">
            <v>3</v>
          </cell>
        </row>
        <row r="251">
          <cell r="A251" t="str">
            <v>CY2008</v>
          </cell>
          <cell r="B251" t="str">
            <v>CurrantCrk-1B</v>
          </cell>
          <cell r="C251">
            <v>262</v>
          </cell>
          <cell r="D251">
            <v>39711</v>
          </cell>
          <cell r="E251">
            <v>39713</v>
          </cell>
          <cell r="F251">
            <v>2</v>
          </cell>
          <cell r="G251" t="str">
            <v>CTG Borescope</v>
          </cell>
          <cell r="I251">
            <v>0.2857142857142857</v>
          </cell>
          <cell r="J251">
            <v>3</v>
          </cell>
        </row>
        <row r="252">
          <cell r="A252" t="str">
            <v>CY2008</v>
          </cell>
          <cell r="B252" t="str">
            <v>Dave Johnston 4</v>
          </cell>
          <cell r="C252">
            <v>330</v>
          </cell>
          <cell r="D252">
            <v>39711</v>
          </cell>
          <cell r="E252">
            <v>39767</v>
          </cell>
          <cell r="F252">
            <v>56</v>
          </cell>
          <cell r="G252" t="str">
            <v>Low Nox burners - boiler controls upgrade, gen magor, gen rewind, GE TIL 1292, economizer replacement, FWH replacements, APH basket replacement,; Change from 56d08Mar08 to 56d20Sep08</v>
          </cell>
          <cell r="H252" t="str">
            <v>x</v>
          </cell>
          <cell r="I252">
            <v>8</v>
          </cell>
          <cell r="J252">
            <v>3</v>
          </cell>
        </row>
        <row r="253">
          <cell r="A253" t="str">
            <v>CY2008</v>
          </cell>
          <cell r="B253" t="str">
            <v>Hunter 2</v>
          </cell>
          <cell r="C253">
            <v>259</v>
          </cell>
          <cell r="D253">
            <v>39718</v>
          </cell>
          <cell r="E253">
            <v>39718</v>
          </cell>
          <cell r="F253">
            <v>0</v>
          </cell>
          <cell r="G253" t="str">
            <v>Boiler Inspection Outage; Cancelled Outage</v>
          </cell>
          <cell r="H253" t="str">
            <v>x</v>
          </cell>
          <cell r="I253">
            <v>0</v>
          </cell>
          <cell r="J253">
            <v>3</v>
          </cell>
        </row>
        <row r="254">
          <cell r="A254" t="str">
            <v>CY2008</v>
          </cell>
          <cell r="B254" t="str">
            <v>Blundell</v>
          </cell>
          <cell r="C254">
            <v>23</v>
          </cell>
          <cell r="D254">
            <v>39723</v>
          </cell>
          <cell r="E254">
            <v>39729</v>
          </cell>
          <cell r="F254">
            <v>6</v>
          </cell>
          <cell r="G254" t="str">
            <v xml:space="preserve">Mini </v>
          </cell>
          <cell r="I254">
            <v>0.8571428571428571</v>
          </cell>
          <cell r="J254">
            <v>4</v>
          </cell>
        </row>
        <row r="255">
          <cell r="A255" t="str">
            <v>CY2008</v>
          </cell>
          <cell r="B255" t="str">
            <v>CurrantCrk-1A</v>
          </cell>
          <cell r="C255">
            <v>263</v>
          </cell>
          <cell r="D255">
            <v>39725</v>
          </cell>
          <cell r="E255">
            <v>39737</v>
          </cell>
          <cell r="F255">
            <v>12</v>
          </cell>
          <cell r="G255" t="str">
            <v>ST Minor O/H, CT OH, Off Line Wash, switchyard</v>
          </cell>
          <cell r="I255">
            <v>1.7142857142857142</v>
          </cell>
          <cell r="J255">
            <v>4</v>
          </cell>
        </row>
        <row r="256">
          <cell r="A256" t="str">
            <v>CY2008</v>
          </cell>
          <cell r="B256" t="str">
            <v>CurrantCrk-1B</v>
          </cell>
          <cell r="C256">
            <v>262</v>
          </cell>
          <cell r="D256">
            <v>39725</v>
          </cell>
          <cell r="E256">
            <v>39737</v>
          </cell>
          <cell r="F256">
            <v>12</v>
          </cell>
          <cell r="G256" t="str">
            <v>ST Minor O/H, Off Line Wash, switchyard</v>
          </cell>
          <cell r="I256">
            <v>1.7142857142857142</v>
          </cell>
          <cell r="J256">
            <v>4</v>
          </cell>
        </row>
        <row r="257">
          <cell r="A257" t="str">
            <v>CY2008</v>
          </cell>
          <cell r="B257" t="str">
            <v>Naughton 2</v>
          </cell>
          <cell r="C257">
            <v>210</v>
          </cell>
          <cell r="D257">
            <v>39725</v>
          </cell>
          <cell r="E257">
            <v>39734</v>
          </cell>
          <cell r="F257">
            <v>9</v>
          </cell>
          <cell r="G257" t="str">
            <v>Air Htr, Economizer clean</v>
          </cell>
          <cell r="I257">
            <v>1.2857142857142858</v>
          </cell>
          <cell r="J257">
            <v>4</v>
          </cell>
        </row>
        <row r="258">
          <cell r="A258" t="str">
            <v>CY2008</v>
          </cell>
          <cell r="B258" t="str">
            <v>CurrantCrk-1B</v>
          </cell>
          <cell r="C258">
            <v>262</v>
          </cell>
          <cell r="D258">
            <v>39737</v>
          </cell>
          <cell r="E258">
            <v>39743</v>
          </cell>
          <cell r="F258">
            <v>6</v>
          </cell>
          <cell r="G258" t="str">
            <v>CTG Combustion Inspection &amp; Off line wash</v>
          </cell>
          <cell r="I258">
            <v>0.8571428571428571</v>
          </cell>
          <cell r="J258">
            <v>4</v>
          </cell>
        </row>
        <row r="259">
          <cell r="A259" t="str">
            <v>CY2008</v>
          </cell>
          <cell r="B259" t="str">
            <v>Sunnyside</v>
          </cell>
          <cell r="C259">
            <v>50</v>
          </cell>
          <cell r="D259">
            <v>39746</v>
          </cell>
          <cell r="E259">
            <v>39753</v>
          </cell>
          <cell r="F259">
            <v>7</v>
          </cell>
          <cell r="G259" t="str">
            <v/>
          </cell>
          <cell r="I259">
            <v>1</v>
          </cell>
          <cell r="J259">
            <v>4</v>
          </cell>
        </row>
        <row r="260">
          <cell r="A260" t="str">
            <v>CY2009</v>
          </cell>
          <cell r="B260" t="str">
            <v>Gadsby 5</v>
          </cell>
          <cell r="C260">
            <v>40</v>
          </cell>
          <cell r="D260">
            <v>39825</v>
          </cell>
          <cell r="E260">
            <v>39832</v>
          </cell>
          <cell r="F260">
            <v>7</v>
          </cell>
          <cell r="G260" t="str">
            <v>Combuster Change out</v>
          </cell>
          <cell r="I260">
            <v>1</v>
          </cell>
          <cell r="J260">
            <v>1</v>
          </cell>
        </row>
        <row r="261">
          <cell r="A261" t="str">
            <v>CY2009</v>
          </cell>
          <cell r="B261" t="str">
            <v>Gadsby 3</v>
          </cell>
          <cell r="C261">
            <v>100</v>
          </cell>
          <cell r="D261">
            <v>39846</v>
          </cell>
          <cell r="E261">
            <v>39881</v>
          </cell>
          <cell r="F261">
            <v>35</v>
          </cell>
          <cell r="G261" t="str">
            <v>Major - HP and LP Turbine</v>
          </cell>
          <cell r="I261">
            <v>5</v>
          </cell>
          <cell r="J261">
            <v>1</v>
          </cell>
        </row>
        <row r="262">
          <cell r="A262" t="str">
            <v>CY2009</v>
          </cell>
          <cell r="B262" t="str">
            <v>Carbon 1</v>
          </cell>
          <cell r="C262">
            <v>67</v>
          </cell>
          <cell r="D262">
            <v>39872</v>
          </cell>
          <cell r="E262">
            <v>39908</v>
          </cell>
          <cell r="F262">
            <v>36</v>
          </cell>
          <cell r="G262" t="str">
            <v>Major - HP Turbine, Vlv inspt &amp; Boiler</v>
          </cell>
          <cell r="I262">
            <v>5.1428571428571432</v>
          </cell>
          <cell r="J262">
            <v>1</v>
          </cell>
        </row>
        <row r="263">
          <cell r="A263" t="str">
            <v>CY2009</v>
          </cell>
          <cell r="B263" t="str">
            <v>Hunter 1</v>
          </cell>
          <cell r="C263">
            <v>403</v>
          </cell>
          <cell r="D263">
            <v>39872</v>
          </cell>
          <cell r="E263">
            <v>39935</v>
          </cell>
          <cell r="F263">
            <v>63</v>
          </cell>
          <cell r="G263" t="str">
            <v>Low Nox, Turbine Major, DCS, Baghouse</v>
          </cell>
          <cell r="I263">
            <v>9</v>
          </cell>
          <cell r="J263">
            <v>1</v>
          </cell>
        </row>
        <row r="264">
          <cell r="A264" t="str">
            <v>CY2009</v>
          </cell>
          <cell r="B264" t="str">
            <v>Hermiston 2</v>
          </cell>
          <cell r="C264">
            <v>237</v>
          </cell>
          <cell r="D264">
            <v>39873</v>
          </cell>
          <cell r="E264">
            <v>39881</v>
          </cell>
          <cell r="F264">
            <v>8</v>
          </cell>
          <cell r="G264" t="str">
            <v xml:space="preserve">Combustion inspection  - </v>
          </cell>
          <cell r="I264">
            <v>1.1428571428571428</v>
          </cell>
          <cell r="J264">
            <v>1</v>
          </cell>
        </row>
        <row r="265">
          <cell r="A265" t="str">
            <v>CY2009</v>
          </cell>
          <cell r="B265" t="str">
            <v>Naughton 3</v>
          </cell>
          <cell r="C265">
            <v>330</v>
          </cell>
          <cell r="D265">
            <v>39879</v>
          </cell>
          <cell r="E265">
            <v>39923</v>
          </cell>
          <cell r="F265">
            <v>44</v>
          </cell>
          <cell r="G265" t="str">
            <v xml:space="preserve">Gen RtrRewind, repl trb ctrls, new precip bag house, replace LP fwt's, replace burners, scrubber startup transformer replacement </v>
          </cell>
          <cell r="I265">
            <v>6.2857142857142856</v>
          </cell>
          <cell r="J265">
            <v>1</v>
          </cell>
        </row>
        <row r="266">
          <cell r="A266" t="str">
            <v>CY2009</v>
          </cell>
          <cell r="B266" t="str">
            <v>Dave Johnston 2</v>
          </cell>
          <cell r="C266">
            <v>106</v>
          </cell>
          <cell r="D266">
            <v>39893</v>
          </cell>
          <cell r="E266">
            <v>39893</v>
          </cell>
          <cell r="F266">
            <v>0</v>
          </cell>
          <cell r="G266" t="str">
            <v>Boiler maintenance &amp; inspection, Condensor cleaning; Cancelled Outage</v>
          </cell>
          <cell r="H266" t="str">
            <v>x</v>
          </cell>
          <cell r="I266">
            <v>0</v>
          </cell>
          <cell r="J266">
            <v>1</v>
          </cell>
        </row>
        <row r="267">
          <cell r="A267" t="str">
            <v>CY2009</v>
          </cell>
          <cell r="B267" t="str">
            <v>Colstrip 4</v>
          </cell>
          <cell r="C267">
            <v>74</v>
          </cell>
          <cell r="D267">
            <v>39900</v>
          </cell>
          <cell r="E267">
            <v>39951</v>
          </cell>
          <cell r="F267">
            <v>51</v>
          </cell>
          <cell r="G267" t="str">
            <v>; Changed from 44d28Mar09 to 51d28Mar09</v>
          </cell>
          <cell r="H267" t="str">
            <v>x</v>
          </cell>
          <cell r="I267">
            <v>7.2857142857142856</v>
          </cell>
          <cell r="J267">
            <v>1</v>
          </cell>
        </row>
        <row r="268">
          <cell r="A268" t="str">
            <v>CY2009</v>
          </cell>
          <cell r="B268" t="str">
            <v>Dave Johnston 4</v>
          </cell>
          <cell r="C268">
            <v>330</v>
          </cell>
          <cell r="D268">
            <v>39907</v>
          </cell>
          <cell r="E268">
            <v>39907</v>
          </cell>
          <cell r="F268">
            <v>0</v>
          </cell>
          <cell r="G268" t="str">
            <v>Mini - boiler inspection, ; Cancelled Outage</v>
          </cell>
          <cell r="H268" t="str">
            <v>x</v>
          </cell>
          <cell r="I268">
            <v>0</v>
          </cell>
          <cell r="J268">
            <v>2</v>
          </cell>
        </row>
        <row r="269">
          <cell r="A269" t="str">
            <v>CY2009</v>
          </cell>
          <cell r="B269" t="str">
            <v>Jim Bridger 3</v>
          </cell>
          <cell r="C269">
            <v>353</v>
          </cell>
          <cell r="D269">
            <v>39907</v>
          </cell>
          <cell r="E269">
            <v>39916</v>
          </cell>
          <cell r="F269">
            <v>9</v>
          </cell>
          <cell r="G269" t="str">
            <v/>
          </cell>
          <cell r="I269">
            <v>1.2857142857142858</v>
          </cell>
          <cell r="J269">
            <v>2</v>
          </cell>
        </row>
        <row r="270">
          <cell r="A270" t="str">
            <v>CY2009</v>
          </cell>
          <cell r="B270" t="str">
            <v>Craig 1</v>
          </cell>
          <cell r="C270">
            <v>83</v>
          </cell>
          <cell r="D270">
            <v>39914</v>
          </cell>
          <cell r="E270">
            <v>39930</v>
          </cell>
          <cell r="F270">
            <v>16</v>
          </cell>
          <cell r="G270" t="str">
            <v/>
          </cell>
          <cell r="I270">
            <v>2.2857142857142856</v>
          </cell>
          <cell r="J270">
            <v>2</v>
          </cell>
        </row>
        <row r="271">
          <cell r="A271" t="str">
            <v>CY2009</v>
          </cell>
          <cell r="B271" t="str">
            <v>CurrantCrk-1A</v>
          </cell>
          <cell r="C271">
            <v>263</v>
          </cell>
          <cell r="D271">
            <v>39914</v>
          </cell>
          <cell r="E271">
            <v>39916</v>
          </cell>
          <cell r="F271">
            <v>2</v>
          </cell>
          <cell r="G271" t="str">
            <v>CTG Borescope</v>
          </cell>
          <cell r="I271">
            <v>0.2857142857142857</v>
          </cell>
          <cell r="J271">
            <v>2</v>
          </cell>
        </row>
        <row r="272">
          <cell r="A272" t="str">
            <v>CY2009</v>
          </cell>
          <cell r="B272" t="str">
            <v>Hayden 1</v>
          </cell>
          <cell r="C272">
            <v>45</v>
          </cell>
          <cell r="D272">
            <v>39921</v>
          </cell>
          <cell r="E272">
            <v>39963</v>
          </cell>
          <cell r="F272">
            <v>42</v>
          </cell>
          <cell r="G272" t="str">
            <v>(dates?) HP/IP Overhaul, Valves, Boiler Inspection, Boiler Chemical Clean</v>
          </cell>
          <cell r="I272">
            <v>6</v>
          </cell>
          <cell r="J272">
            <v>2</v>
          </cell>
        </row>
        <row r="273">
          <cell r="A273" t="str">
            <v>CY2009</v>
          </cell>
          <cell r="B273" t="str">
            <v>Huntington 2</v>
          </cell>
          <cell r="C273">
            <v>450</v>
          </cell>
          <cell r="D273">
            <v>39921</v>
          </cell>
          <cell r="E273">
            <v>39929</v>
          </cell>
          <cell r="F273">
            <v>8</v>
          </cell>
          <cell r="G273" t="str">
            <v>Minor - Inspection</v>
          </cell>
          <cell r="I273">
            <v>1.1428571428571428</v>
          </cell>
          <cell r="J273">
            <v>2</v>
          </cell>
        </row>
        <row r="274">
          <cell r="A274" t="str">
            <v>CY2009</v>
          </cell>
          <cell r="B274" t="str">
            <v>Sunnyside</v>
          </cell>
          <cell r="C274">
            <v>50</v>
          </cell>
          <cell r="D274">
            <v>39921</v>
          </cell>
          <cell r="E274">
            <v>39935</v>
          </cell>
          <cell r="F274">
            <v>14</v>
          </cell>
          <cell r="G274" t="str">
            <v/>
          </cell>
          <cell r="I274">
            <v>2</v>
          </cell>
          <cell r="J274">
            <v>2</v>
          </cell>
        </row>
        <row r="275">
          <cell r="A275" t="str">
            <v>CY2009</v>
          </cell>
          <cell r="B275" t="str">
            <v>CurrantCrk-1A</v>
          </cell>
          <cell r="C275">
            <v>263</v>
          </cell>
          <cell r="D275">
            <v>39928</v>
          </cell>
          <cell r="E275">
            <v>39946</v>
          </cell>
          <cell r="F275">
            <v>18</v>
          </cell>
          <cell r="G275" t="str">
            <v>CT OH ( HGP), Off Line Wash</v>
          </cell>
          <cell r="I275">
            <v>2.5714285714285716</v>
          </cell>
          <cell r="J275">
            <v>2</v>
          </cell>
        </row>
        <row r="276">
          <cell r="A276" t="str">
            <v>CY2009</v>
          </cell>
          <cell r="B276" t="str">
            <v>Jim Bridger 2</v>
          </cell>
          <cell r="C276">
            <v>353</v>
          </cell>
          <cell r="D276">
            <v>39928</v>
          </cell>
          <cell r="E276">
            <v>39965</v>
          </cell>
          <cell r="F276">
            <v>37</v>
          </cell>
          <cell r="G276" t="str">
            <v>Turbine OH</v>
          </cell>
          <cell r="I276">
            <v>5.2857142857142856</v>
          </cell>
          <cell r="J276">
            <v>2</v>
          </cell>
        </row>
        <row r="277">
          <cell r="A277" t="str">
            <v>CY2009</v>
          </cell>
          <cell r="B277" t="str">
            <v>Camas Cogen</v>
          </cell>
          <cell r="C277">
            <v>52</v>
          </cell>
          <cell r="D277">
            <v>39936</v>
          </cell>
          <cell r="E277">
            <v>39950</v>
          </cell>
          <cell r="F277">
            <v>14</v>
          </cell>
          <cell r="G277" t="str">
            <v>Turbine Valves</v>
          </cell>
          <cell r="I277">
            <v>2</v>
          </cell>
          <cell r="J277">
            <v>2</v>
          </cell>
        </row>
        <row r="278">
          <cell r="A278" t="str">
            <v>CY2009</v>
          </cell>
          <cell r="B278" t="str">
            <v>Hermiston 1</v>
          </cell>
          <cell r="C278">
            <v>237</v>
          </cell>
          <cell r="D278">
            <v>39936</v>
          </cell>
          <cell r="E278">
            <v>39952</v>
          </cell>
          <cell r="F278">
            <v>16</v>
          </cell>
          <cell r="G278" t="str">
            <v>HGP ; Changed start 16d01Apr12 to 16d03May09</v>
          </cell>
          <cell r="H278" t="str">
            <v>x</v>
          </cell>
          <cell r="I278">
            <v>2.2857142857142856</v>
          </cell>
          <cell r="J278">
            <v>2</v>
          </cell>
        </row>
        <row r="279">
          <cell r="A279" t="str">
            <v>CY2009</v>
          </cell>
          <cell r="B279" t="str">
            <v>Naughton 1</v>
          </cell>
          <cell r="C279">
            <v>160</v>
          </cell>
          <cell r="D279">
            <v>39942</v>
          </cell>
          <cell r="E279">
            <v>39951</v>
          </cell>
          <cell r="F279">
            <v>9</v>
          </cell>
          <cell r="G279" t="str">
            <v xml:space="preserve">Air Htr, Economizer clean </v>
          </cell>
          <cell r="I279">
            <v>1.2857142857142858</v>
          </cell>
          <cell r="J279">
            <v>2</v>
          </cell>
        </row>
        <row r="280">
          <cell r="A280" t="str">
            <v>CY2009</v>
          </cell>
          <cell r="B280" t="str">
            <v>River Road</v>
          </cell>
          <cell r="C280">
            <v>240</v>
          </cell>
          <cell r="D280">
            <v>39949</v>
          </cell>
          <cell r="E280">
            <v>39959</v>
          </cell>
          <cell r="F280">
            <v>10</v>
          </cell>
          <cell r="G280" t="str">
            <v>Combustion Inspection</v>
          </cell>
          <cell r="I280">
            <v>1.4285714285714286</v>
          </cell>
          <cell r="J280">
            <v>2</v>
          </cell>
        </row>
        <row r="281">
          <cell r="A281" t="str">
            <v>CY2009</v>
          </cell>
          <cell r="B281" t="str">
            <v>Little Mountain</v>
          </cell>
          <cell r="C281">
            <v>14</v>
          </cell>
          <cell r="D281">
            <v>39999</v>
          </cell>
          <cell r="E281">
            <v>40041</v>
          </cell>
          <cell r="F281">
            <v>42</v>
          </cell>
          <cell r="G281" t="str">
            <v>Major Turbine and Generator</v>
          </cell>
          <cell r="I281">
            <v>6</v>
          </cell>
          <cell r="J281">
            <v>3</v>
          </cell>
        </row>
        <row r="282">
          <cell r="A282" t="str">
            <v>CY2009</v>
          </cell>
          <cell r="B282" t="str">
            <v>Huntington 1</v>
          </cell>
          <cell r="C282">
            <v>445</v>
          </cell>
          <cell r="D282">
            <v>40075</v>
          </cell>
          <cell r="E282">
            <v>40140</v>
          </cell>
          <cell r="F282">
            <v>65</v>
          </cell>
          <cell r="G282" t="str">
            <v>Low Nox, 9wk baghouse project, Stator rewind, Final SH</v>
          </cell>
          <cell r="I282">
            <v>9.2857142857142865</v>
          </cell>
          <cell r="J282">
            <v>3</v>
          </cell>
        </row>
        <row r="283">
          <cell r="A283" t="str">
            <v>CY2009</v>
          </cell>
          <cell r="B283" t="str">
            <v>LakeSide-1A</v>
          </cell>
          <cell r="C283">
            <v>282</v>
          </cell>
          <cell r="D283">
            <v>40075</v>
          </cell>
          <cell r="E283">
            <v>40093</v>
          </cell>
          <cell r="F283">
            <v>18</v>
          </cell>
          <cell r="G283" t="str">
            <v>CT OH ( HGP), Off Line Wash</v>
          </cell>
          <cell r="I283">
            <v>2.5714285714285716</v>
          </cell>
          <cell r="J283">
            <v>3</v>
          </cell>
        </row>
        <row r="284">
          <cell r="A284" t="str">
            <v>CY2009</v>
          </cell>
          <cell r="B284" t="str">
            <v>Blundell</v>
          </cell>
          <cell r="C284">
            <v>23</v>
          </cell>
          <cell r="D284">
            <v>40089</v>
          </cell>
          <cell r="E284">
            <v>40095</v>
          </cell>
          <cell r="F284">
            <v>6</v>
          </cell>
          <cell r="G284" t="str">
            <v>Mini</v>
          </cell>
          <cell r="I284">
            <v>0.8571428571428571</v>
          </cell>
          <cell r="J284">
            <v>4</v>
          </cell>
        </row>
        <row r="285">
          <cell r="A285" t="str">
            <v>CY2009</v>
          </cell>
          <cell r="B285" t="str">
            <v>Hunter 3</v>
          </cell>
          <cell r="C285">
            <v>460</v>
          </cell>
          <cell r="D285">
            <v>40096</v>
          </cell>
          <cell r="E285">
            <v>40096</v>
          </cell>
          <cell r="F285">
            <v>0</v>
          </cell>
          <cell r="G285" t="str">
            <v>Boiler Inspection Outage; Cancelled Outage</v>
          </cell>
          <cell r="H285" t="str">
            <v>x</v>
          </cell>
          <cell r="I285">
            <v>0</v>
          </cell>
          <cell r="J285">
            <v>4</v>
          </cell>
        </row>
        <row r="286">
          <cell r="A286" t="str">
            <v>CY2009</v>
          </cell>
          <cell r="B286" t="str">
            <v>LakeSide-1B</v>
          </cell>
          <cell r="C286">
            <v>282</v>
          </cell>
          <cell r="D286">
            <v>40103</v>
          </cell>
          <cell r="E286">
            <v>40121</v>
          </cell>
          <cell r="F286">
            <v>18</v>
          </cell>
          <cell r="G286" t="str">
            <v>CT OH ( HGP), Off Line Wash</v>
          </cell>
          <cell r="I286">
            <v>2.5714285714285716</v>
          </cell>
          <cell r="J286">
            <v>4</v>
          </cell>
        </row>
        <row r="287">
          <cell r="A287" t="str">
            <v>CY2009</v>
          </cell>
          <cell r="B287" t="str">
            <v>Sunnyside</v>
          </cell>
          <cell r="C287">
            <v>50</v>
          </cell>
          <cell r="D287">
            <v>40110</v>
          </cell>
          <cell r="E287">
            <v>40117</v>
          </cell>
          <cell r="F287">
            <v>7</v>
          </cell>
          <cell r="G287" t="str">
            <v/>
          </cell>
          <cell r="I287">
            <v>1</v>
          </cell>
          <cell r="J287">
            <v>4</v>
          </cell>
        </row>
        <row r="288">
          <cell r="A288" t="str">
            <v>CY2010</v>
          </cell>
          <cell r="B288" t="str">
            <v>Gadsby 6</v>
          </cell>
          <cell r="C288">
            <v>40</v>
          </cell>
          <cell r="D288">
            <v>40188</v>
          </cell>
          <cell r="E288">
            <v>40195</v>
          </cell>
          <cell r="F288">
            <v>7</v>
          </cell>
          <cell r="G288" t="str">
            <v>Combustor</v>
          </cell>
          <cell r="I288">
            <v>1</v>
          </cell>
          <cell r="J288">
            <v>1</v>
          </cell>
        </row>
        <row r="289">
          <cell r="A289" t="str">
            <v>CY2010</v>
          </cell>
          <cell r="B289" t="str">
            <v>Gadsby 1</v>
          </cell>
          <cell r="C289">
            <v>60</v>
          </cell>
          <cell r="D289">
            <v>40216</v>
          </cell>
          <cell r="E289">
            <v>40251</v>
          </cell>
          <cell r="F289">
            <v>35</v>
          </cell>
          <cell r="G289" t="str">
            <v>Major Trb/Gen OH, ( 6 yr interval)</v>
          </cell>
          <cell r="I289">
            <v>5</v>
          </cell>
          <cell r="J289">
            <v>1</v>
          </cell>
        </row>
        <row r="290">
          <cell r="A290" t="str">
            <v>CY2010</v>
          </cell>
          <cell r="B290" t="str">
            <v>Hunter 2</v>
          </cell>
          <cell r="C290">
            <v>259</v>
          </cell>
          <cell r="D290">
            <v>40236</v>
          </cell>
          <cell r="E290">
            <v>40299</v>
          </cell>
          <cell r="F290">
            <v>63</v>
          </cell>
          <cell r="G290" t="str">
            <v>Low Nox, DCS, LP Turbine, Baghouse</v>
          </cell>
          <cell r="I290">
            <v>9</v>
          </cell>
          <cell r="J290">
            <v>1</v>
          </cell>
        </row>
        <row r="291">
          <cell r="A291" t="str">
            <v>CY2010</v>
          </cell>
          <cell r="B291" t="str">
            <v>Hermiston 1</v>
          </cell>
          <cell r="C291">
            <v>237</v>
          </cell>
          <cell r="D291">
            <v>40244</v>
          </cell>
          <cell r="E291">
            <v>40252</v>
          </cell>
          <cell r="F291">
            <v>8</v>
          </cell>
          <cell r="G291" t="str">
            <v/>
          </cell>
          <cell r="I291">
            <v>1.1428571428571428</v>
          </cell>
          <cell r="J291">
            <v>1</v>
          </cell>
        </row>
        <row r="292">
          <cell r="A292" t="str">
            <v>CY2010</v>
          </cell>
          <cell r="B292" t="str">
            <v>CurrantCrk-1B</v>
          </cell>
          <cell r="C292">
            <v>262</v>
          </cell>
          <cell r="D292">
            <v>40250</v>
          </cell>
          <cell r="E292">
            <v>40252</v>
          </cell>
          <cell r="F292">
            <v>2</v>
          </cell>
          <cell r="G292" t="str">
            <v>CTG Borescope</v>
          </cell>
          <cell r="I292">
            <v>0.2857142857142857</v>
          </cell>
          <cell r="J292">
            <v>1</v>
          </cell>
        </row>
        <row r="293">
          <cell r="A293" t="str">
            <v>CY2010</v>
          </cell>
          <cell r="B293" t="str">
            <v>CurrantCrk-1A</v>
          </cell>
          <cell r="C293">
            <v>263</v>
          </cell>
          <cell r="D293">
            <v>40257</v>
          </cell>
          <cell r="E293">
            <v>40277</v>
          </cell>
          <cell r="F293">
            <v>20</v>
          </cell>
          <cell r="G293" t="str">
            <v>STG vlv major, CTG CI, Catalyst change, off line wash, switchyard</v>
          </cell>
          <cell r="I293">
            <v>2.8571428571428572</v>
          </cell>
          <cell r="J293">
            <v>1</v>
          </cell>
        </row>
        <row r="294">
          <cell r="A294" t="str">
            <v>CY2010</v>
          </cell>
          <cell r="B294" t="str">
            <v>CurrantCrk-1B</v>
          </cell>
          <cell r="C294">
            <v>262</v>
          </cell>
          <cell r="D294">
            <v>40257</v>
          </cell>
          <cell r="E294">
            <v>40277</v>
          </cell>
          <cell r="F294">
            <v>20</v>
          </cell>
          <cell r="G294" t="str">
            <v>STG vlv major, CTG CI, Catalyst change, off line wash, switchyard</v>
          </cell>
          <cell r="I294">
            <v>2.8571428571428572</v>
          </cell>
          <cell r="J294">
            <v>1</v>
          </cell>
        </row>
        <row r="295">
          <cell r="A295" t="str">
            <v>CY2010</v>
          </cell>
          <cell r="B295" t="str">
            <v>Dave Johnston 3</v>
          </cell>
          <cell r="C295">
            <v>220</v>
          </cell>
          <cell r="D295">
            <v>40257</v>
          </cell>
          <cell r="E295">
            <v>40313</v>
          </cell>
          <cell r="F295">
            <v>56</v>
          </cell>
          <cell r="G295" t="str">
            <v>Low Nox burners, turb/gen major, turbine controls, econo hopper addition, boiler major, reheater and superheater replacements, scrubber tie in and chemical clean; Changed from 56d18Apr09 to 56d20Mar10</v>
          </cell>
          <cell r="H295" t="str">
            <v>x</v>
          </cell>
          <cell r="I295">
            <v>8</v>
          </cell>
          <cell r="J295">
            <v>1</v>
          </cell>
        </row>
        <row r="296">
          <cell r="A296" t="str">
            <v>CY2010</v>
          </cell>
          <cell r="B296" t="str">
            <v>Jim Bridger 4</v>
          </cell>
          <cell r="C296">
            <v>353</v>
          </cell>
          <cell r="D296">
            <v>40257</v>
          </cell>
          <cell r="E296">
            <v>40266</v>
          </cell>
          <cell r="F296">
            <v>9</v>
          </cell>
          <cell r="G296" t="str">
            <v/>
          </cell>
          <cell r="I296">
            <v>1.2857142857142858</v>
          </cell>
          <cell r="J296">
            <v>1</v>
          </cell>
        </row>
        <row r="297">
          <cell r="A297" t="str">
            <v>CY2010</v>
          </cell>
          <cell r="B297" t="str">
            <v>Cholla 4</v>
          </cell>
          <cell r="C297">
            <v>380</v>
          </cell>
          <cell r="D297">
            <v>40278</v>
          </cell>
          <cell r="E297">
            <v>40283</v>
          </cell>
          <cell r="F297">
            <v>5</v>
          </cell>
          <cell r="G297" t="str">
            <v>Reliability Outage- Fan repairs, Scrubber cleaning,Inspections</v>
          </cell>
          <cell r="I297">
            <v>0.7142857142857143</v>
          </cell>
          <cell r="J297">
            <v>2</v>
          </cell>
        </row>
        <row r="298">
          <cell r="A298" t="str">
            <v>CY2010</v>
          </cell>
          <cell r="B298" t="str">
            <v>Craig 2</v>
          </cell>
          <cell r="C298">
            <v>83</v>
          </cell>
          <cell r="D298">
            <v>40278</v>
          </cell>
          <cell r="E298">
            <v>40294</v>
          </cell>
          <cell r="F298">
            <v>16</v>
          </cell>
          <cell r="G298" t="str">
            <v/>
          </cell>
          <cell r="I298">
            <v>2.2857142857142856</v>
          </cell>
          <cell r="J298">
            <v>2</v>
          </cell>
        </row>
        <row r="299">
          <cell r="A299" t="str">
            <v>CY2010</v>
          </cell>
          <cell r="B299" t="str">
            <v>Jim Bridger 1</v>
          </cell>
          <cell r="C299">
            <v>353</v>
          </cell>
          <cell r="D299">
            <v>40278</v>
          </cell>
          <cell r="E299">
            <v>40334</v>
          </cell>
          <cell r="F299">
            <v>56</v>
          </cell>
          <cell r="G299" t="str">
            <v>Low Nox</v>
          </cell>
          <cell r="I299">
            <v>8</v>
          </cell>
          <cell r="J299">
            <v>2</v>
          </cell>
        </row>
        <row r="300">
          <cell r="A300" t="str">
            <v>CY2010</v>
          </cell>
          <cell r="B300" t="str">
            <v>Sunnyside</v>
          </cell>
          <cell r="C300">
            <v>50</v>
          </cell>
          <cell r="D300">
            <v>40285</v>
          </cell>
          <cell r="E300">
            <v>40299</v>
          </cell>
          <cell r="F300">
            <v>14</v>
          </cell>
          <cell r="G300" t="str">
            <v/>
          </cell>
          <cell r="I300">
            <v>2</v>
          </cell>
          <cell r="J300">
            <v>2</v>
          </cell>
        </row>
        <row r="301">
          <cell r="A301" t="str">
            <v>CY2010</v>
          </cell>
          <cell r="B301" t="str">
            <v>River Road</v>
          </cell>
          <cell r="C301">
            <v>240</v>
          </cell>
          <cell r="D301">
            <v>40299</v>
          </cell>
          <cell r="E301">
            <v>40309</v>
          </cell>
          <cell r="F301">
            <v>10</v>
          </cell>
          <cell r="G301" t="str">
            <v>Combustion Inspection</v>
          </cell>
          <cell r="I301">
            <v>1.4285714285714286</v>
          </cell>
          <cell r="J301">
            <v>2</v>
          </cell>
        </row>
        <row r="302">
          <cell r="A302" t="str">
            <v>CY2010</v>
          </cell>
          <cell r="B302" t="str">
            <v>Hermiston 2</v>
          </cell>
          <cell r="C302">
            <v>237</v>
          </cell>
          <cell r="D302">
            <v>40300</v>
          </cell>
          <cell r="E302">
            <v>40316</v>
          </cell>
          <cell r="F302">
            <v>16</v>
          </cell>
          <cell r="G302" t="str">
            <v>HGP; Changed CI to HGP, 8d02May10 to 16d02May10</v>
          </cell>
          <cell r="H302" t="str">
            <v>x</v>
          </cell>
          <cell r="I302">
            <v>2.2857142857142856</v>
          </cell>
          <cell r="J302">
            <v>2</v>
          </cell>
        </row>
        <row r="303">
          <cell r="A303" t="str">
            <v>CY2010</v>
          </cell>
          <cell r="B303" t="str">
            <v>Wyodak</v>
          </cell>
          <cell r="C303">
            <v>268</v>
          </cell>
          <cell r="D303">
            <v>40285</v>
          </cell>
          <cell r="E303">
            <v>40294</v>
          </cell>
          <cell r="F303">
            <v>9</v>
          </cell>
          <cell r="G303" t="str">
            <v>Inspection; Changed start 9d08May10 to 9d17Apr10</v>
          </cell>
          <cell r="H303" t="str">
            <v>x</v>
          </cell>
          <cell r="I303">
            <v>1.2857142857142858</v>
          </cell>
          <cell r="J303">
            <v>2</v>
          </cell>
        </row>
        <row r="304">
          <cell r="A304" t="str">
            <v>CY2010</v>
          </cell>
          <cell r="B304" t="str">
            <v>LakeSide-1A</v>
          </cell>
          <cell r="C304">
            <v>282</v>
          </cell>
          <cell r="D304">
            <v>40309</v>
          </cell>
          <cell r="E304">
            <v>40310.5</v>
          </cell>
          <cell r="F304">
            <v>1.5</v>
          </cell>
          <cell r="G304" t="str">
            <v>CTG Combustion Inspection &amp; Off line wash, follows ST25k</v>
          </cell>
          <cell r="I304">
            <v>0.21428571428571427</v>
          </cell>
          <cell r="J304">
            <v>2</v>
          </cell>
        </row>
        <row r="305">
          <cell r="A305" t="str">
            <v>CY2010</v>
          </cell>
          <cell r="B305" t="str">
            <v>Colstrip 3</v>
          </cell>
          <cell r="C305">
            <v>74</v>
          </cell>
          <cell r="D305">
            <v>40264</v>
          </cell>
          <cell r="E305">
            <v>40308</v>
          </cell>
          <cell r="F305">
            <v>44</v>
          </cell>
          <cell r="G305" t="str">
            <v>; Changed from 44d13May10 to 44d27Mar10</v>
          </cell>
          <cell r="H305" t="str">
            <v>x</v>
          </cell>
          <cell r="I305">
            <v>6.2857142857142856</v>
          </cell>
          <cell r="J305">
            <v>1</v>
          </cell>
        </row>
        <row r="306">
          <cell r="A306" t="str">
            <v>CY2010</v>
          </cell>
          <cell r="B306" t="str">
            <v>Little Mountain</v>
          </cell>
          <cell r="C306">
            <v>14</v>
          </cell>
          <cell r="D306">
            <v>40377</v>
          </cell>
          <cell r="E306">
            <v>40384</v>
          </cell>
          <cell r="F306">
            <v>7</v>
          </cell>
          <cell r="G306" t="str">
            <v>Combustion Inspection</v>
          </cell>
          <cell r="I306">
            <v>1</v>
          </cell>
          <cell r="J306">
            <v>3</v>
          </cell>
        </row>
        <row r="307">
          <cell r="A307" t="str">
            <v>CY2010</v>
          </cell>
          <cell r="B307" t="str">
            <v>CurrantCrk-1A</v>
          </cell>
          <cell r="C307">
            <v>263</v>
          </cell>
          <cell r="D307">
            <v>40439</v>
          </cell>
          <cell r="E307">
            <v>40441</v>
          </cell>
          <cell r="F307">
            <v>2</v>
          </cell>
          <cell r="G307" t="str">
            <v>CTG Borescope</v>
          </cell>
          <cell r="I307">
            <v>0.2857142857142857</v>
          </cell>
          <cell r="J307">
            <v>3</v>
          </cell>
        </row>
        <row r="308">
          <cell r="A308" t="str">
            <v>CY2010</v>
          </cell>
          <cell r="B308" t="str">
            <v>Naughton 2</v>
          </cell>
          <cell r="C308">
            <v>210</v>
          </cell>
          <cell r="D308">
            <v>40439</v>
          </cell>
          <cell r="E308">
            <v>40495</v>
          </cell>
          <cell r="F308">
            <v>56</v>
          </cell>
          <cell r="G308" t="str">
            <v>Low Nox, LP turbine, valves, generator, replace reheater, Section 114 Work</v>
          </cell>
          <cell r="I308">
            <v>8</v>
          </cell>
          <cell r="J308">
            <v>3</v>
          </cell>
        </row>
        <row r="309">
          <cell r="A309" t="str">
            <v>CY2010</v>
          </cell>
          <cell r="B309" t="str">
            <v>Dave Johnston 1</v>
          </cell>
          <cell r="C309">
            <v>106</v>
          </cell>
          <cell r="D309">
            <v>40453</v>
          </cell>
          <cell r="E309">
            <v>40493</v>
          </cell>
          <cell r="F309">
            <v>40</v>
          </cell>
          <cell r="G309" t="str">
            <v>Turb/Gen major, boiler major, PSH, arch tube replacements, ww inlet header replacements, ChemClean; Change from 40d20Sep08 to 40d02Oct10</v>
          </cell>
          <cell r="H309" t="str">
            <v>x</v>
          </cell>
          <cell r="I309">
            <v>5.7142857142857144</v>
          </cell>
          <cell r="J309">
            <v>4</v>
          </cell>
        </row>
        <row r="310">
          <cell r="A310" t="str">
            <v>CY2010</v>
          </cell>
          <cell r="B310" t="str">
            <v>Hayden 2</v>
          </cell>
          <cell r="C310">
            <v>33</v>
          </cell>
          <cell r="D310">
            <v>40453</v>
          </cell>
          <cell r="E310">
            <v>40481</v>
          </cell>
          <cell r="F310">
            <v>28</v>
          </cell>
          <cell r="G310" t="str">
            <v>(?date) Boiler Outage, HP/IP Overhaul, Valves, Boiler Safeties</v>
          </cell>
          <cell r="I310">
            <v>4</v>
          </cell>
          <cell r="J310">
            <v>4</v>
          </cell>
        </row>
        <row r="311">
          <cell r="A311" t="str">
            <v>CY2010</v>
          </cell>
          <cell r="B311" t="str">
            <v>Blundell</v>
          </cell>
          <cell r="C311">
            <v>23</v>
          </cell>
          <cell r="D311">
            <v>40455</v>
          </cell>
          <cell r="E311">
            <v>40461</v>
          </cell>
          <cell r="F311">
            <v>6</v>
          </cell>
          <cell r="G311" t="str">
            <v xml:space="preserve">Mini </v>
          </cell>
          <cell r="I311">
            <v>0.8571428571428571</v>
          </cell>
          <cell r="J311">
            <v>4</v>
          </cell>
        </row>
        <row r="312">
          <cell r="A312" t="str">
            <v>CY2010</v>
          </cell>
          <cell r="B312" t="str">
            <v>CurrantCrk-1A</v>
          </cell>
          <cell r="C312">
            <v>263</v>
          </cell>
          <cell r="D312">
            <v>40467</v>
          </cell>
          <cell r="E312">
            <v>40477.5</v>
          </cell>
          <cell r="F312">
            <v>10.5</v>
          </cell>
          <cell r="G312" t="str">
            <v>HGP Inspection &amp; Off line wash</v>
          </cell>
          <cell r="I312">
            <v>1.5</v>
          </cell>
          <cell r="J312">
            <v>4</v>
          </cell>
        </row>
        <row r="313">
          <cell r="A313" t="str">
            <v>CY2010</v>
          </cell>
          <cell r="B313" t="str">
            <v>Huntington 2</v>
          </cell>
          <cell r="C313">
            <v>450</v>
          </cell>
          <cell r="D313">
            <v>40474</v>
          </cell>
          <cell r="E313">
            <v>40511</v>
          </cell>
          <cell r="F313">
            <v>37</v>
          </cell>
          <cell r="G313" t="str">
            <v>Stator Rewind, Final SH Replacement</v>
          </cell>
          <cell r="I313">
            <v>5.2857142857142856</v>
          </cell>
          <cell r="J313">
            <v>4</v>
          </cell>
        </row>
        <row r="314">
          <cell r="A314" t="str">
            <v>CY2010</v>
          </cell>
          <cell r="B314" t="str">
            <v>Sunnyside</v>
          </cell>
          <cell r="C314">
            <v>50</v>
          </cell>
          <cell r="D314">
            <v>40474</v>
          </cell>
          <cell r="E314">
            <v>40481</v>
          </cell>
          <cell r="F314">
            <v>7</v>
          </cell>
          <cell r="G314" t="str">
            <v/>
          </cell>
          <cell r="I314">
            <v>1</v>
          </cell>
          <cell r="J314">
            <v>4</v>
          </cell>
        </row>
        <row r="315">
          <cell r="A315" t="str">
            <v>CY2010</v>
          </cell>
          <cell r="B315" t="str">
            <v>Carbon 2</v>
          </cell>
          <cell r="C315">
            <v>105</v>
          </cell>
          <cell r="D315">
            <v>40481</v>
          </cell>
          <cell r="E315">
            <v>40488</v>
          </cell>
          <cell r="F315">
            <v>7</v>
          </cell>
          <cell r="G315" t="str">
            <v>Mini</v>
          </cell>
          <cell r="I315">
            <v>1</v>
          </cell>
          <cell r="J315">
            <v>4</v>
          </cell>
        </row>
        <row r="316">
          <cell r="A316" t="str">
            <v>CY2011</v>
          </cell>
          <cell r="B316" t="str">
            <v>Naughton 3</v>
          </cell>
          <cell r="C316">
            <v>330</v>
          </cell>
          <cell r="D316">
            <v>40621</v>
          </cell>
          <cell r="E316">
            <v>40636</v>
          </cell>
          <cell r="F316">
            <v>15</v>
          </cell>
          <cell r="G316" t="str">
            <v>Air Htr, Economizer, Scrubber clean</v>
          </cell>
          <cell r="I316">
            <v>2.1428571428571428</v>
          </cell>
          <cell r="J316">
            <v>1</v>
          </cell>
        </row>
        <row r="317">
          <cell r="A317" t="str">
            <v>CY2011</v>
          </cell>
          <cell r="B317" t="str">
            <v>Gadsby 2</v>
          </cell>
          <cell r="C317">
            <v>75</v>
          </cell>
          <cell r="D317">
            <v>40587</v>
          </cell>
          <cell r="E317">
            <v>40622</v>
          </cell>
          <cell r="F317">
            <v>35</v>
          </cell>
          <cell r="G317" t="str">
            <v>Major</v>
          </cell>
          <cell r="I317">
            <v>5</v>
          </cell>
          <cell r="J317">
            <v>1</v>
          </cell>
        </row>
        <row r="318">
          <cell r="A318" t="str">
            <v>CY2011</v>
          </cell>
          <cell r="B318" t="str">
            <v>Hunter 3</v>
          </cell>
          <cell r="C318">
            <v>460</v>
          </cell>
          <cell r="D318">
            <v>40600</v>
          </cell>
          <cell r="E318">
            <v>40635</v>
          </cell>
          <cell r="F318">
            <v>35</v>
          </cell>
          <cell r="G318" t="str">
            <v>Boiler &amp; Balance of Plant, Gen Rewind, Exciter, Rotor Rewind, SDCC, Cooling Tower</v>
          </cell>
          <cell r="I318">
            <v>5</v>
          </cell>
          <cell r="J318">
            <v>1</v>
          </cell>
        </row>
        <row r="319">
          <cell r="A319" t="str">
            <v>CY2011</v>
          </cell>
          <cell r="B319" t="str">
            <v>Wyodak</v>
          </cell>
          <cell r="C319">
            <v>268</v>
          </cell>
          <cell r="D319">
            <v>40600</v>
          </cell>
          <cell r="E319">
            <v>40642</v>
          </cell>
          <cell r="F319">
            <v>42</v>
          </cell>
          <cell r="G319" t="str">
            <v>Low NOx Installation</v>
          </cell>
          <cell r="I319">
            <v>6</v>
          </cell>
          <cell r="J319">
            <v>1</v>
          </cell>
        </row>
        <row r="320">
          <cell r="A320" t="str">
            <v>CY2011</v>
          </cell>
          <cell r="B320" t="str">
            <v>Hermiston 1</v>
          </cell>
          <cell r="C320">
            <v>237</v>
          </cell>
          <cell r="D320">
            <v>40601</v>
          </cell>
          <cell r="E320">
            <v>40609</v>
          </cell>
          <cell r="F320">
            <v>8</v>
          </cell>
          <cell r="G320" t="str">
            <v>Combustion Inspection</v>
          </cell>
          <cell r="I320">
            <v>1.1428571428571428</v>
          </cell>
          <cell r="J320">
            <v>1</v>
          </cell>
        </row>
        <row r="321">
          <cell r="A321" t="str">
            <v>CY2011</v>
          </cell>
          <cell r="B321" t="str">
            <v>Dave Johnston 3</v>
          </cell>
          <cell r="C321">
            <v>220</v>
          </cell>
          <cell r="D321">
            <v>40607</v>
          </cell>
          <cell r="E321">
            <v>40607</v>
          </cell>
          <cell r="F321">
            <v>0</v>
          </cell>
          <cell r="G321" t="str">
            <v>Air Heater Clean, boiler inspection and repair, condensor clean; Cancelled Outage</v>
          </cell>
          <cell r="H321" t="str">
            <v>x</v>
          </cell>
          <cell r="I321">
            <v>0</v>
          </cell>
          <cell r="J321">
            <v>1</v>
          </cell>
        </row>
        <row r="322">
          <cell r="A322" t="str">
            <v>CY2011</v>
          </cell>
          <cell r="B322" t="str">
            <v>Dave Johnston 1</v>
          </cell>
          <cell r="C322">
            <v>106</v>
          </cell>
          <cell r="D322">
            <v>40621</v>
          </cell>
          <cell r="E322">
            <v>40621</v>
          </cell>
          <cell r="F322">
            <v>0</v>
          </cell>
          <cell r="G322" t="str">
            <v>Mini - turbine valve maintenance, boiler inspection and condensor clean; Cancelled Outage</v>
          </cell>
          <cell r="H322" t="str">
            <v>x</v>
          </cell>
          <cell r="I322">
            <v>0</v>
          </cell>
          <cell r="J322">
            <v>1</v>
          </cell>
        </row>
        <row r="323">
          <cell r="A323" t="str">
            <v>CY2011</v>
          </cell>
          <cell r="B323" t="str">
            <v>Naughton 1</v>
          </cell>
          <cell r="C323">
            <v>160</v>
          </cell>
          <cell r="D323">
            <v>40628</v>
          </cell>
          <cell r="E323">
            <v>40684</v>
          </cell>
          <cell r="F323">
            <v>56</v>
          </cell>
          <cell r="G323" t="str">
            <v>Low Nox Installation, reheater replacement, retube condensor, HP/IP turbine, valves</v>
          </cell>
          <cell r="I323">
            <v>8</v>
          </cell>
          <cell r="J323">
            <v>1</v>
          </cell>
        </row>
        <row r="324">
          <cell r="A324" t="str">
            <v>CY2011</v>
          </cell>
          <cell r="B324" t="str">
            <v>Dave Johnston 2</v>
          </cell>
          <cell r="C324">
            <v>106</v>
          </cell>
          <cell r="D324">
            <v>40635</v>
          </cell>
          <cell r="E324">
            <v>40677</v>
          </cell>
          <cell r="F324">
            <v>42</v>
          </cell>
          <cell r="G324" t="str">
            <v>Low NOx  burners, boiler major, ww replacements; Changed from 40d02Apr11 to 42d02Apr11</v>
          </cell>
          <cell r="H324" t="str">
            <v>x</v>
          </cell>
          <cell r="I324">
            <v>6</v>
          </cell>
          <cell r="J324">
            <v>2</v>
          </cell>
        </row>
        <row r="325">
          <cell r="A325" t="str">
            <v>CY2011</v>
          </cell>
          <cell r="B325" t="str">
            <v>Jim Bridger 3</v>
          </cell>
          <cell r="C325">
            <v>353</v>
          </cell>
          <cell r="D325">
            <v>40635</v>
          </cell>
          <cell r="E325">
            <v>40672</v>
          </cell>
          <cell r="F325">
            <v>37</v>
          </cell>
          <cell r="G325" t="str">
            <v>Turbine OH</v>
          </cell>
          <cell r="I325">
            <v>5.2857142857142856</v>
          </cell>
          <cell r="J325">
            <v>2</v>
          </cell>
        </row>
        <row r="326">
          <cell r="A326" t="str">
            <v>CY2011</v>
          </cell>
          <cell r="B326" t="str">
            <v>LakeSide-1A</v>
          </cell>
          <cell r="C326">
            <v>282</v>
          </cell>
          <cell r="D326">
            <v>40649</v>
          </cell>
          <cell r="E326">
            <v>40658</v>
          </cell>
          <cell r="F326">
            <v>9</v>
          </cell>
          <cell r="G326" t="str">
            <v>ST 25k Inspection</v>
          </cell>
          <cell r="I326">
            <v>1.2857142857142858</v>
          </cell>
          <cell r="J326">
            <v>2</v>
          </cell>
        </row>
        <row r="327">
          <cell r="A327" t="str">
            <v>CY2011</v>
          </cell>
          <cell r="B327" t="str">
            <v>LakeSide-1B</v>
          </cell>
          <cell r="C327">
            <v>282</v>
          </cell>
          <cell r="D327">
            <v>40649</v>
          </cell>
          <cell r="E327">
            <v>40658</v>
          </cell>
          <cell r="F327">
            <v>9</v>
          </cell>
          <cell r="G327" t="str">
            <v>ST 25k Inspection</v>
          </cell>
          <cell r="I327">
            <v>1.2857142857142858</v>
          </cell>
          <cell r="J327">
            <v>2</v>
          </cell>
        </row>
        <row r="328">
          <cell r="A328" t="str">
            <v>CY2011</v>
          </cell>
          <cell r="B328" t="str">
            <v>Sunnyside</v>
          </cell>
          <cell r="C328">
            <v>50</v>
          </cell>
          <cell r="D328">
            <v>40649</v>
          </cell>
          <cell r="E328">
            <v>40663</v>
          </cell>
          <cell r="F328">
            <v>14</v>
          </cell>
          <cell r="G328" t="str">
            <v/>
          </cell>
          <cell r="I328">
            <v>2</v>
          </cell>
          <cell r="J328">
            <v>2</v>
          </cell>
        </row>
        <row r="329">
          <cell r="A329" t="str">
            <v>CY2011</v>
          </cell>
          <cell r="B329" t="str">
            <v>Hermiston 2</v>
          </cell>
          <cell r="C329">
            <v>237</v>
          </cell>
          <cell r="D329">
            <v>40663</v>
          </cell>
          <cell r="E329">
            <v>40671</v>
          </cell>
          <cell r="F329">
            <v>8</v>
          </cell>
          <cell r="G329" t="str">
            <v>Combustion Inspection; Changed HGP to CI, 14d30Apr11 to 8d30Apr11</v>
          </cell>
          <cell r="H329" t="str">
            <v>x</v>
          </cell>
          <cell r="I329">
            <v>1.1428571428571428</v>
          </cell>
          <cell r="J329">
            <v>2</v>
          </cell>
        </row>
        <row r="330">
          <cell r="A330" t="str">
            <v>CY2011</v>
          </cell>
          <cell r="B330" t="str">
            <v>Camas Cogen</v>
          </cell>
          <cell r="C330">
            <v>52</v>
          </cell>
          <cell r="D330">
            <v>40670</v>
          </cell>
          <cell r="E330">
            <v>40680</v>
          </cell>
          <cell r="F330">
            <v>10</v>
          </cell>
          <cell r="G330" t="str">
            <v>Turbine Valves; Changed from 14d05May12 to 10d07May11</v>
          </cell>
          <cell r="H330" t="str">
            <v>x</v>
          </cell>
          <cell r="I330">
            <v>1.4285714285714286</v>
          </cell>
          <cell r="J330">
            <v>2</v>
          </cell>
        </row>
        <row r="331">
          <cell r="A331" t="str">
            <v>CY2011</v>
          </cell>
          <cell r="B331" t="str">
            <v>River Road</v>
          </cell>
          <cell r="C331">
            <v>240</v>
          </cell>
          <cell r="D331">
            <v>40670</v>
          </cell>
          <cell r="E331">
            <v>40698</v>
          </cell>
          <cell r="F331">
            <v>28</v>
          </cell>
          <cell r="G331" t="str">
            <v>Steam Turbine Major</v>
          </cell>
          <cell r="I331">
            <v>4</v>
          </cell>
          <cell r="J331">
            <v>2</v>
          </cell>
        </row>
        <row r="332">
          <cell r="A332" t="str">
            <v>CY2011</v>
          </cell>
          <cell r="B332" t="str">
            <v>Jim Bridger 2</v>
          </cell>
          <cell r="C332">
            <v>353</v>
          </cell>
          <cell r="D332">
            <v>40677</v>
          </cell>
          <cell r="E332">
            <v>40686</v>
          </cell>
          <cell r="F332">
            <v>9</v>
          </cell>
          <cell r="G332" t="str">
            <v/>
          </cell>
          <cell r="I332">
            <v>1.2857142857142858</v>
          </cell>
          <cell r="J332">
            <v>2</v>
          </cell>
        </row>
        <row r="333">
          <cell r="A333" t="str">
            <v>CY2011</v>
          </cell>
          <cell r="B333" t="str">
            <v>LakeSide-1B</v>
          </cell>
          <cell r="C333">
            <v>282</v>
          </cell>
          <cell r="D333">
            <v>40684</v>
          </cell>
          <cell r="E333">
            <v>40694.5</v>
          </cell>
          <cell r="F333">
            <v>10.5</v>
          </cell>
          <cell r="G333" t="str">
            <v>CTG Combustion Inspection &amp; Off line wash</v>
          </cell>
          <cell r="I333">
            <v>1.5</v>
          </cell>
          <cell r="J333">
            <v>2</v>
          </cell>
        </row>
        <row r="334">
          <cell r="A334" t="str">
            <v>CY2011</v>
          </cell>
          <cell r="B334" t="str">
            <v>Little Mountain</v>
          </cell>
          <cell r="C334">
            <v>14</v>
          </cell>
          <cell r="D334">
            <v>40741</v>
          </cell>
          <cell r="E334">
            <v>40748</v>
          </cell>
          <cell r="F334">
            <v>7</v>
          </cell>
          <cell r="G334" t="str">
            <v>Combustion Inspection</v>
          </cell>
          <cell r="I334">
            <v>1</v>
          </cell>
          <cell r="J334">
            <v>3</v>
          </cell>
        </row>
        <row r="335">
          <cell r="A335" t="str">
            <v>CY2011</v>
          </cell>
          <cell r="B335" t="str">
            <v>CurrantCrk-1B</v>
          </cell>
          <cell r="C335">
            <v>262</v>
          </cell>
          <cell r="D335">
            <v>40803</v>
          </cell>
          <cell r="E335">
            <v>40805</v>
          </cell>
          <cell r="F335">
            <v>2</v>
          </cell>
          <cell r="G335" t="str">
            <v>CTG Borescope</v>
          </cell>
          <cell r="I335">
            <v>0.2857142857142857</v>
          </cell>
          <cell r="J335">
            <v>3</v>
          </cell>
        </row>
        <row r="336">
          <cell r="A336" t="str">
            <v>CY2011</v>
          </cell>
          <cell r="B336" t="str">
            <v>Dave Johnston 4</v>
          </cell>
          <cell r="C336">
            <v>330</v>
          </cell>
          <cell r="D336">
            <v>40803</v>
          </cell>
          <cell r="E336">
            <v>40840</v>
          </cell>
          <cell r="F336">
            <v>37</v>
          </cell>
          <cell r="G336" t="str">
            <v>Turbine major HP/IP inspection and valve overhaul, Air Heater Wash, stator rewind, boiler overhaul, Scrubber and baghouse tie in, Replace cooling tower</v>
          </cell>
          <cell r="I336">
            <v>5.2857142857142856</v>
          </cell>
          <cell r="J336">
            <v>3</v>
          </cell>
        </row>
        <row r="337">
          <cell r="A337" t="str">
            <v>CY2011</v>
          </cell>
          <cell r="B337" t="str">
            <v>Huntington 1</v>
          </cell>
          <cell r="C337">
            <v>445</v>
          </cell>
          <cell r="D337">
            <v>40803</v>
          </cell>
          <cell r="E337">
            <v>40811</v>
          </cell>
          <cell r="F337">
            <v>8</v>
          </cell>
          <cell r="G337" t="str">
            <v>Minor - Inspection</v>
          </cell>
          <cell r="I337">
            <v>1.1428571428571428</v>
          </cell>
          <cell r="J337">
            <v>3</v>
          </cell>
        </row>
        <row r="338">
          <cell r="A338" t="str">
            <v>CY2011</v>
          </cell>
          <cell r="B338" t="str">
            <v>Hunter 1</v>
          </cell>
          <cell r="C338">
            <v>403</v>
          </cell>
          <cell r="D338">
            <v>40817</v>
          </cell>
          <cell r="E338">
            <v>40824</v>
          </cell>
          <cell r="F338">
            <v>7</v>
          </cell>
          <cell r="G338" t="str">
            <v>Boiler Inspection Outage</v>
          </cell>
          <cell r="I338">
            <v>1</v>
          </cell>
          <cell r="J338">
            <v>4</v>
          </cell>
        </row>
        <row r="339">
          <cell r="A339" t="str">
            <v>CY2011</v>
          </cell>
          <cell r="B339" t="str">
            <v>Blundell</v>
          </cell>
          <cell r="C339">
            <v>23</v>
          </cell>
          <cell r="D339">
            <v>40824</v>
          </cell>
          <cell r="E339">
            <v>40830</v>
          </cell>
          <cell r="F339">
            <v>6</v>
          </cell>
          <cell r="G339" t="str">
            <v xml:space="preserve">Mini </v>
          </cell>
          <cell r="I339">
            <v>0.8571428571428571</v>
          </cell>
          <cell r="J339">
            <v>4</v>
          </cell>
        </row>
        <row r="340">
          <cell r="A340" t="str">
            <v>CY2011</v>
          </cell>
          <cell r="B340" t="str">
            <v>Carbon 1</v>
          </cell>
          <cell r="C340">
            <v>67</v>
          </cell>
          <cell r="D340">
            <v>40824</v>
          </cell>
          <cell r="E340">
            <v>40831</v>
          </cell>
          <cell r="F340">
            <v>7</v>
          </cell>
          <cell r="G340" t="str">
            <v>Mini -</v>
          </cell>
          <cell r="I340">
            <v>1</v>
          </cell>
          <cell r="J340">
            <v>4</v>
          </cell>
        </row>
        <row r="341">
          <cell r="A341" t="str">
            <v>CY2011</v>
          </cell>
          <cell r="B341" t="str">
            <v>CurrantCrk-1B</v>
          </cell>
          <cell r="C341">
            <v>262</v>
          </cell>
          <cell r="D341">
            <v>40831</v>
          </cell>
          <cell r="E341">
            <v>40849</v>
          </cell>
          <cell r="F341">
            <v>18</v>
          </cell>
          <cell r="G341" t="str">
            <v>Major CT OH , off line wash</v>
          </cell>
          <cell r="I341">
            <v>2.5714285714285716</v>
          </cell>
          <cell r="J341">
            <v>4</v>
          </cell>
        </row>
        <row r="342">
          <cell r="A342" t="str">
            <v>CY2011</v>
          </cell>
          <cell r="B342" t="str">
            <v>Sunnyside</v>
          </cell>
          <cell r="C342">
            <v>50</v>
          </cell>
          <cell r="D342">
            <v>40838</v>
          </cell>
          <cell r="E342">
            <v>40845</v>
          </cell>
          <cell r="F342">
            <v>7</v>
          </cell>
          <cell r="G342" t="str">
            <v/>
          </cell>
          <cell r="I342">
            <v>1</v>
          </cell>
          <cell r="J342">
            <v>4</v>
          </cell>
        </row>
        <row r="343">
          <cell r="A343" t="str">
            <v>CY2012</v>
          </cell>
          <cell r="B343" t="str">
            <v>LakeSide-1A</v>
          </cell>
          <cell r="C343">
            <v>282</v>
          </cell>
          <cell r="D343">
            <v>40971</v>
          </cell>
          <cell r="E343">
            <v>41003</v>
          </cell>
          <cell r="F343">
            <v>32</v>
          </cell>
          <cell r="G343" t="str">
            <v>Major Inspection</v>
          </cell>
          <cell r="I343">
            <v>4.5714285714285712</v>
          </cell>
          <cell r="J343">
            <v>1</v>
          </cell>
        </row>
        <row r="344">
          <cell r="A344" t="str">
            <v>CY2012</v>
          </cell>
          <cell r="B344" t="str">
            <v>Hermiston 2</v>
          </cell>
          <cell r="C344">
            <v>237</v>
          </cell>
          <cell r="D344">
            <v>40972</v>
          </cell>
          <cell r="E344">
            <v>40980</v>
          </cell>
          <cell r="F344">
            <v>8</v>
          </cell>
          <cell r="G344" t="str">
            <v xml:space="preserve">Combustion Inspection </v>
          </cell>
          <cell r="I344">
            <v>1.1428571428571428</v>
          </cell>
          <cell r="J344">
            <v>1</v>
          </cell>
        </row>
        <row r="345">
          <cell r="A345" t="str">
            <v>CY2012</v>
          </cell>
          <cell r="B345" t="str">
            <v>CurrantCrk-1A</v>
          </cell>
          <cell r="C345">
            <v>263</v>
          </cell>
          <cell r="D345">
            <v>40978</v>
          </cell>
          <cell r="E345">
            <v>40980</v>
          </cell>
          <cell r="F345">
            <v>2</v>
          </cell>
          <cell r="G345" t="str">
            <v>CTG Borescope</v>
          </cell>
          <cell r="I345">
            <v>0.2857142857142857</v>
          </cell>
          <cell r="J345">
            <v>1</v>
          </cell>
        </row>
        <row r="346">
          <cell r="A346" t="str">
            <v>CY2012</v>
          </cell>
          <cell r="B346" t="str">
            <v>CurrantCrk-1A</v>
          </cell>
          <cell r="C346">
            <v>263</v>
          </cell>
          <cell r="D346">
            <v>40985</v>
          </cell>
          <cell r="E346">
            <v>40997</v>
          </cell>
          <cell r="F346">
            <v>12</v>
          </cell>
          <cell r="G346" t="str">
            <v>Stm vlvs minor, CT OH, off line wash. Switch yard</v>
          </cell>
          <cell r="I346">
            <v>1.7142857142857142</v>
          </cell>
          <cell r="J346">
            <v>1</v>
          </cell>
        </row>
        <row r="347">
          <cell r="A347" t="str">
            <v>CY2012</v>
          </cell>
          <cell r="B347" t="str">
            <v>CurrantCrk-1B</v>
          </cell>
          <cell r="C347">
            <v>262</v>
          </cell>
          <cell r="D347">
            <v>40985</v>
          </cell>
          <cell r="E347">
            <v>40997</v>
          </cell>
          <cell r="F347">
            <v>12</v>
          </cell>
          <cell r="G347" t="str">
            <v>Stm vlvs minor,  off line wash. Switch yard</v>
          </cell>
          <cell r="I347">
            <v>1.7142857142857142</v>
          </cell>
          <cell r="J347">
            <v>1</v>
          </cell>
        </row>
        <row r="348">
          <cell r="A348" t="str">
            <v>CY2012</v>
          </cell>
          <cell r="B348" t="str">
            <v>West Valley 3</v>
          </cell>
          <cell r="C348">
            <v>40</v>
          </cell>
          <cell r="D348">
            <v>40985</v>
          </cell>
          <cell r="E348">
            <v>40992</v>
          </cell>
          <cell r="F348">
            <v>7</v>
          </cell>
          <cell r="G348" t="str">
            <v>Combustor Exchange</v>
          </cell>
          <cell r="I348">
            <v>1</v>
          </cell>
          <cell r="J348">
            <v>1</v>
          </cell>
        </row>
        <row r="349">
          <cell r="A349" t="str">
            <v>CY2012</v>
          </cell>
          <cell r="B349" t="str">
            <v>Colstrip 4</v>
          </cell>
          <cell r="C349">
            <v>74</v>
          </cell>
          <cell r="D349">
            <v>40992</v>
          </cell>
          <cell r="E349">
            <v>41036</v>
          </cell>
          <cell r="F349">
            <v>44</v>
          </cell>
          <cell r="G349" t="str">
            <v/>
          </cell>
          <cell r="I349">
            <v>6.2857142857142856</v>
          </cell>
          <cell r="J349">
            <v>1</v>
          </cell>
        </row>
        <row r="350">
          <cell r="A350" t="str">
            <v>CY2012</v>
          </cell>
          <cell r="B350" t="str">
            <v>West Valley 4</v>
          </cell>
          <cell r="C350">
            <v>40</v>
          </cell>
          <cell r="D350">
            <v>40992</v>
          </cell>
          <cell r="E350">
            <v>40999</v>
          </cell>
          <cell r="F350">
            <v>7</v>
          </cell>
          <cell r="G350" t="str">
            <v>Combustor Exchange</v>
          </cell>
          <cell r="I350">
            <v>1</v>
          </cell>
          <cell r="J350">
            <v>1</v>
          </cell>
        </row>
        <row r="351">
          <cell r="A351" t="str">
            <v>CY2012</v>
          </cell>
          <cell r="B351" t="str">
            <v>Cholla 4</v>
          </cell>
          <cell r="C351">
            <v>380</v>
          </cell>
          <cell r="D351">
            <v>40999</v>
          </cell>
          <cell r="E351">
            <v>41020</v>
          </cell>
          <cell r="F351">
            <v>21</v>
          </cell>
          <cell r="G351" t="str">
            <v>Minor Overhaul</v>
          </cell>
          <cell r="I351">
            <v>3</v>
          </cell>
          <cell r="J351">
            <v>1</v>
          </cell>
        </row>
        <row r="352">
          <cell r="A352" t="str">
            <v>CY2012</v>
          </cell>
          <cell r="B352" t="str">
            <v>CurrantCrk-1A</v>
          </cell>
          <cell r="C352">
            <v>263</v>
          </cell>
          <cell r="D352">
            <v>40999</v>
          </cell>
          <cell r="E352">
            <v>41005</v>
          </cell>
          <cell r="F352">
            <v>6</v>
          </cell>
          <cell r="G352" t="str">
            <v>Major CT OH , off line wash</v>
          </cell>
          <cell r="I352">
            <v>0.8571428571428571</v>
          </cell>
          <cell r="J352">
            <v>1</v>
          </cell>
        </row>
        <row r="353">
          <cell r="A353" t="str">
            <v>CY2012</v>
          </cell>
          <cell r="B353" t="str">
            <v>Hermiston 1</v>
          </cell>
          <cell r="C353">
            <v>237</v>
          </cell>
          <cell r="D353">
            <v>41000</v>
          </cell>
          <cell r="E353">
            <v>41044</v>
          </cell>
          <cell r="F353">
            <v>44</v>
          </cell>
          <cell r="G353" t="str">
            <v>Major; Changed start 44d03May09 to 44d01Apr12</v>
          </cell>
          <cell r="H353" t="str">
            <v>x</v>
          </cell>
          <cell r="I353">
            <v>6.2857142857142856</v>
          </cell>
          <cell r="J353">
            <v>2</v>
          </cell>
        </row>
        <row r="354">
          <cell r="A354" t="str">
            <v>CY2012</v>
          </cell>
          <cell r="B354" t="str">
            <v>West Valley 1</v>
          </cell>
          <cell r="C354">
            <v>40</v>
          </cell>
          <cell r="D354">
            <v>41000</v>
          </cell>
          <cell r="E354">
            <v>41007</v>
          </cell>
          <cell r="F354">
            <v>7</v>
          </cell>
          <cell r="G354" t="str">
            <v xml:space="preserve">HGI, HPT Stage 1, NOx Catalyst, CO Catalyst </v>
          </cell>
          <cell r="I354">
            <v>1</v>
          </cell>
          <cell r="J354">
            <v>2</v>
          </cell>
        </row>
        <row r="355">
          <cell r="A355" t="str">
            <v>CY2012</v>
          </cell>
          <cell r="B355" t="str">
            <v>Craig 1</v>
          </cell>
          <cell r="C355">
            <v>83</v>
          </cell>
          <cell r="D355">
            <v>41006</v>
          </cell>
          <cell r="E355">
            <v>41050</v>
          </cell>
          <cell r="F355">
            <v>44</v>
          </cell>
          <cell r="G355" t="str">
            <v>Major</v>
          </cell>
          <cell r="I355">
            <v>6.2857142857142856</v>
          </cell>
          <cell r="J355">
            <v>2</v>
          </cell>
        </row>
        <row r="356">
          <cell r="A356" t="str">
            <v>CY2012</v>
          </cell>
          <cell r="B356" t="str">
            <v>Hayden 1</v>
          </cell>
          <cell r="C356">
            <v>45</v>
          </cell>
          <cell r="D356">
            <v>41006</v>
          </cell>
          <cell r="E356">
            <v>41034</v>
          </cell>
          <cell r="F356">
            <v>28</v>
          </cell>
          <cell r="G356" t="str">
            <v>(dates?) Gen Inspection, Valves, DA</v>
          </cell>
          <cell r="I356">
            <v>4</v>
          </cell>
          <cell r="J356">
            <v>2</v>
          </cell>
        </row>
        <row r="357">
          <cell r="A357" t="str">
            <v>CY2012</v>
          </cell>
          <cell r="B357" t="str">
            <v>West Valley 2</v>
          </cell>
          <cell r="C357">
            <v>40</v>
          </cell>
          <cell r="D357">
            <v>41007</v>
          </cell>
          <cell r="E357">
            <v>41014</v>
          </cell>
          <cell r="F357">
            <v>7</v>
          </cell>
          <cell r="G357" t="str">
            <v xml:space="preserve">HGI, HPT Stage 1, NOx Catalyst, CO Catalyst </v>
          </cell>
          <cell r="I357">
            <v>1</v>
          </cell>
          <cell r="J357">
            <v>2</v>
          </cell>
        </row>
        <row r="358">
          <cell r="A358" t="str">
            <v>CY2012</v>
          </cell>
          <cell r="B358" t="str">
            <v>Jim Bridger 1</v>
          </cell>
          <cell r="C358">
            <v>353</v>
          </cell>
          <cell r="D358">
            <v>41027</v>
          </cell>
          <cell r="E358">
            <v>41036</v>
          </cell>
          <cell r="F358">
            <v>9</v>
          </cell>
          <cell r="G358" t="str">
            <v/>
          </cell>
          <cell r="I358">
            <v>1.2857142857142858</v>
          </cell>
          <cell r="J358">
            <v>2</v>
          </cell>
        </row>
        <row r="359">
          <cell r="A359" t="str">
            <v>CY2012</v>
          </cell>
          <cell r="B359" t="str">
            <v>LakeSide-1B</v>
          </cell>
          <cell r="C359">
            <v>282</v>
          </cell>
          <cell r="D359">
            <v>41027</v>
          </cell>
          <cell r="E359">
            <v>41059</v>
          </cell>
          <cell r="F359">
            <v>32</v>
          </cell>
          <cell r="G359" t="str">
            <v>Major Inspection</v>
          </cell>
          <cell r="I359">
            <v>4.5714285714285712</v>
          </cell>
          <cell r="J359">
            <v>2</v>
          </cell>
        </row>
        <row r="360">
          <cell r="A360" t="str">
            <v>CY2012</v>
          </cell>
          <cell r="B360" t="str">
            <v>Jim Bridger 4</v>
          </cell>
          <cell r="C360">
            <v>353</v>
          </cell>
          <cell r="D360">
            <v>41034</v>
          </cell>
          <cell r="E360">
            <v>41071</v>
          </cell>
          <cell r="F360">
            <v>37</v>
          </cell>
          <cell r="G360" t="str">
            <v>Turbine OH,</v>
          </cell>
          <cell r="I360">
            <v>5.2857142857142856</v>
          </cell>
          <cell r="J360">
            <v>2</v>
          </cell>
        </row>
        <row r="361">
          <cell r="A361" t="str">
            <v>CY2012</v>
          </cell>
          <cell r="B361" t="str">
            <v>River Road</v>
          </cell>
          <cell r="C361">
            <v>240</v>
          </cell>
          <cell r="D361">
            <v>41034</v>
          </cell>
          <cell r="E361">
            <v>41062</v>
          </cell>
          <cell r="F361">
            <v>28</v>
          </cell>
          <cell r="G361" t="str">
            <v>Gas Turbine Major</v>
          </cell>
          <cell r="I361">
            <v>4</v>
          </cell>
          <cell r="J361">
            <v>2</v>
          </cell>
        </row>
        <row r="362">
          <cell r="A362" t="str">
            <v>CY2012</v>
          </cell>
          <cell r="B362" t="str">
            <v>Sunnyside</v>
          </cell>
          <cell r="C362">
            <v>50</v>
          </cell>
          <cell r="D362">
            <v>41041</v>
          </cell>
          <cell r="E362">
            <v>41055</v>
          </cell>
          <cell r="F362">
            <v>14</v>
          </cell>
          <cell r="G362" t="str">
            <v/>
          </cell>
          <cell r="I362">
            <v>2</v>
          </cell>
          <cell r="J362">
            <v>2</v>
          </cell>
        </row>
        <row r="363">
          <cell r="A363" t="str">
            <v>CY2012</v>
          </cell>
          <cell r="B363" t="str">
            <v>Little Mountain</v>
          </cell>
          <cell r="C363">
            <v>14</v>
          </cell>
          <cell r="D363">
            <v>41105</v>
          </cell>
          <cell r="E363">
            <v>41112</v>
          </cell>
          <cell r="F363">
            <v>7</v>
          </cell>
          <cell r="G363" t="str">
            <v>Combustion Inspection</v>
          </cell>
          <cell r="I363">
            <v>1</v>
          </cell>
          <cell r="J363">
            <v>3</v>
          </cell>
        </row>
        <row r="364">
          <cell r="A364" t="str">
            <v>CY2012</v>
          </cell>
          <cell r="B364" t="str">
            <v>Huntington 2</v>
          </cell>
          <cell r="C364">
            <v>450</v>
          </cell>
          <cell r="D364">
            <v>41167</v>
          </cell>
          <cell r="E364">
            <v>41175</v>
          </cell>
          <cell r="F364">
            <v>8</v>
          </cell>
          <cell r="G364" t="str">
            <v>Minor - Inspection</v>
          </cell>
          <cell r="I364">
            <v>1.1428571428571428</v>
          </cell>
          <cell r="J364">
            <v>3</v>
          </cell>
        </row>
        <row r="365">
          <cell r="A365" t="str">
            <v>CY2012</v>
          </cell>
          <cell r="B365" t="str">
            <v>Naughton 2</v>
          </cell>
          <cell r="C365">
            <v>210</v>
          </cell>
          <cell r="D365">
            <v>41167</v>
          </cell>
          <cell r="E365">
            <v>41176</v>
          </cell>
          <cell r="F365">
            <v>9</v>
          </cell>
          <cell r="G365" t="str">
            <v>Air Htr, Economizer clean</v>
          </cell>
          <cell r="I365">
            <v>1.2857142857142858</v>
          </cell>
          <cell r="J365">
            <v>3</v>
          </cell>
        </row>
        <row r="366">
          <cell r="A366" t="str">
            <v>CY2012</v>
          </cell>
          <cell r="B366" t="str">
            <v xml:space="preserve">Hunter 2 </v>
          </cell>
          <cell r="C366">
            <v>259</v>
          </cell>
          <cell r="D366">
            <v>41174</v>
          </cell>
          <cell r="E366">
            <v>41181</v>
          </cell>
          <cell r="F366">
            <v>7</v>
          </cell>
          <cell r="G366" t="str">
            <v>Boiler Inspection Outage</v>
          </cell>
          <cell r="I366">
            <v>1</v>
          </cell>
          <cell r="J366">
            <v>3</v>
          </cell>
        </row>
        <row r="367">
          <cell r="A367" t="str">
            <v>CY2012</v>
          </cell>
          <cell r="B367" t="str">
            <v>Carbon 2</v>
          </cell>
          <cell r="C367">
            <v>105</v>
          </cell>
          <cell r="D367">
            <v>41181</v>
          </cell>
          <cell r="E367">
            <v>41209</v>
          </cell>
          <cell r="F367">
            <v>28</v>
          </cell>
          <cell r="G367" t="str">
            <v xml:space="preserve">Major: Boiler </v>
          </cell>
          <cell r="I367">
            <v>4</v>
          </cell>
          <cell r="J367">
            <v>3</v>
          </cell>
        </row>
        <row r="368">
          <cell r="A368" t="str">
            <v>CY2012</v>
          </cell>
          <cell r="B368" t="str">
            <v>Blundell</v>
          </cell>
          <cell r="C368">
            <v>23</v>
          </cell>
          <cell r="D368">
            <v>41188</v>
          </cell>
          <cell r="E368">
            <v>41194</v>
          </cell>
          <cell r="F368">
            <v>6</v>
          </cell>
          <cell r="G368" t="str">
            <v>Mini</v>
          </cell>
          <cell r="I368">
            <v>0.8571428571428571</v>
          </cell>
          <cell r="J368">
            <v>4</v>
          </cell>
        </row>
        <row r="369">
          <cell r="A369" t="str">
            <v>CY2012</v>
          </cell>
          <cell r="B369" t="str">
            <v>Sunnyside</v>
          </cell>
          <cell r="C369">
            <v>50</v>
          </cell>
          <cell r="D369">
            <v>41195</v>
          </cell>
          <cell r="E369">
            <v>41202</v>
          </cell>
          <cell r="F369">
            <v>7</v>
          </cell>
          <cell r="G369" t="str">
            <v/>
          </cell>
          <cell r="I369">
            <v>1</v>
          </cell>
          <cell r="J369">
            <v>4</v>
          </cell>
        </row>
        <row r="370">
          <cell r="A370" t="str">
            <v>CY2013</v>
          </cell>
          <cell r="B370" t="str">
            <v>Hunter 1</v>
          </cell>
          <cell r="C370">
            <v>403</v>
          </cell>
          <cell r="D370">
            <v>41335</v>
          </cell>
          <cell r="E370">
            <v>41363</v>
          </cell>
          <cell r="F370">
            <v>28</v>
          </cell>
          <cell r="G370" t="str">
            <v>Boiler &amp; Balance of Plant, Turbine Valves</v>
          </cell>
          <cell r="I370">
            <v>4</v>
          </cell>
          <cell r="J370">
            <v>1</v>
          </cell>
        </row>
        <row r="371">
          <cell r="A371" t="str">
            <v>CY2013</v>
          </cell>
          <cell r="B371" t="str">
            <v>Naughton 3</v>
          </cell>
          <cell r="C371">
            <v>330</v>
          </cell>
          <cell r="D371">
            <v>41335</v>
          </cell>
          <cell r="E371">
            <v>41372</v>
          </cell>
          <cell r="F371">
            <v>37</v>
          </cell>
          <cell r="G371" t="str">
            <v>Section 114 Work, generator inspection, economizer replacement</v>
          </cell>
          <cell r="I371">
            <v>5.2857142857142856</v>
          </cell>
          <cell r="J371">
            <v>1</v>
          </cell>
        </row>
        <row r="372">
          <cell r="A372" t="str">
            <v>CY2013</v>
          </cell>
          <cell r="B372" t="str">
            <v>Hermiston 1</v>
          </cell>
          <cell r="C372">
            <v>237</v>
          </cell>
          <cell r="D372">
            <v>41342</v>
          </cell>
          <cell r="E372">
            <v>41350</v>
          </cell>
          <cell r="F372">
            <v>8</v>
          </cell>
          <cell r="G372" t="str">
            <v>Combustion Inspection</v>
          </cell>
          <cell r="I372">
            <v>1.1428571428571428</v>
          </cell>
          <cell r="J372">
            <v>1</v>
          </cell>
        </row>
        <row r="373">
          <cell r="A373" t="str">
            <v>CY2013</v>
          </cell>
          <cell r="B373" t="str">
            <v>CurrantCrk-1A</v>
          </cell>
          <cell r="C373">
            <v>263</v>
          </cell>
          <cell r="D373">
            <v>41349</v>
          </cell>
          <cell r="E373">
            <v>41351</v>
          </cell>
          <cell r="F373">
            <v>2</v>
          </cell>
          <cell r="G373" t="str">
            <v>Borescope</v>
          </cell>
          <cell r="I373">
            <v>0.2857142857142857</v>
          </cell>
          <cell r="J373">
            <v>1</v>
          </cell>
        </row>
        <row r="374">
          <cell r="A374" t="str">
            <v>CY2013</v>
          </cell>
          <cell r="B374" t="str">
            <v>Jim Bridger 2</v>
          </cell>
          <cell r="C374">
            <v>353</v>
          </cell>
          <cell r="D374">
            <v>41356</v>
          </cell>
          <cell r="E374">
            <v>41393</v>
          </cell>
          <cell r="F374">
            <v>37</v>
          </cell>
          <cell r="G374" t="str">
            <v>Turbine OH,</v>
          </cell>
          <cell r="I374">
            <v>5.2857142857142856</v>
          </cell>
          <cell r="J374">
            <v>1</v>
          </cell>
        </row>
        <row r="375">
          <cell r="A375" t="str">
            <v>CY2013</v>
          </cell>
          <cell r="B375" t="str">
            <v>Blundell</v>
          </cell>
          <cell r="C375">
            <v>23</v>
          </cell>
          <cell r="D375">
            <v>41370</v>
          </cell>
          <cell r="E375">
            <v>41398</v>
          </cell>
          <cell r="F375">
            <v>28</v>
          </cell>
          <cell r="G375" t="str">
            <v/>
          </cell>
          <cell r="I375">
            <v>4</v>
          </cell>
          <cell r="J375">
            <v>2</v>
          </cell>
        </row>
        <row r="376">
          <cell r="A376" t="str">
            <v>CY2013</v>
          </cell>
          <cell r="B376" t="str">
            <v>Colstrip 3</v>
          </cell>
          <cell r="C376">
            <v>74</v>
          </cell>
          <cell r="D376">
            <v>41370</v>
          </cell>
          <cell r="E376">
            <v>41414</v>
          </cell>
          <cell r="F376">
            <v>44</v>
          </cell>
          <cell r="G376" t="str">
            <v/>
          </cell>
          <cell r="I376">
            <v>6.2857142857142856</v>
          </cell>
          <cell r="J376">
            <v>2</v>
          </cell>
        </row>
        <row r="377">
          <cell r="A377" t="str">
            <v>CY2013</v>
          </cell>
          <cell r="B377" t="str">
            <v>Dave Johnston 1</v>
          </cell>
          <cell r="C377">
            <v>106</v>
          </cell>
          <cell r="D377">
            <v>41370</v>
          </cell>
          <cell r="E377">
            <v>41412</v>
          </cell>
          <cell r="F377">
            <v>42</v>
          </cell>
          <cell r="G377" t="str">
            <v>Low NOx burners, boiler major, econ replacement, ww replacements, turbine valve overhaul, condensor cleaning. Boiler chemical clean</v>
          </cell>
          <cell r="I377">
            <v>6</v>
          </cell>
          <cell r="J377">
            <v>2</v>
          </cell>
        </row>
        <row r="378">
          <cell r="A378" t="str">
            <v>CY2013</v>
          </cell>
          <cell r="B378" t="str">
            <v>Hermiston 2</v>
          </cell>
          <cell r="C378">
            <v>237</v>
          </cell>
          <cell r="D378">
            <v>41370</v>
          </cell>
          <cell r="E378">
            <v>41414</v>
          </cell>
          <cell r="F378">
            <v>44</v>
          </cell>
          <cell r="G378" t="str">
            <v>Major; Changed CI to Major, 8d06Apr13 to 44d06Apr13</v>
          </cell>
          <cell r="H378" t="str">
            <v>x</v>
          </cell>
          <cell r="I378">
            <v>6.2857142857142856</v>
          </cell>
          <cell r="J378">
            <v>2</v>
          </cell>
        </row>
        <row r="379">
          <cell r="A379" t="str">
            <v>CY2013</v>
          </cell>
          <cell r="B379" t="str">
            <v>Naughton 1</v>
          </cell>
          <cell r="C379">
            <v>160</v>
          </cell>
          <cell r="D379">
            <v>41370</v>
          </cell>
          <cell r="E379">
            <v>41379</v>
          </cell>
          <cell r="F379">
            <v>9</v>
          </cell>
          <cell r="G379" t="str">
            <v xml:space="preserve">Air Htr, Economizer clean </v>
          </cell>
          <cell r="I379">
            <v>1.2857142857142858</v>
          </cell>
          <cell r="J379">
            <v>2</v>
          </cell>
        </row>
        <row r="380">
          <cell r="A380" t="str">
            <v>CY2013</v>
          </cell>
          <cell r="B380" t="str">
            <v>Craig 2</v>
          </cell>
          <cell r="C380">
            <v>83</v>
          </cell>
          <cell r="D380">
            <v>41377</v>
          </cell>
          <cell r="E380">
            <v>41421</v>
          </cell>
          <cell r="F380">
            <v>44</v>
          </cell>
          <cell r="G380" t="str">
            <v>Major</v>
          </cell>
          <cell r="I380">
            <v>6.2857142857142856</v>
          </cell>
          <cell r="J380">
            <v>2</v>
          </cell>
        </row>
        <row r="381">
          <cell r="A381" t="str">
            <v>CY2013</v>
          </cell>
          <cell r="B381" t="str">
            <v>CurrantCrk-1A</v>
          </cell>
          <cell r="C381">
            <v>263</v>
          </cell>
          <cell r="D381">
            <v>41377</v>
          </cell>
          <cell r="E381">
            <v>41387.5</v>
          </cell>
          <cell r="F381">
            <v>10.5</v>
          </cell>
          <cell r="G381" t="str">
            <v>HGP/offline wash</v>
          </cell>
          <cell r="I381">
            <v>1.5</v>
          </cell>
          <cell r="J381">
            <v>2</v>
          </cell>
        </row>
        <row r="382">
          <cell r="A382" t="str">
            <v>CY2013</v>
          </cell>
          <cell r="B382" t="str">
            <v>West Valley 5</v>
          </cell>
          <cell r="C382">
            <v>40</v>
          </cell>
          <cell r="D382">
            <v>41377</v>
          </cell>
          <cell r="E382">
            <v>41384</v>
          </cell>
          <cell r="F382">
            <v>7</v>
          </cell>
          <cell r="G382" t="str">
            <v>HGI, HPT Stage 1, NOx Catalyst, CO Catalyst</v>
          </cell>
          <cell r="I382">
            <v>1</v>
          </cell>
          <cell r="J382">
            <v>2</v>
          </cell>
        </row>
        <row r="383">
          <cell r="A383" t="str">
            <v>CY2013</v>
          </cell>
          <cell r="B383" t="str">
            <v>Camas Cogen</v>
          </cell>
          <cell r="C383">
            <v>52</v>
          </cell>
          <cell r="D383">
            <v>41398</v>
          </cell>
          <cell r="E383">
            <v>41408</v>
          </cell>
          <cell r="F383">
            <v>10</v>
          </cell>
          <cell r="G383" t="str">
            <v>Turbine Valves; Added to Schedule</v>
          </cell>
          <cell r="H383" t="str">
            <v>x</v>
          </cell>
          <cell r="I383">
            <v>1.4285714285714286</v>
          </cell>
          <cell r="J383">
            <v>2</v>
          </cell>
        </row>
        <row r="384">
          <cell r="A384" t="str">
            <v>CY2013</v>
          </cell>
          <cell r="B384" t="str">
            <v>Jim Bridger 3</v>
          </cell>
          <cell r="C384">
            <v>353</v>
          </cell>
          <cell r="D384">
            <v>41398</v>
          </cell>
          <cell r="E384">
            <v>41407</v>
          </cell>
          <cell r="F384">
            <v>9</v>
          </cell>
          <cell r="G384" t="str">
            <v/>
          </cell>
          <cell r="I384">
            <v>1.2857142857142858</v>
          </cell>
          <cell r="J384">
            <v>2</v>
          </cell>
        </row>
        <row r="385">
          <cell r="A385" t="str">
            <v>CY2013</v>
          </cell>
          <cell r="B385" t="str">
            <v>River Road</v>
          </cell>
          <cell r="C385">
            <v>240</v>
          </cell>
          <cell r="D385">
            <v>41398</v>
          </cell>
          <cell r="E385">
            <v>41408</v>
          </cell>
          <cell r="F385">
            <v>10</v>
          </cell>
          <cell r="G385" t="str">
            <v>Combustion Inspection</v>
          </cell>
          <cell r="I385">
            <v>1.4285714285714286</v>
          </cell>
          <cell r="J385">
            <v>2</v>
          </cell>
        </row>
        <row r="386">
          <cell r="A386" t="str">
            <v>CY2013</v>
          </cell>
          <cell r="B386" t="str">
            <v>Dave Johnston 4</v>
          </cell>
          <cell r="C386">
            <v>330</v>
          </cell>
          <cell r="D386">
            <v>41426</v>
          </cell>
          <cell r="E386">
            <v>41426</v>
          </cell>
          <cell r="F386">
            <v>0</v>
          </cell>
          <cell r="G386" t="str">
            <v>Inspection outage; Cancelled Outage</v>
          </cell>
          <cell r="H386" t="str">
            <v>x</v>
          </cell>
          <cell r="I386">
            <v>0</v>
          </cell>
          <cell r="J386">
            <v>2</v>
          </cell>
        </row>
        <row r="387">
          <cell r="A387" t="str">
            <v>CY2013</v>
          </cell>
          <cell r="B387" t="str">
            <v>Sunnyside</v>
          </cell>
          <cell r="C387">
            <v>50</v>
          </cell>
          <cell r="D387">
            <v>41432</v>
          </cell>
          <cell r="E387">
            <v>41446</v>
          </cell>
          <cell r="F387">
            <v>14</v>
          </cell>
          <cell r="G387" t="str">
            <v/>
          </cell>
          <cell r="I387">
            <v>2</v>
          </cell>
          <cell r="J387">
            <v>2</v>
          </cell>
        </row>
        <row r="388">
          <cell r="A388" t="str">
            <v>CY2013</v>
          </cell>
          <cell r="B388" t="str">
            <v>Little Mountain</v>
          </cell>
          <cell r="C388">
            <v>14</v>
          </cell>
          <cell r="D388">
            <v>41462</v>
          </cell>
          <cell r="E388">
            <v>41490</v>
          </cell>
          <cell r="F388">
            <v>28</v>
          </cell>
          <cell r="G388" t="str">
            <v>Hot Gas Inspection 25000</v>
          </cell>
          <cell r="I388">
            <v>4</v>
          </cell>
          <cell r="J388">
            <v>3</v>
          </cell>
        </row>
        <row r="389">
          <cell r="A389" t="str">
            <v>CY2013</v>
          </cell>
          <cell r="B389" t="str">
            <v>Sunnyside</v>
          </cell>
          <cell r="C389">
            <v>50</v>
          </cell>
          <cell r="D389">
            <v>41537</v>
          </cell>
          <cell r="E389">
            <v>41544</v>
          </cell>
          <cell r="F389">
            <v>7</v>
          </cell>
          <cell r="G389" t="str">
            <v/>
          </cell>
          <cell r="I389">
            <v>1</v>
          </cell>
          <cell r="J389">
            <v>3</v>
          </cell>
        </row>
        <row r="390">
          <cell r="A390" t="str">
            <v>CY2013</v>
          </cell>
          <cell r="B390" t="str">
            <v>CurrantCrk-1B</v>
          </cell>
          <cell r="C390">
            <v>262</v>
          </cell>
          <cell r="D390">
            <v>41538</v>
          </cell>
          <cell r="E390">
            <v>41540</v>
          </cell>
          <cell r="F390">
            <v>2</v>
          </cell>
          <cell r="G390" t="str">
            <v>CTG Borescope</v>
          </cell>
          <cell r="I390">
            <v>0.2857142857142857</v>
          </cell>
          <cell r="J390">
            <v>3</v>
          </cell>
        </row>
        <row r="391">
          <cell r="A391" t="str">
            <v>CY2013</v>
          </cell>
          <cell r="B391" t="str">
            <v>Hunter 3</v>
          </cell>
          <cell r="C391">
            <v>460</v>
          </cell>
          <cell r="D391">
            <v>41538</v>
          </cell>
          <cell r="E391">
            <v>41545</v>
          </cell>
          <cell r="F391">
            <v>7</v>
          </cell>
          <cell r="G391" t="str">
            <v>Boiler Inspection Outage</v>
          </cell>
          <cell r="I391">
            <v>1</v>
          </cell>
          <cell r="J391">
            <v>3</v>
          </cell>
        </row>
        <row r="392">
          <cell r="A392" t="str">
            <v>CY2013</v>
          </cell>
          <cell r="B392" t="str">
            <v>Carbon 1</v>
          </cell>
          <cell r="C392">
            <v>67</v>
          </cell>
          <cell r="D392">
            <v>41545</v>
          </cell>
          <cell r="E392">
            <v>41573</v>
          </cell>
          <cell r="F392">
            <v>28</v>
          </cell>
          <cell r="G392" t="str">
            <v xml:space="preserve">Major - Boiler and Turbine - </v>
          </cell>
          <cell r="I392">
            <v>4</v>
          </cell>
          <cell r="J392">
            <v>3</v>
          </cell>
        </row>
        <row r="393">
          <cell r="A393" t="str">
            <v>CY2013</v>
          </cell>
          <cell r="B393" t="str">
            <v>Huntington 1</v>
          </cell>
          <cell r="C393">
            <v>445</v>
          </cell>
          <cell r="D393">
            <v>41545</v>
          </cell>
          <cell r="E393">
            <v>41589</v>
          </cell>
          <cell r="F393">
            <v>44</v>
          </cell>
          <cell r="G393" t="str">
            <v>Major - Boiler OH, HP Nozzle Box, GSU, LP Rotor, Economizer replacement</v>
          </cell>
          <cell r="I393">
            <v>6.2857142857142856</v>
          </cell>
          <cell r="J393">
            <v>3</v>
          </cell>
        </row>
        <row r="394">
          <cell r="A394" t="str">
            <v>CY2013</v>
          </cell>
          <cell r="B394" t="str">
            <v>Blundell</v>
          </cell>
          <cell r="C394">
            <v>23</v>
          </cell>
          <cell r="D394">
            <v>41551</v>
          </cell>
          <cell r="E394">
            <v>41554</v>
          </cell>
          <cell r="F394">
            <v>3</v>
          </cell>
          <cell r="G394" t="str">
            <v xml:space="preserve">Mini </v>
          </cell>
          <cell r="I394">
            <v>0.42857142857142855</v>
          </cell>
          <cell r="J394">
            <v>4</v>
          </cell>
        </row>
        <row r="395">
          <cell r="A395" t="str">
            <v>CY2013</v>
          </cell>
          <cell r="B395" t="str">
            <v>CurrantCrk-1B</v>
          </cell>
          <cell r="C395">
            <v>263</v>
          </cell>
          <cell r="D395">
            <v>41552</v>
          </cell>
          <cell r="E395">
            <v>41562.5</v>
          </cell>
          <cell r="F395">
            <v>10.5</v>
          </cell>
          <cell r="G395" t="str">
            <v>HGP</v>
          </cell>
          <cell r="I395">
            <v>1.5</v>
          </cell>
          <cell r="J395">
            <v>4</v>
          </cell>
        </row>
        <row r="396">
          <cell r="A396" t="str">
            <v>CY2013</v>
          </cell>
          <cell r="B396" t="str">
            <v>Hayden 2</v>
          </cell>
          <cell r="C396">
            <v>33</v>
          </cell>
          <cell r="D396">
            <v>41559</v>
          </cell>
          <cell r="E396">
            <v>41589</v>
          </cell>
          <cell r="F396">
            <v>30</v>
          </cell>
          <cell r="G396" t="str">
            <v>(date?) Boiler Outage, Valves, Safeties, Chemical Clean</v>
          </cell>
          <cell r="I396">
            <v>4.2857142857142856</v>
          </cell>
          <cell r="J396">
            <v>4</v>
          </cell>
        </row>
        <row r="397">
          <cell r="A397" t="str">
            <v>CY2014</v>
          </cell>
          <cell r="B397" t="str">
            <v>Hermiston 1</v>
          </cell>
          <cell r="C397">
            <v>237</v>
          </cell>
          <cell r="D397">
            <v>41706</v>
          </cell>
          <cell r="E397">
            <v>41714</v>
          </cell>
          <cell r="F397">
            <v>8</v>
          </cell>
          <cell r="G397" t="str">
            <v>Combustion Inspection</v>
          </cell>
          <cell r="I397">
            <v>1.1428571428571428</v>
          </cell>
          <cell r="J397">
            <v>1</v>
          </cell>
        </row>
        <row r="398">
          <cell r="A398" t="str">
            <v>CY2014</v>
          </cell>
          <cell r="B398" t="str">
            <v>Hunter 2</v>
          </cell>
          <cell r="C398">
            <v>259</v>
          </cell>
          <cell r="D398">
            <v>41706</v>
          </cell>
          <cell r="E398">
            <v>41734</v>
          </cell>
          <cell r="F398">
            <v>28</v>
          </cell>
          <cell r="G398" t="str">
            <v>Boiler &amp; Balance of Plant, Turbine Valves</v>
          </cell>
          <cell r="I398">
            <v>4</v>
          </cell>
          <cell r="J398">
            <v>1</v>
          </cell>
        </row>
        <row r="399">
          <cell r="A399" t="str">
            <v>CY2014</v>
          </cell>
          <cell r="B399" t="str">
            <v>Cholla 4</v>
          </cell>
          <cell r="C399">
            <v>380</v>
          </cell>
          <cell r="D399">
            <v>41734</v>
          </cell>
          <cell r="E399">
            <v>41739</v>
          </cell>
          <cell r="F399">
            <v>5</v>
          </cell>
          <cell r="G399" t="str">
            <v>Reliability Outage- Fan repairs, Scrubber cleaning, Inspections</v>
          </cell>
          <cell r="I399">
            <v>0.7142857142857143</v>
          </cell>
          <cell r="J399">
            <v>2</v>
          </cell>
        </row>
        <row r="400">
          <cell r="A400" t="str">
            <v>CY2014</v>
          </cell>
          <cell r="B400" t="str">
            <v>Jim Bridger 4</v>
          </cell>
          <cell r="C400">
            <v>353</v>
          </cell>
          <cell r="D400">
            <v>41734</v>
          </cell>
          <cell r="E400">
            <v>41743</v>
          </cell>
          <cell r="F400">
            <v>9</v>
          </cell>
          <cell r="G400" t="str">
            <v>Mini - AH wash</v>
          </cell>
          <cell r="I400">
            <v>1.2857142857142858</v>
          </cell>
          <cell r="J400">
            <v>2</v>
          </cell>
        </row>
        <row r="401">
          <cell r="A401" t="str">
            <v>CY2014</v>
          </cell>
          <cell r="B401" t="str">
            <v>Little Mountain</v>
          </cell>
          <cell r="C401">
            <v>14</v>
          </cell>
          <cell r="D401">
            <v>41833</v>
          </cell>
          <cell r="E401">
            <v>41840</v>
          </cell>
          <cell r="F401">
            <v>7</v>
          </cell>
          <cell r="G401" t="str">
            <v>Combustion Inspection</v>
          </cell>
          <cell r="I401">
            <v>1</v>
          </cell>
          <cell r="J401">
            <v>3</v>
          </cell>
        </row>
        <row r="402">
          <cell r="A402" t="str">
            <v>CY2014</v>
          </cell>
          <cell r="B402" t="str">
            <v>Naughton 2</v>
          </cell>
          <cell r="C402">
            <v>210</v>
          </cell>
          <cell r="D402">
            <v>41734</v>
          </cell>
          <cell r="E402">
            <v>41764</v>
          </cell>
          <cell r="F402">
            <v>30</v>
          </cell>
          <cell r="G402" t="str">
            <v>Major HP/IP turbine, vlvs &amp; brgs,Blr, Burners,Air htr</v>
          </cell>
          <cell r="I402">
            <v>4.2857142857142856</v>
          </cell>
          <cell r="J402">
            <v>2</v>
          </cell>
        </row>
        <row r="403">
          <cell r="A403" t="str">
            <v>CY2014</v>
          </cell>
          <cell r="B403" t="str">
            <v>Dave Johnston 2</v>
          </cell>
          <cell r="C403">
            <v>106</v>
          </cell>
          <cell r="D403">
            <v>41741</v>
          </cell>
          <cell r="E403">
            <v>41741</v>
          </cell>
          <cell r="F403">
            <v>0</v>
          </cell>
          <cell r="G403" t="str">
            <v>Boiler inspection, turbine valve maintenance and condensor clean; Cancelled Outage</v>
          </cell>
          <cell r="H403" t="str">
            <v>x</v>
          </cell>
          <cell r="I403">
            <v>0</v>
          </cell>
          <cell r="J403">
            <v>2</v>
          </cell>
        </row>
        <row r="404">
          <cell r="A404" t="str">
            <v>CY2014</v>
          </cell>
          <cell r="B404" t="str">
            <v>LakeSide-1A</v>
          </cell>
          <cell r="C404">
            <v>282</v>
          </cell>
          <cell r="D404">
            <v>41741</v>
          </cell>
          <cell r="E404">
            <v>41749</v>
          </cell>
          <cell r="F404">
            <v>8</v>
          </cell>
          <cell r="G404" t="str">
            <v>CTG Combustion Inspection &amp; Off line wash</v>
          </cell>
          <cell r="I404">
            <v>1.1428571428571428</v>
          </cell>
          <cell r="J404">
            <v>2</v>
          </cell>
        </row>
        <row r="405">
          <cell r="A405" t="str">
            <v>CY2014</v>
          </cell>
          <cell r="B405" t="str">
            <v>Sunnyside</v>
          </cell>
          <cell r="C405">
            <v>50</v>
          </cell>
          <cell r="D405">
            <v>41741</v>
          </cell>
          <cell r="E405">
            <v>41755</v>
          </cell>
          <cell r="F405">
            <v>14</v>
          </cell>
          <cell r="G405" t="str">
            <v/>
          </cell>
          <cell r="I405">
            <v>2</v>
          </cell>
          <cell r="J405">
            <v>2</v>
          </cell>
        </row>
        <row r="406">
          <cell r="A406" t="str">
            <v>CY2014</v>
          </cell>
          <cell r="B406" t="str">
            <v>Jim Bridger 1</v>
          </cell>
          <cell r="C406">
            <v>353</v>
          </cell>
          <cell r="D406">
            <v>41755</v>
          </cell>
          <cell r="E406">
            <v>41792</v>
          </cell>
          <cell r="F406">
            <v>37</v>
          </cell>
          <cell r="G406" t="str">
            <v>Major</v>
          </cell>
          <cell r="I406">
            <v>5.2857142857142856</v>
          </cell>
          <cell r="J406">
            <v>2</v>
          </cell>
        </row>
        <row r="407">
          <cell r="A407" t="str">
            <v>CY2014</v>
          </cell>
          <cell r="B407" t="str">
            <v>LakeSide-1B</v>
          </cell>
          <cell r="C407">
            <v>282</v>
          </cell>
          <cell r="D407">
            <v>41762</v>
          </cell>
          <cell r="E407">
            <v>41770</v>
          </cell>
          <cell r="F407">
            <v>8</v>
          </cell>
          <cell r="G407" t="str">
            <v>CTG Combustion Inspection &amp; Off line wash</v>
          </cell>
          <cell r="I407">
            <v>1.1428571428571428</v>
          </cell>
          <cell r="J407">
            <v>2</v>
          </cell>
        </row>
        <row r="408">
          <cell r="A408" t="str">
            <v>CY2014</v>
          </cell>
          <cell r="B408" t="str">
            <v>Hermiston 2</v>
          </cell>
          <cell r="C408">
            <v>237</v>
          </cell>
          <cell r="D408">
            <v>41769</v>
          </cell>
          <cell r="E408">
            <v>41777</v>
          </cell>
          <cell r="F408">
            <v>8</v>
          </cell>
          <cell r="G408" t="str">
            <v>Combustion Inspection; Changed HGP to CI, 14d10May14 to 8d10May14</v>
          </cell>
          <cell r="H408" t="str">
            <v>x</v>
          </cell>
          <cell r="I408">
            <v>1.1428571428571428</v>
          </cell>
          <cell r="J408">
            <v>2</v>
          </cell>
        </row>
        <row r="409">
          <cell r="A409" t="str">
            <v>CY2014</v>
          </cell>
          <cell r="B409" t="str">
            <v>River Road</v>
          </cell>
          <cell r="C409">
            <v>240</v>
          </cell>
          <cell r="D409">
            <v>41776</v>
          </cell>
          <cell r="E409">
            <v>41786</v>
          </cell>
          <cell r="F409">
            <v>10</v>
          </cell>
          <cell r="G409" t="str">
            <v>Combustion Inspection</v>
          </cell>
          <cell r="I409">
            <v>1.4285714285714286</v>
          </cell>
          <cell r="J409">
            <v>2</v>
          </cell>
        </row>
        <row r="410">
          <cell r="A410" t="str">
            <v>CY2014</v>
          </cell>
          <cell r="B410" t="str">
            <v>Carbon 2</v>
          </cell>
          <cell r="C410">
            <v>105</v>
          </cell>
          <cell r="D410">
            <v>41902</v>
          </cell>
          <cell r="E410">
            <v>41909</v>
          </cell>
          <cell r="F410">
            <v>7</v>
          </cell>
          <cell r="G410" t="str">
            <v>Mini</v>
          </cell>
          <cell r="I410">
            <v>1</v>
          </cell>
          <cell r="J410">
            <v>3</v>
          </cell>
        </row>
        <row r="411">
          <cell r="A411" t="str">
            <v>CY2014</v>
          </cell>
          <cell r="B411" t="str">
            <v>Dave Johnston 3</v>
          </cell>
          <cell r="C411">
            <v>220</v>
          </cell>
          <cell r="D411">
            <v>41902</v>
          </cell>
          <cell r="E411">
            <v>41939</v>
          </cell>
          <cell r="F411">
            <v>37</v>
          </cell>
          <cell r="G411" t="str">
            <v>HP/IP and Turbine valve overhaul, boiler overhaul, chemical clean; Changed 37d07Sep13 to 37d20Sep14</v>
          </cell>
          <cell r="H411" t="str">
            <v>x</v>
          </cell>
          <cell r="I411">
            <v>5.2857142857142856</v>
          </cell>
          <cell r="J411">
            <v>3</v>
          </cell>
        </row>
        <row r="412">
          <cell r="A412" t="str">
            <v>CY2014</v>
          </cell>
          <cell r="B412" t="str">
            <v>Huntington 2</v>
          </cell>
          <cell r="C412">
            <v>450</v>
          </cell>
          <cell r="D412">
            <v>41902</v>
          </cell>
          <cell r="E412">
            <v>41946</v>
          </cell>
          <cell r="F412">
            <v>44</v>
          </cell>
          <cell r="G412" t="str">
            <v xml:space="preserve">Major - Boiler OH, </v>
          </cell>
          <cell r="I412">
            <v>6.2857142857142856</v>
          </cell>
          <cell r="J412">
            <v>3</v>
          </cell>
        </row>
        <row r="413">
          <cell r="A413" t="str">
            <v>CY2014</v>
          </cell>
          <cell r="B413" t="str">
            <v>CurrantCrk-1B</v>
          </cell>
          <cell r="C413">
            <v>262</v>
          </cell>
          <cell r="D413">
            <v>41909</v>
          </cell>
          <cell r="E413">
            <v>41911</v>
          </cell>
          <cell r="F413">
            <v>2</v>
          </cell>
          <cell r="G413" t="str">
            <v>CTG Borescope</v>
          </cell>
          <cell r="I413">
            <v>0.2857142857142857</v>
          </cell>
          <cell r="J413">
            <v>3</v>
          </cell>
        </row>
        <row r="414">
          <cell r="A414" t="str">
            <v>CY2014</v>
          </cell>
          <cell r="B414" t="str">
            <v>Blundell</v>
          </cell>
          <cell r="C414">
            <v>23</v>
          </cell>
          <cell r="D414">
            <v>41923</v>
          </cell>
          <cell r="E414">
            <v>41929</v>
          </cell>
          <cell r="F414">
            <v>6</v>
          </cell>
          <cell r="G414" t="str">
            <v>Mini</v>
          </cell>
          <cell r="I414">
            <v>0.8571428571428571</v>
          </cell>
          <cell r="J414">
            <v>4</v>
          </cell>
        </row>
        <row r="415">
          <cell r="A415" t="str">
            <v>CY2014</v>
          </cell>
          <cell r="B415" t="str">
            <v>Sunnyside</v>
          </cell>
          <cell r="C415">
            <v>50</v>
          </cell>
          <cell r="D415">
            <v>41937</v>
          </cell>
          <cell r="E415">
            <v>41944</v>
          </cell>
          <cell r="F415">
            <v>7</v>
          </cell>
          <cell r="G415" t="str">
            <v/>
          </cell>
          <cell r="I415">
            <v>1</v>
          </cell>
          <cell r="J415">
            <v>4</v>
          </cell>
        </row>
        <row r="416">
          <cell r="A416" t="str">
            <v>CY2014</v>
          </cell>
          <cell r="B416" t="str">
            <v>CurrantCrk-1A</v>
          </cell>
          <cell r="C416">
            <v>262</v>
          </cell>
          <cell r="D416">
            <v>41944</v>
          </cell>
          <cell r="E416">
            <v>41984</v>
          </cell>
          <cell r="F416">
            <v>40</v>
          </cell>
          <cell r="G416" t="str">
            <v xml:space="preserve"> ST Major OH, Switch yard, Off Line wash </v>
          </cell>
          <cell r="I416">
            <v>5.7142857142857144</v>
          </cell>
          <cell r="J416">
            <v>4</v>
          </cell>
        </row>
        <row r="417">
          <cell r="A417" t="str">
            <v>CY2014</v>
          </cell>
          <cell r="B417" t="str">
            <v>CurrantCrk-1B</v>
          </cell>
          <cell r="C417">
            <v>262</v>
          </cell>
          <cell r="D417">
            <v>41944</v>
          </cell>
          <cell r="E417">
            <v>41984</v>
          </cell>
          <cell r="F417">
            <v>40</v>
          </cell>
          <cell r="G417" t="str">
            <v xml:space="preserve"> ST Major OH, Switch yard, Off Line wash</v>
          </cell>
          <cell r="I417">
            <v>5.7142857142857144</v>
          </cell>
          <cell r="J417">
            <v>4</v>
          </cell>
        </row>
        <row r="418">
          <cell r="A418" t="str">
            <v>CY2015</v>
          </cell>
          <cell r="B418" t="str">
            <v>Gadsby 4</v>
          </cell>
          <cell r="C418">
            <v>40</v>
          </cell>
          <cell r="D418">
            <v>42014</v>
          </cell>
          <cell r="E418">
            <v>42024</v>
          </cell>
          <cell r="F418">
            <v>10</v>
          </cell>
          <cell r="G418" t="str">
            <v xml:space="preserve">Major, Hot section 1st stage disc, CO, Nox catalyst Oh </v>
          </cell>
          <cell r="I418">
            <v>1.4285714285714286</v>
          </cell>
          <cell r="J418">
            <v>1</v>
          </cell>
        </row>
        <row r="419">
          <cell r="A419" t="str">
            <v>CY2015</v>
          </cell>
          <cell r="B419" t="str">
            <v>Gadsby 3</v>
          </cell>
          <cell r="C419">
            <v>100</v>
          </cell>
          <cell r="D419">
            <v>42033</v>
          </cell>
          <cell r="E419">
            <v>42068</v>
          </cell>
          <cell r="F419">
            <v>35</v>
          </cell>
          <cell r="G419" t="str">
            <v>Major - HP Turbine, LP Turbine, Generator</v>
          </cell>
          <cell r="I419">
            <v>5</v>
          </cell>
          <cell r="J419">
            <v>1</v>
          </cell>
        </row>
        <row r="420">
          <cell r="A420" t="str">
            <v>CY2015</v>
          </cell>
          <cell r="B420" t="str">
            <v>Hermiston 2</v>
          </cell>
          <cell r="C420">
            <v>237</v>
          </cell>
          <cell r="D420">
            <v>42070</v>
          </cell>
          <cell r="E420">
            <v>42078</v>
          </cell>
          <cell r="F420">
            <v>8</v>
          </cell>
          <cell r="G420" t="str">
            <v>Combustion Inspection</v>
          </cell>
          <cell r="I420">
            <v>1.1428571428571428</v>
          </cell>
          <cell r="J420">
            <v>1</v>
          </cell>
        </row>
        <row r="421">
          <cell r="A421" t="str">
            <v>CY2015</v>
          </cell>
          <cell r="B421" t="str">
            <v>CurrantCrk-1A</v>
          </cell>
          <cell r="C421">
            <v>263</v>
          </cell>
          <cell r="D421">
            <v>42077</v>
          </cell>
          <cell r="E421">
            <v>42079</v>
          </cell>
          <cell r="F421">
            <v>2</v>
          </cell>
          <cell r="G421" t="str">
            <v>Borescope</v>
          </cell>
          <cell r="I421">
            <v>0.2857142857142857</v>
          </cell>
          <cell r="J421">
            <v>1</v>
          </cell>
        </row>
        <row r="422">
          <cell r="A422" t="str">
            <v>CY2015</v>
          </cell>
          <cell r="B422" t="str">
            <v>West Valley 3</v>
          </cell>
          <cell r="C422">
            <v>40</v>
          </cell>
          <cell r="D422">
            <v>42081</v>
          </cell>
          <cell r="E422">
            <v>42091</v>
          </cell>
          <cell r="F422">
            <v>10</v>
          </cell>
          <cell r="G422" t="str">
            <v>Major</v>
          </cell>
          <cell r="I422">
            <v>1.4285714285714286</v>
          </cell>
          <cell r="J422">
            <v>1</v>
          </cell>
        </row>
        <row r="423">
          <cell r="A423" t="str">
            <v>CY2015</v>
          </cell>
          <cell r="B423" t="str">
            <v>West Valley 4</v>
          </cell>
          <cell r="C423">
            <v>40</v>
          </cell>
          <cell r="D423">
            <v>42081</v>
          </cell>
          <cell r="E423">
            <v>42091</v>
          </cell>
          <cell r="F423">
            <v>10</v>
          </cell>
          <cell r="G423" t="str">
            <v>Major</v>
          </cell>
          <cell r="I423">
            <v>1.4285714285714286</v>
          </cell>
          <cell r="J423">
            <v>1</v>
          </cell>
        </row>
        <row r="424">
          <cell r="A424" t="str">
            <v>CY2015</v>
          </cell>
          <cell r="B424" t="str">
            <v>Craig 1</v>
          </cell>
          <cell r="C424">
            <v>83</v>
          </cell>
          <cell r="D424">
            <v>42098</v>
          </cell>
          <cell r="E424">
            <v>42114</v>
          </cell>
          <cell r="F424">
            <v>16</v>
          </cell>
          <cell r="G424" t="str">
            <v>Minor; Changed from 14d04Apr15 to 16d04Apr15</v>
          </cell>
          <cell r="H424" t="str">
            <v>x</v>
          </cell>
          <cell r="I424">
            <v>2.2857142857142856</v>
          </cell>
          <cell r="J424">
            <v>2</v>
          </cell>
        </row>
        <row r="425">
          <cell r="A425" t="str">
            <v>CY2015</v>
          </cell>
          <cell r="B425" t="str">
            <v>CurrantCrk-1A</v>
          </cell>
          <cell r="C425">
            <v>263</v>
          </cell>
          <cell r="D425">
            <v>42098</v>
          </cell>
          <cell r="E425">
            <v>42130</v>
          </cell>
          <cell r="F425">
            <v>32</v>
          </cell>
          <cell r="G425" t="str">
            <v>Major CT OH , off line wash</v>
          </cell>
          <cell r="I425">
            <v>4.5714285714285712</v>
          </cell>
          <cell r="J425">
            <v>2</v>
          </cell>
        </row>
        <row r="426">
          <cell r="A426" t="str">
            <v>CY2015</v>
          </cell>
          <cell r="B426" t="str">
            <v>Hunter 3</v>
          </cell>
          <cell r="C426">
            <v>460</v>
          </cell>
          <cell r="D426">
            <v>42098</v>
          </cell>
          <cell r="E426">
            <v>42140</v>
          </cell>
          <cell r="F426">
            <v>42</v>
          </cell>
          <cell r="G426" t="str">
            <v>Major</v>
          </cell>
          <cell r="I426">
            <v>6</v>
          </cell>
          <cell r="J426">
            <v>2</v>
          </cell>
        </row>
        <row r="427">
          <cell r="A427" t="str">
            <v>CY2015</v>
          </cell>
          <cell r="B427" t="str">
            <v>Jim Bridger 2</v>
          </cell>
          <cell r="C427">
            <v>353</v>
          </cell>
          <cell r="D427">
            <v>42098</v>
          </cell>
          <cell r="E427">
            <v>42107</v>
          </cell>
          <cell r="F427">
            <v>9</v>
          </cell>
          <cell r="G427" t="str">
            <v>Mini - AH wash</v>
          </cell>
          <cell r="I427">
            <v>1.2857142857142858</v>
          </cell>
          <cell r="J427">
            <v>2</v>
          </cell>
        </row>
        <row r="428">
          <cell r="A428" t="str">
            <v>CY2015</v>
          </cell>
          <cell r="B428" t="str">
            <v>Colstrip 4</v>
          </cell>
          <cell r="C428">
            <v>74</v>
          </cell>
          <cell r="D428">
            <v>42112</v>
          </cell>
          <cell r="E428">
            <v>42156</v>
          </cell>
          <cell r="F428">
            <v>44</v>
          </cell>
          <cell r="G428" t="str">
            <v/>
          </cell>
          <cell r="I428">
            <v>6.2857142857142856</v>
          </cell>
          <cell r="J428">
            <v>2</v>
          </cell>
        </row>
        <row r="429">
          <cell r="A429" t="str">
            <v>CY2015</v>
          </cell>
          <cell r="B429" t="str">
            <v>Dave Johnston 3</v>
          </cell>
          <cell r="C429">
            <v>220</v>
          </cell>
          <cell r="D429">
            <v>42112</v>
          </cell>
          <cell r="E429">
            <v>42112</v>
          </cell>
          <cell r="F429">
            <v>0</v>
          </cell>
          <cell r="G429" t="str">
            <v>Inspection outage, Air Heater Wash, boiler inspection and condensor cleaning; Cancelled Outage</v>
          </cell>
          <cell r="H429" t="str">
            <v>x</v>
          </cell>
          <cell r="I429">
            <v>0</v>
          </cell>
          <cell r="J429">
            <v>2</v>
          </cell>
        </row>
        <row r="430">
          <cell r="A430" t="str">
            <v>CY2015</v>
          </cell>
          <cell r="B430" t="str">
            <v>Naughton 1</v>
          </cell>
          <cell r="C430">
            <v>160</v>
          </cell>
          <cell r="D430">
            <v>42112</v>
          </cell>
          <cell r="E430">
            <v>42142</v>
          </cell>
          <cell r="F430">
            <v>30</v>
          </cell>
          <cell r="G430" t="str">
            <v xml:space="preserve">Major </v>
          </cell>
          <cell r="I430">
            <v>4.2857142857142856</v>
          </cell>
          <cell r="J430">
            <v>2</v>
          </cell>
        </row>
        <row r="431">
          <cell r="A431" t="str">
            <v>CY2015</v>
          </cell>
          <cell r="B431" t="str">
            <v>Sunnyside</v>
          </cell>
          <cell r="C431">
            <v>50</v>
          </cell>
          <cell r="D431">
            <v>42112</v>
          </cell>
          <cell r="E431">
            <v>42126</v>
          </cell>
          <cell r="F431">
            <v>14</v>
          </cell>
          <cell r="G431" t="str">
            <v/>
          </cell>
          <cell r="I431">
            <v>2</v>
          </cell>
          <cell r="J431">
            <v>2</v>
          </cell>
        </row>
        <row r="432">
          <cell r="A432" t="str">
            <v>CY2015</v>
          </cell>
          <cell r="B432" t="str">
            <v>Jim Bridger 3</v>
          </cell>
          <cell r="C432">
            <v>353</v>
          </cell>
          <cell r="D432">
            <v>42119</v>
          </cell>
          <cell r="E432">
            <v>42156</v>
          </cell>
          <cell r="F432">
            <v>37</v>
          </cell>
          <cell r="G432" t="str">
            <v>Turbine OH,</v>
          </cell>
          <cell r="I432">
            <v>5.2857142857142856</v>
          </cell>
          <cell r="J432">
            <v>2</v>
          </cell>
        </row>
        <row r="433">
          <cell r="A433" t="str">
            <v>CY2015</v>
          </cell>
          <cell r="B433" t="str">
            <v>Camas Cogen</v>
          </cell>
          <cell r="C433">
            <v>52</v>
          </cell>
          <cell r="D433">
            <v>42133</v>
          </cell>
          <cell r="E433">
            <v>42161</v>
          </cell>
          <cell r="F433">
            <v>28</v>
          </cell>
          <cell r="G433" t="str">
            <v>Major Turbine and Generator Testing; Changed from 14d02May15 to 28d09May15</v>
          </cell>
          <cell r="H433" t="str">
            <v>x</v>
          </cell>
          <cell r="I433">
            <v>4</v>
          </cell>
          <cell r="J433">
            <v>2</v>
          </cell>
        </row>
        <row r="434">
          <cell r="A434" t="str">
            <v>CY2015</v>
          </cell>
          <cell r="B434" t="str">
            <v>Hermiston 1</v>
          </cell>
          <cell r="C434">
            <v>237</v>
          </cell>
          <cell r="D434">
            <v>42140</v>
          </cell>
          <cell r="E434">
            <v>42156</v>
          </cell>
          <cell r="F434">
            <v>16</v>
          </cell>
          <cell r="G434" t="str">
            <v>Minor; Changed from Major to minor, 28d02May15 to 16d16May15</v>
          </cell>
          <cell r="H434" t="str">
            <v>x</v>
          </cell>
          <cell r="I434">
            <v>2.2857142857142856</v>
          </cell>
          <cell r="J434">
            <v>2</v>
          </cell>
        </row>
        <row r="435">
          <cell r="A435" t="str">
            <v>CY2015</v>
          </cell>
          <cell r="B435" t="str">
            <v>River Road</v>
          </cell>
          <cell r="C435">
            <v>240</v>
          </cell>
          <cell r="D435">
            <v>42126</v>
          </cell>
          <cell r="E435">
            <v>42147</v>
          </cell>
          <cell r="F435">
            <v>21</v>
          </cell>
          <cell r="G435" t="str">
            <v>Major</v>
          </cell>
          <cell r="I435">
            <v>3</v>
          </cell>
          <cell r="J435">
            <v>2</v>
          </cell>
        </row>
        <row r="436">
          <cell r="A436" t="str">
            <v>CY2015</v>
          </cell>
          <cell r="B436" t="str">
            <v>Wyodak</v>
          </cell>
          <cell r="C436">
            <v>268</v>
          </cell>
          <cell r="D436">
            <v>42147</v>
          </cell>
          <cell r="E436">
            <v>42156</v>
          </cell>
          <cell r="F436">
            <v>9</v>
          </cell>
          <cell r="G436" t="str">
            <v/>
          </cell>
          <cell r="I436">
            <v>1.2857142857142858</v>
          </cell>
          <cell r="J436">
            <v>2</v>
          </cell>
        </row>
        <row r="437">
          <cell r="A437" t="str">
            <v>CY2015</v>
          </cell>
          <cell r="B437" t="str">
            <v>Little Mountain</v>
          </cell>
          <cell r="C437">
            <v>14</v>
          </cell>
          <cell r="D437">
            <v>42197</v>
          </cell>
          <cell r="E437">
            <v>42204</v>
          </cell>
          <cell r="F437">
            <v>7</v>
          </cell>
          <cell r="G437" t="str">
            <v>Combustion Inspection</v>
          </cell>
          <cell r="I437">
            <v>1</v>
          </cell>
          <cell r="J437">
            <v>3</v>
          </cell>
        </row>
        <row r="438">
          <cell r="A438" t="str">
            <v>CY2015</v>
          </cell>
          <cell r="B438" t="str">
            <v>Dave Johnston 4</v>
          </cell>
          <cell r="C438">
            <v>330</v>
          </cell>
          <cell r="D438">
            <v>42259</v>
          </cell>
          <cell r="E438">
            <v>42296</v>
          </cell>
          <cell r="F438">
            <v>37</v>
          </cell>
          <cell r="G438" t="str">
            <v>HP/IP inspection, turbine valve overhaul, boiler overhaul, cooling tower overhaul</v>
          </cell>
          <cell r="I438">
            <v>5.2857142857142856</v>
          </cell>
          <cell r="J438">
            <v>3</v>
          </cell>
        </row>
        <row r="439">
          <cell r="A439" t="str">
            <v>CY2015</v>
          </cell>
          <cell r="B439" t="str">
            <v>Hunter 1</v>
          </cell>
          <cell r="C439">
            <v>403</v>
          </cell>
          <cell r="D439">
            <v>42266</v>
          </cell>
          <cell r="E439">
            <v>42273</v>
          </cell>
          <cell r="F439">
            <v>7</v>
          </cell>
          <cell r="G439" t="str">
            <v>Boiler Inspection Outage</v>
          </cell>
          <cell r="I439">
            <v>1</v>
          </cell>
          <cell r="J439">
            <v>3</v>
          </cell>
        </row>
        <row r="440">
          <cell r="A440" t="str">
            <v>CY2015</v>
          </cell>
          <cell r="B440" t="str">
            <v>Huntington 1</v>
          </cell>
          <cell r="C440">
            <v>445</v>
          </cell>
          <cell r="D440">
            <v>42266</v>
          </cell>
          <cell r="E440">
            <v>42274</v>
          </cell>
          <cell r="F440">
            <v>8</v>
          </cell>
          <cell r="G440" t="str">
            <v>Minor - Inspection</v>
          </cell>
          <cell r="I440">
            <v>1.1428571428571428</v>
          </cell>
          <cell r="J440">
            <v>3</v>
          </cell>
        </row>
        <row r="441">
          <cell r="A441" t="str">
            <v>CY2015</v>
          </cell>
          <cell r="B441" t="str">
            <v>LakeSide-1A</v>
          </cell>
          <cell r="C441">
            <v>282</v>
          </cell>
          <cell r="D441">
            <v>42266</v>
          </cell>
          <cell r="E441">
            <v>42281</v>
          </cell>
          <cell r="F441">
            <v>15</v>
          </cell>
          <cell r="G441" t="str">
            <v>CT OH ( HGP), Off Line Wash</v>
          </cell>
          <cell r="I441">
            <v>2.1428571428571428</v>
          </cell>
          <cell r="J441">
            <v>3</v>
          </cell>
        </row>
        <row r="442">
          <cell r="A442" t="str">
            <v>CY2015</v>
          </cell>
          <cell r="B442" t="str">
            <v>Carbon 1</v>
          </cell>
          <cell r="C442">
            <v>67</v>
          </cell>
          <cell r="D442">
            <v>42280</v>
          </cell>
          <cell r="E442">
            <v>42287</v>
          </cell>
          <cell r="F442">
            <v>7</v>
          </cell>
          <cell r="G442" t="str">
            <v>Mini</v>
          </cell>
          <cell r="I442">
            <v>1</v>
          </cell>
          <cell r="J442">
            <v>4</v>
          </cell>
        </row>
        <row r="443">
          <cell r="A443" t="str">
            <v>CY2015</v>
          </cell>
          <cell r="B443" t="str">
            <v>Naughton 3</v>
          </cell>
          <cell r="C443">
            <v>330</v>
          </cell>
          <cell r="D443">
            <v>42280</v>
          </cell>
          <cell r="E443">
            <v>42295</v>
          </cell>
          <cell r="F443">
            <v>15</v>
          </cell>
          <cell r="G443" t="str">
            <v>Air Htr, Economizer, Scrubber Clean</v>
          </cell>
          <cell r="I443">
            <v>2.1428571428571428</v>
          </cell>
          <cell r="J443">
            <v>4</v>
          </cell>
        </row>
        <row r="444">
          <cell r="A444" t="str">
            <v>CY2015</v>
          </cell>
          <cell r="B444" t="str">
            <v>Sunnyside</v>
          </cell>
          <cell r="C444">
            <v>50</v>
          </cell>
          <cell r="D444">
            <v>42287</v>
          </cell>
          <cell r="E444">
            <v>42294</v>
          </cell>
          <cell r="F444">
            <v>7</v>
          </cell>
          <cell r="G444" t="str">
            <v/>
          </cell>
          <cell r="I444">
            <v>1</v>
          </cell>
          <cell r="J444">
            <v>4</v>
          </cell>
        </row>
        <row r="445">
          <cell r="A445" t="str">
            <v>CY2015</v>
          </cell>
          <cell r="B445" t="str">
            <v>Hayden 1</v>
          </cell>
          <cell r="C445">
            <v>45</v>
          </cell>
          <cell r="D445">
            <v>42280</v>
          </cell>
          <cell r="E445">
            <v>42308</v>
          </cell>
          <cell r="F445">
            <v>28</v>
          </cell>
          <cell r="G445" t="str">
            <v>(dates?)  Throttle, governor, IV repairs, DA&amp;14FWH NDE, Boiler Insp, Sect 1 Safeties, SectVIII safeties, chem clean, Scrubber duct repairs, DCS upgrades; Changed 28d04Oct14 to 28d03Oct15</v>
          </cell>
          <cell r="H445" t="str">
            <v>x</v>
          </cell>
          <cell r="I445">
            <v>4</v>
          </cell>
          <cell r="J445">
            <v>4</v>
          </cell>
        </row>
        <row r="446">
          <cell r="A446" t="str">
            <v>CY2015</v>
          </cell>
          <cell r="B446" t="str">
            <v>LakeSide-1B</v>
          </cell>
          <cell r="C446">
            <v>282</v>
          </cell>
          <cell r="D446">
            <v>42294</v>
          </cell>
          <cell r="E446">
            <v>42309</v>
          </cell>
          <cell r="F446">
            <v>15</v>
          </cell>
          <cell r="G446" t="str">
            <v>CT OH ( HGP), Off Line Wash</v>
          </cell>
          <cell r="I446">
            <v>2.1428571428571428</v>
          </cell>
          <cell r="J446">
            <v>4</v>
          </cell>
        </row>
        <row r="447">
          <cell r="A447" t="str">
            <v>CY2015</v>
          </cell>
          <cell r="B447" t="str">
            <v>Blundell</v>
          </cell>
          <cell r="C447">
            <v>23</v>
          </cell>
          <cell r="D447">
            <v>42305</v>
          </cell>
          <cell r="E447">
            <v>42311</v>
          </cell>
          <cell r="F447">
            <v>6</v>
          </cell>
          <cell r="G447" t="str">
            <v>Mini</v>
          </cell>
          <cell r="I447">
            <v>0.8571428571428571</v>
          </cell>
          <cell r="J447">
            <v>4</v>
          </cell>
        </row>
        <row r="448">
          <cell r="A448" t="str">
            <v>CY2016</v>
          </cell>
          <cell r="B448" t="str">
            <v>Gadsby 5</v>
          </cell>
          <cell r="C448">
            <v>40</v>
          </cell>
          <cell r="D448">
            <v>42382</v>
          </cell>
          <cell r="E448">
            <v>42392</v>
          </cell>
          <cell r="F448">
            <v>10</v>
          </cell>
          <cell r="G448" t="str">
            <v>Major</v>
          </cell>
          <cell r="I448">
            <v>1.4285714285714286</v>
          </cell>
          <cell r="J448">
            <v>1</v>
          </cell>
        </row>
        <row r="449">
          <cell r="A449" t="str">
            <v>CY2016</v>
          </cell>
          <cell r="B449" t="str">
            <v>Gadsby 1</v>
          </cell>
          <cell r="C449">
            <v>60</v>
          </cell>
          <cell r="D449">
            <v>42407</v>
          </cell>
          <cell r="E449">
            <v>42442</v>
          </cell>
          <cell r="F449">
            <v>35</v>
          </cell>
          <cell r="G449" t="str">
            <v>Major turbine overhaul ( 6 year intervals)</v>
          </cell>
          <cell r="I449">
            <v>5</v>
          </cell>
          <cell r="J449">
            <v>1</v>
          </cell>
        </row>
        <row r="450">
          <cell r="A450" t="str">
            <v>CY2016</v>
          </cell>
          <cell r="B450" t="str">
            <v>Hermiston 1</v>
          </cell>
          <cell r="C450">
            <v>237</v>
          </cell>
          <cell r="D450">
            <v>42434</v>
          </cell>
          <cell r="E450">
            <v>42442</v>
          </cell>
          <cell r="F450">
            <v>8</v>
          </cell>
          <cell r="G450" t="str">
            <v>Combustion Inspection</v>
          </cell>
          <cell r="I450">
            <v>1.1428571428571428</v>
          </cell>
          <cell r="J450">
            <v>1</v>
          </cell>
        </row>
        <row r="451">
          <cell r="A451" t="str">
            <v>CY2016</v>
          </cell>
          <cell r="B451" t="str">
            <v>CurrantCrk-1A</v>
          </cell>
          <cell r="C451">
            <v>263</v>
          </cell>
          <cell r="D451">
            <v>42448</v>
          </cell>
          <cell r="E451">
            <v>42450</v>
          </cell>
          <cell r="F451">
            <v>2</v>
          </cell>
          <cell r="G451" t="str">
            <v>CTG Borescope</v>
          </cell>
          <cell r="I451">
            <v>0.2857142857142857</v>
          </cell>
          <cell r="J451">
            <v>1</v>
          </cell>
        </row>
        <row r="452">
          <cell r="A452" t="str">
            <v>CY2016</v>
          </cell>
          <cell r="B452" t="str">
            <v>Colstrip 3</v>
          </cell>
          <cell r="C452">
            <v>74</v>
          </cell>
          <cell r="D452">
            <v>42462</v>
          </cell>
          <cell r="E452">
            <v>42506</v>
          </cell>
          <cell r="F452">
            <v>44</v>
          </cell>
          <cell r="G452" t="str">
            <v/>
          </cell>
          <cell r="I452">
            <v>6.2857142857142856</v>
          </cell>
          <cell r="J452">
            <v>2</v>
          </cell>
        </row>
        <row r="453">
          <cell r="A453" t="str">
            <v>CY2016</v>
          </cell>
          <cell r="B453" t="str">
            <v>CurrantCrk-1A</v>
          </cell>
          <cell r="C453">
            <v>263</v>
          </cell>
          <cell r="D453">
            <v>42462</v>
          </cell>
          <cell r="E453">
            <v>42474</v>
          </cell>
          <cell r="F453">
            <v>12</v>
          </cell>
          <cell r="G453" t="str">
            <v>ST Minor O/H, CT OH, Off Line Wash, switchyard</v>
          </cell>
          <cell r="I453">
            <v>1.7142857142857142</v>
          </cell>
          <cell r="J453">
            <v>2</v>
          </cell>
        </row>
        <row r="454">
          <cell r="A454" t="str">
            <v>CY2016</v>
          </cell>
          <cell r="B454" t="str">
            <v>CurrantCrk-1B</v>
          </cell>
          <cell r="C454">
            <v>262</v>
          </cell>
          <cell r="D454">
            <v>42462</v>
          </cell>
          <cell r="E454">
            <v>42474</v>
          </cell>
          <cell r="F454">
            <v>12</v>
          </cell>
          <cell r="G454" t="str">
            <v>ST Minor O/H,  Off Line Wash, switchyard</v>
          </cell>
          <cell r="I454">
            <v>1.7142857142857142</v>
          </cell>
          <cell r="J454">
            <v>2</v>
          </cell>
        </row>
        <row r="455">
          <cell r="A455" t="str">
            <v>CY2016</v>
          </cell>
          <cell r="B455" t="str">
            <v>Hermiston 2</v>
          </cell>
          <cell r="C455">
            <v>237</v>
          </cell>
          <cell r="D455">
            <v>42469</v>
          </cell>
          <cell r="E455">
            <v>42485</v>
          </cell>
          <cell r="F455">
            <v>16</v>
          </cell>
          <cell r="G455" t="str">
            <v>Combustion Inspection; Changed CI to HGP, 8d09Apr16 to 16d09Apr16</v>
          </cell>
          <cell r="H455" t="str">
            <v>x</v>
          </cell>
          <cell r="I455">
            <v>2.2857142857142856</v>
          </cell>
          <cell r="J455">
            <v>2</v>
          </cell>
        </row>
        <row r="456">
          <cell r="A456" t="str">
            <v>CY2016</v>
          </cell>
          <cell r="B456" t="str">
            <v>Jim Bridger 1</v>
          </cell>
          <cell r="C456">
            <v>353</v>
          </cell>
          <cell r="D456">
            <v>42462</v>
          </cell>
          <cell r="E456">
            <v>42471</v>
          </cell>
          <cell r="F456">
            <v>9</v>
          </cell>
          <cell r="G456" t="str">
            <v>Mini - AH wash</v>
          </cell>
          <cell r="I456">
            <v>1.2857142857142858</v>
          </cell>
          <cell r="J456">
            <v>2</v>
          </cell>
        </row>
        <row r="457">
          <cell r="A457" t="str">
            <v>CY2016</v>
          </cell>
          <cell r="B457" t="str">
            <v>Craig 2</v>
          </cell>
          <cell r="C457">
            <v>83</v>
          </cell>
          <cell r="D457">
            <v>42469</v>
          </cell>
          <cell r="E457">
            <v>42485</v>
          </cell>
          <cell r="F457">
            <v>16</v>
          </cell>
          <cell r="G457" t="str">
            <v>; Added to Schedule</v>
          </cell>
          <cell r="H457" t="str">
            <v>x</v>
          </cell>
          <cell r="I457">
            <v>2.2857142857142856</v>
          </cell>
          <cell r="J457">
            <v>2</v>
          </cell>
        </row>
        <row r="458">
          <cell r="A458" t="str">
            <v>CY2016</v>
          </cell>
          <cell r="B458" t="str">
            <v>Dave Johnston 1</v>
          </cell>
          <cell r="C458">
            <v>106</v>
          </cell>
          <cell r="D458">
            <v>42469</v>
          </cell>
          <cell r="E458">
            <v>42469</v>
          </cell>
          <cell r="F458">
            <v>0</v>
          </cell>
          <cell r="G458" t="str">
            <v>Boiler inspection, turbine valve maintenance and condensor clean; Cancelled Outage</v>
          </cell>
          <cell r="H458" t="str">
            <v>x</v>
          </cell>
          <cell r="I458">
            <v>0</v>
          </cell>
          <cell r="J458">
            <v>2</v>
          </cell>
        </row>
        <row r="459">
          <cell r="A459" t="str">
            <v>CY2016</v>
          </cell>
          <cell r="B459" t="str">
            <v>Jim Bridger 4</v>
          </cell>
          <cell r="C459">
            <v>353</v>
          </cell>
          <cell r="D459">
            <v>42476</v>
          </cell>
          <cell r="E459">
            <v>42520</v>
          </cell>
          <cell r="F459">
            <v>44</v>
          </cell>
          <cell r="G459" t="str">
            <v>Turbine OH</v>
          </cell>
          <cell r="I459">
            <v>6.2857142857142856</v>
          </cell>
          <cell r="J459">
            <v>2</v>
          </cell>
        </row>
        <row r="460">
          <cell r="A460" t="str">
            <v>CY2016</v>
          </cell>
          <cell r="B460" t="str">
            <v>Sunnyside</v>
          </cell>
          <cell r="C460">
            <v>50</v>
          </cell>
          <cell r="D460">
            <v>42476</v>
          </cell>
          <cell r="E460">
            <v>42490</v>
          </cell>
          <cell r="F460">
            <v>14</v>
          </cell>
          <cell r="G460" t="str">
            <v>Spring Outage</v>
          </cell>
          <cell r="I460">
            <v>2</v>
          </cell>
          <cell r="J460">
            <v>2</v>
          </cell>
        </row>
        <row r="461">
          <cell r="A461" t="str">
            <v>CY2016</v>
          </cell>
          <cell r="B461" t="str">
            <v>Little Mountain</v>
          </cell>
          <cell r="C461">
            <v>14</v>
          </cell>
          <cell r="D461">
            <v>42568</v>
          </cell>
          <cell r="E461">
            <v>42575</v>
          </cell>
          <cell r="F461">
            <v>7</v>
          </cell>
          <cell r="G461" t="str">
            <v>Combustion Inspection</v>
          </cell>
          <cell r="I461">
            <v>1</v>
          </cell>
          <cell r="J461">
            <v>3</v>
          </cell>
        </row>
        <row r="462">
          <cell r="A462" t="str">
            <v>CY2016</v>
          </cell>
          <cell r="B462" t="str">
            <v>Carbon 2</v>
          </cell>
          <cell r="C462">
            <v>105</v>
          </cell>
          <cell r="D462">
            <v>42630</v>
          </cell>
          <cell r="E462">
            <v>42658</v>
          </cell>
          <cell r="F462">
            <v>28</v>
          </cell>
          <cell r="G462" t="str">
            <v>Major: Boiler &amp; Turbine</v>
          </cell>
          <cell r="I462">
            <v>4</v>
          </cell>
          <cell r="J462">
            <v>3</v>
          </cell>
        </row>
        <row r="463">
          <cell r="A463" t="str">
            <v>CY2016</v>
          </cell>
          <cell r="B463" t="str">
            <v>Dave Johnston 2</v>
          </cell>
          <cell r="C463">
            <v>106</v>
          </cell>
          <cell r="D463">
            <v>42630</v>
          </cell>
          <cell r="E463">
            <v>42672</v>
          </cell>
          <cell r="F463">
            <v>42</v>
          </cell>
          <cell r="G463" t="str">
            <v>Boiler major</v>
          </cell>
          <cell r="I463">
            <v>6</v>
          </cell>
          <cell r="J463">
            <v>3</v>
          </cell>
        </row>
        <row r="464">
          <cell r="A464" t="str">
            <v>CY2016</v>
          </cell>
          <cell r="B464" t="str">
            <v>Huntington 2</v>
          </cell>
          <cell r="C464">
            <v>450</v>
          </cell>
          <cell r="D464">
            <v>42630</v>
          </cell>
          <cell r="E464">
            <v>42639</v>
          </cell>
          <cell r="F464">
            <v>9</v>
          </cell>
          <cell r="G464" t="str">
            <v>Minor - Inspection</v>
          </cell>
          <cell r="I464">
            <v>1.2857142857142858</v>
          </cell>
          <cell r="J464">
            <v>3</v>
          </cell>
        </row>
        <row r="465">
          <cell r="A465" t="str">
            <v>CY2016</v>
          </cell>
          <cell r="B465" t="str">
            <v>Naughton 2</v>
          </cell>
          <cell r="C465">
            <v>210</v>
          </cell>
          <cell r="D465">
            <v>42630</v>
          </cell>
          <cell r="E465">
            <v>42639</v>
          </cell>
          <cell r="F465">
            <v>9</v>
          </cell>
          <cell r="G465" t="str">
            <v>Inspection outage</v>
          </cell>
          <cell r="I465">
            <v>1.2857142857142858</v>
          </cell>
          <cell r="J465">
            <v>3</v>
          </cell>
        </row>
        <row r="466">
          <cell r="A466" t="str">
            <v>CY2016</v>
          </cell>
          <cell r="B466" t="str">
            <v>Cholla 4</v>
          </cell>
          <cell r="C466">
            <v>380</v>
          </cell>
          <cell r="D466">
            <v>42637</v>
          </cell>
          <cell r="E466">
            <v>42679</v>
          </cell>
          <cell r="F466">
            <v>42</v>
          </cell>
          <cell r="G466" t="str">
            <v>Major Outage, Generator Stator Rotor Rewind</v>
          </cell>
          <cell r="I466">
            <v>6</v>
          </cell>
          <cell r="J466">
            <v>3</v>
          </cell>
        </row>
        <row r="467">
          <cell r="A467" t="str">
            <v>CY2016</v>
          </cell>
          <cell r="B467" t="str">
            <v xml:space="preserve">Hunter 2 </v>
          </cell>
          <cell r="C467">
            <v>259</v>
          </cell>
          <cell r="D467">
            <v>42637</v>
          </cell>
          <cell r="E467">
            <v>42644</v>
          </cell>
          <cell r="F467">
            <v>7</v>
          </cell>
          <cell r="G467" t="str">
            <v>Boiler Inspection, Minor repairs</v>
          </cell>
          <cell r="I467">
            <v>1</v>
          </cell>
          <cell r="J467">
            <v>3</v>
          </cell>
        </row>
        <row r="468">
          <cell r="A468" t="str">
            <v>CY2016</v>
          </cell>
          <cell r="B468" t="str">
            <v>Blundell</v>
          </cell>
          <cell r="C468">
            <v>23</v>
          </cell>
          <cell r="D468">
            <v>42644</v>
          </cell>
          <cell r="E468">
            <v>42650</v>
          </cell>
          <cell r="F468">
            <v>6</v>
          </cell>
          <cell r="G468" t="str">
            <v>Mini</v>
          </cell>
          <cell r="I468">
            <v>0.8571428571428571</v>
          </cell>
          <cell r="J468">
            <v>4</v>
          </cell>
        </row>
        <row r="469">
          <cell r="A469" t="str">
            <v>CY2016</v>
          </cell>
          <cell r="B469" t="str">
            <v>Hayden 2</v>
          </cell>
          <cell r="C469">
            <v>33</v>
          </cell>
          <cell r="D469">
            <v>42651</v>
          </cell>
          <cell r="E469">
            <v>42681</v>
          </cell>
          <cell r="F469">
            <v>30</v>
          </cell>
          <cell r="G469" t="str">
            <v>(date?) Throttle Valve, Dog-Bone, XtrnStm Expn Joints, DA/23FWH NDE, Scrubber duct, Safeties, DCS upgrages</v>
          </cell>
          <cell r="I469">
            <v>4.2857142857142856</v>
          </cell>
          <cell r="J469">
            <v>4</v>
          </cell>
        </row>
        <row r="470">
          <cell r="A470" t="str">
            <v>CY2016</v>
          </cell>
          <cell r="B470" t="str">
            <v>Sunnyside</v>
          </cell>
          <cell r="C470">
            <v>50</v>
          </cell>
          <cell r="D470">
            <v>42651</v>
          </cell>
          <cell r="E470">
            <v>42658</v>
          </cell>
          <cell r="F470">
            <v>7</v>
          </cell>
          <cell r="G470" t="str">
            <v>Fall Outage</v>
          </cell>
          <cell r="I470">
            <v>1</v>
          </cell>
          <cell r="J470">
            <v>4</v>
          </cell>
        </row>
        <row r="471">
          <cell r="A471" t="str">
            <v>CY2017</v>
          </cell>
          <cell r="B471" t="str">
            <v>Gadsby 6</v>
          </cell>
          <cell r="C471">
            <v>40</v>
          </cell>
          <cell r="D471">
            <v>42752</v>
          </cell>
          <cell r="E471">
            <v>42762</v>
          </cell>
          <cell r="F471">
            <v>10</v>
          </cell>
          <cell r="G471" t="str">
            <v>Major</v>
          </cell>
          <cell r="I471">
            <v>1.4285714285714286</v>
          </cell>
          <cell r="J471">
            <v>1</v>
          </cell>
        </row>
        <row r="472">
          <cell r="A472" t="str">
            <v>CY2017</v>
          </cell>
          <cell r="B472" t="str">
            <v>Gadsby 2</v>
          </cell>
          <cell r="C472">
            <v>75</v>
          </cell>
          <cell r="D472">
            <v>42777</v>
          </cell>
          <cell r="E472">
            <v>42812</v>
          </cell>
          <cell r="F472">
            <v>35</v>
          </cell>
          <cell r="G472" t="str">
            <v>Major</v>
          </cell>
          <cell r="I472">
            <v>5</v>
          </cell>
          <cell r="J472">
            <v>1</v>
          </cell>
        </row>
        <row r="473">
          <cell r="A473" t="str">
            <v>CY2017</v>
          </cell>
          <cell r="B473" t="str">
            <v>Hermiston 1</v>
          </cell>
          <cell r="C473">
            <v>237</v>
          </cell>
          <cell r="D473">
            <v>42798</v>
          </cell>
          <cell r="E473">
            <v>42806</v>
          </cell>
          <cell r="F473">
            <v>8</v>
          </cell>
          <cell r="G473" t="str">
            <v>Combustion Inspection</v>
          </cell>
          <cell r="I473">
            <v>1.1428571428571428</v>
          </cell>
          <cell r="J473">
            <v>1</v>
          </cell>
        </row>
        <row r="474">
          <cell r="A474" t="str">
            <v>CY2017</v>
          </cell>
          <cell r="B474" t="str">
            <v>Camas Cogen</v>
          </cell>
          <cell r="C474">
            <v>52</v>
          </cell>
          <cell r="D474">
            <v>42861</v>
          </cell>
          <cell r="E474">
            <v>42871</v>
          </cell>
          <cell r="F474">
            <v>10</v>
          </cell>
          <cell r="G474" t="str">
            <v>Turbine Valves; Added to Schedule</v>
          </cell>
          <cell r="H474" t="str">
            <v>x</v>
          </cell>
          <cell r="I474">
            <v>1.4285714285714286</v>
          </cell>
          <cell r="J474">
            <v>2</v>
          </cell>
        </row>
        <row r="475">
          <cell r="A475" t="str">
            <v>CY2017</v>
          </cell>
          <cell r="B475" t="str">
            <v>Hermiston 2</v>
          </cell>
          <cell r="C475">
            <v>237</v>
          </cell>
          <cell r="D475">
            <v>42861</v>
          </cell>
          <cell r="E475">
            <v>42869</v>
          </cell>
          <cell r="F475">
            <v>8</v>
          </cell>
          <cell r="G475" t="str">
            <v>Combustion Inspection</v>
          </cell>
          <cell r="I475">
            <v>1.1428571428571428</v>
          </cell>
          <cell r="J475">
            <v>2</v>
          </cell>
        </row>
        <row r="476">
          <cell r="A476" t="str">
            <v>CY2017</v>
          </cell>
          <cell r="B476" t="str">
            <v>CurrantCrk-1A</v>
          </cell>
          <cell r="C476">
            <v>263</v>
          </cell>
          <cell r="D476">
            <v>42812</v>
          </cell>
          <cell r="E476">
            <v>42814</v>
          </cell>
          <cell r="F476">
            <v>2</v>
          </cell>
          <cell r="G476" t="str">
            <v>CTG Borescope</v>
          </cell>
          <cell r="I476">
            <v>0.2857142857142857</v>
          </cell>
          <cell r="J476">
            <v>1</v>
          </cell>
        </row>
        <row r="477">
          <cell r="A477" t="str">
            <v>CY2017</v>
          </cell>
          <cell r="B477" t="str">
            <v>Jim Bridger 3</v>
          </cell>
          <cell r="C477">
            <v>353</v>
          </cell>
          <cell r="D477">
            <v>42826</v>
          </cell>
          <cell r="E477">
            <v>42835</v>
          </cell>
          <cell r="F477">
            <v>9</v>
          </cell>
          <cell r="G477" t="str">
            <v>Mini - AH wash</v>
          </cell>
          <cell r="I477">
            <v>1.2857142857142858</v>
          </cell>
          <cell r="J477">
            <v>2</v>
          </cell>
        </row>
        <row r="478">
          <cell r="A478" t="str">
            <v>CY2017</v>
          </cell>
          <cell r="B478" t="str">
            <v>Jim Bridger 2</v>
          </cell>
          <cell r="C478">
            <v>353</v>
          </cell>
          <cell r="D478">
            <v>42847</v>
          </cell>
          <cell r="E478">
            <v>42884</v>
          </cell>
          <cell r="F478">
            <v>37</v>
          </cell>
          <cell r="G478" t="str">
            <v>Major</v>
          </cell>
          <cell r="I478">
            <v>5.2857142857142856</v>
          </cell>
          <cell r="J478">
            <v>2</v>
          </cell>
        </row>
        <row r="479">
          <cell r="A479" t="str">
            <v>CY2017</v>
          </cell>
          <cell r="B479" t="str">
            <v>Carbon 1</v>
          </cell>
          <cell r="C479">
            <v>67</v>
          </cell>
          <cell r="D479">
            <v>43001</v>
          </cell>
          <cell r="E479">
            <v>43029</v>
          </cell>
          <cell r="F479">
            <v>28</v>
          </cell>
          <cell r="G479" t="str">
            <v>Boiler, valve inspection</v>
          </cell>
          <cell r="I479">
            <v>4</v>
          </cell>
          <cell r="J479">
            <v>3</v>
          </cell>
        </row>
        <row r="480">
          <cell r="A480" t="str">
            <v>CY2017</v>
          </cell>
          <cell r="B480" t="str">
            <v>CurrantCrk-1B</v>
          </cell>
          <cell r="C480">
            <v>262</v>
          </cell>
          <cell r="D480">
            <v>43001</v>
          </cell>
          <cell r="E480">
            <v>43003</v>
          </cell>
          <cell r="F480">
            <v>2</v>
          </cell>
          <cell r="G480" t="str">
            <v>CTG Borescope</v>
          </cell>
          <cell r="I480">
            <v>0.2857142857142857</v>
          </cell>
          <cell r="J480">
            <v>3</v>
          </cell>
        </row>
        <row r="481">
          <cell r="A481" t="str">
            <v>CY2017</v>
          </cell>
          <cell r="B481" t="str">
            <v>Blundell</v>
          </cell>
          <cell r="C481">
            <v>23</v>
          </cell>
          <cell r="D481">
            <v>43015</v>
          </cell>
          <cell r="E481">
            <v>43021</v>
          </cell>
          <cell r="F481">
            <v>6</v>
          </cell>
          <cell r="G481" t="str">
            <v>Mini</v>
          </cell>
          <cell r="I481">
            <v>0.8571428571428571</v>
          </cell>
          <cell r="J481">
            <v>4</v>
          </cell>
        </row>
        <row r="482">
          <cell r="A482" t="str">
            <v>CY2017</v>
          </cell>
          <cell r="B482" t="str">
            <v>CurrantCrk-1B</v>
          </cell>
          <cell r="C482">
            <v>262</v>
          </cell>
          <cell r="D482">
            <v>43029</v>
          </cell>
          <cell r="E482">
            <v>43047</v>
          </cell>
          <cell r="F482">
            <v>18</v>
          </cell>
          <cell r="G482" t="str">
            <v>CTG Combustion Inspection &amp; Off line wash</v>
          </cell>
          <cell r="I482">
            <v>2.5714285714285716</v>
          </cell>
          <cell r="J482">
            <v>4</v>
          </cell>
        </row>
        <row r="483">
          <cell r="A483" t="str">
            <v>CY2018</v>
          </cell>
          <cell r="B483" t="str">
            <v>Hayden 1</v>
          </cell>
          <cell r="C483">
            <v>45</v>
          </cell>
          <cell r="D483">
            <v>43379</v>
          </cell>
          <cell r="E483">
            <v>43409</v>
          </cell>
          <cell r="F483">
            <v>30</v>
          </cell>
          <cell r="G483" t="str">
            <v>(dates?)  LPoh, Throttle, governor, IV rebuild/grit blast, DA NDE, Boiler Insp, Sect 1 Safeties, Scrubber duct repairs, DCS upgrades</v>
          </cell>
          <cell r="I483">
            <v>4.2857142857142856</v>
          </cell>
          <cell r="J483">
            <v>4</v>
          </cell>
        </row>
        <row r="484">
          <cell r="B484" t="str">
            <v>END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Exhibit 1- Std Base Load QF"/>
      <sheetName val="Exhibit 2- Std Wind QF 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Exhibit 9 - Blending"/>
      <sheetName val="Table 1"/>
      <sheetName val="Table 2"/>
      <sheetName val="Tables 3 to 6"/>
      <sheetName val="Tables 3 to 6_Renewable"/>
      <sheetName val="Table 7 to 8"/>
      <sheetName val="Table 9"/>
      <sheetName val="Table 10"/>
      <sheetName val="Table 11"/>
      <sheetName val="Table 12"/>
      <sheetName val="Table 13"/>
      <sheetName val="XX Support Pages - Do Not Print"/>
      <sheetName val="Tariff Page 1"/>
      <sheetName val="OFPC Source"/>
    </sheetNames>
    <sheetDataSet>
      <sheetData sheetId="0" refreshError="1"/>
      <sheetData sheetId="1"/>
      <sheetData sheetId="2">
        <row r="45">
          <cell r="E45">
            <v>3.06</v>
          </cell>
        </row>
      </sheetData>
      <sheetData sheetId="3">
        <row r="53">
          <cell r="G53">
            <v>0.32200000000000001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3">
          <cell r="AE43">
            <v>6.6600000000000006E-2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P5" t="str">
            <v>Annual Price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t Rate Curve"/>
      <sheetName val="PmtFactorList"/>
      <sheetName val="Notes"/>
      <sheetName val="New SSR Data Coal study"/>
      <sheetName val="West 4500 - RO"/>
      <sheetName val="East Gas - RO"/>
      <sheetName val="East Gas - CapLim"/>
      <sheetName val="East Gas Emissions"/>
      <sheetName val="West 1500 - RO"/>
      <sheetName val="West 1500 - CapLim"/>
      <sheetName val="West 1500 - Emissions"/>
      <sheetName val="West Sea - RO"/>
      <sheetName val="West - Sea - CapLim"/>
      <sheetName val="West Sea - Emissions"/>
    </sheetNames>
    <sheetDataSet>
      <sheetData sheetId="0"/>
      <sheetData sheetId="1"/>
      <sheetData sheetId="2">
        <row r="13">
          <cell r="C13">
            <v>109.58456002616946</v>
          </cell>
        </row>
        <row r="18">
          <cell r="C18">
            <v>23.333333333333332</v>
          </cell>
        </row>
      </sheetData>
      <sheetData sheetId="3"/>
      <sheetData sheetId="4"/>
      <sheetData sheetId="5">
        <row r="60">
          <cell r="D60">
            <v>109.58456002616946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YTD"/>
      <sheetName val="Forecast"/>
      <sheetName val="Calendar 2005"/>
    </sheetNames>
    <sheetDataSet>
      <sheetData sheetId="0" refreshError="1"/>
      <sheetData sheetId="1" refreshError="1">
        <row r="1">
          <cell r="A1" t="str">
            <v>SJIM/2006/C/003</v>
          </cell>
          <cell r="B1" t="str">
            <v>Zakotnik</v>
          </cell>
          <cell r="C1" t="str">
            <v>Unit 2 Reheater Lower Loops</v>
          </cell>
          <cell r="D1">
            <v>2500</v>
          </cell>
        </row>
        <row r="2">
          <cell r="A2" t="str">
            <v>SJIM/2005/C/007</v>
          </cell>
          <cell r="B2" t="str">
            <v>Moore</v>
          </cell>
          <cell r="C2" t="str">
            <v>Rewind #2 Main Generator Stator</v>
          </cell>
          <cell r="D2">
            <v>2102</v>
          </cell>
        </row>
        <row r="3">
          <cell r="A3" t="str">
            <v>SJIM/2006/C/004</v>
          </cell>
          <cell r="B3" t="str">
            <v>Sedey</v>
          </cell>
          <cell r="C3" t="str">
            <v>Unit 2 Cooling Tower Repair</v>
          </cell>
          <cell r="D3">
            <v>1983</v>
          </cell>
        </row>
        <row r="4">
          <cell r="A4" t="str">
            <v>SJIM/2005/C/008</v>
          </cell>
          <cell r="B4" t="str">
            <v>Meyer</v>
          </cell>
          <cell r="C4" t="str">
            <v>JB 2 Submerged Drag Chain Conveyor</v>
          </cell>
          <cell r="D4">
            <v>1527.4</v>
          </cell>
        </row>
        <row r="5">
          <cell r="A5" t="str">
            <v>SJIM/2005/C/003</v>
          </cell>
          <cell r="B5" t="str">
            <v>Cain</v>
          </cell>
          <cell r="C5" t="str">
            <v>Unit 2 Controls Upgrade</v>
          </cell>
          <cell r="D5">
            <v>1263.8</v>
          </cell>
        </row>
        <row r="6">
          <cell r="A6" t="str">
            <v>SJIM/2006/C/009</v>
          </cell>
          <cell r="B6" t="str">
            <v>Zakotnik</v>
          </cell>
          <cell r="C6" t="str">
            <v>Unit 2 APH Rebuild</v>
          </cell>
          <cell r="D6">
            <v>1250</v>
          </cell>
        </row>
        <row r="7">
          <cell r="A7" t="str">
            <v>SJIM/2006/C/017</v>
          </cell>
          <cell r="B7" t="str">
            <v>Iverson</v>
          </cell>
          <cell r="C7" t="str">
            <v>Purchase Water Wagon</v>
          </cell>
          <cell r="D7">
            <v>450</v>
          </cell>
        </row>
        <row r="8">
          <cell r="A8" t="str">
            <v>SJIM/2006/C/008</v>
          </cell>
          <cell r="B8" t="str">
            <v>Castleberry</v>
          </cell>
          <cell r="C8" t="str">
            <v>Unit 2 Precipitator Upgrades</v>
          </cell>
          <cell r="D8">
            <v>425</v>
          </cell>
        </row>
        <row r="9">
          <cell r="A9" t="str">
            <v>SJIM/2005/C/014</v>
          </cell>
          <cell r="B9" t="str">
            <v>Moore</v>
          </cell>
          <cell r="C9" t="str">
            <v>Refurbish Unit 4 Gen Field (includes O,C&amp;C)</v>
          </cell>
          <cell r="D9">
            <v>412</v>
          </cell>
        </row>
        <row r="10">
          <cell r="A10" t="str">
            <v>SJIM/2006/C/011</v>
          </cell>
          <cell r="B10" t="str">
            <v>Rauch</v>
          </cell>
          <cell r="C10" t="str">
            <v>Unit 2 Coal Pipe Replacement</v>
          </cell>
          <cell r="D10">
            <v>350</v>
          </cell>
        </row>
        <row r="11">
          <cell r="A11" t="str">
            <v>SJIM/2006/C/032</v>
          </cell>
          <cell r="B11" t="str">
            <v>Sedey</v>
          </cell>
          <cell r="C11" t="str">
            <v>U2 &amp; Common Bus Arc Flash Upgrades</v>
          </cell>
          <cell r="D11">
            <v>0</v>
          </cell>
        </row>
        <row r="12">
          <cell r="A12" t="str">
            <v>SJIM/2005/C/013</v>
          </cell>
          <cell r="B12" t="str">
            <v>Rauch</v>
          </cell>
          <cell r="C12" t="str">
            <v>Reverse Osmosis System - 3rd Train</v>
          </cell>
          <cell r="D12">
            <v>271</v>
          </cell>
        </row>
        <row r="13">
          <cell r="A13" t="str">
            <v>SJIM/2005/C/012</v>
          </cell>
          <cell r="B13" t="str">
            <v>Iverson</v>
          </cell>
          <cell r="C13" t="str">
            <v>Dust Extractors--Units 1  and 3</v>
          </cell>
          <cell r="D13">
            <v>250</v>
          </cell>
        </row>
        <row r="14">
          <cell r="A14" t="str">
            <v>SJIM/2006/C/015</v>
          </cell>
          <cell r="B14" t="str">
            <v>Zakotnik</v>
          </cell>
          <cell r="C14" t="str">
            <v>Unit 2 IR Sootblowers</v>
          </cell>
          <cell r="D14">
            <v>250</v>
          </cell>
        </row>
        <row r="15">
          <cell r="A15" t="str">
            <v>SJIM/2005/C/122</v>
          </cell>
          <cell r="B15" t="str">
            <v>Rauch</v>
          </cell>
          <cell r="C15" t="str">
            <v>21 Pulverizer Vertical Shaft</v>
          </cell>
          <cell r="D15">
            <v>250</v>
          </cell>
        </row>
        <row r="16">
          <cell r="A16" t="str">
            <v>SJIM/2006/C/086</v>
          </cell>
          <cell r="B16" t="str">
            <v>Iverson</v>
          </cell>
          <cell r="C16" t="str">
            <v>Purchase Truck and Trailer</v>
          </cell>
          <cell r="D16">
            <v>179</v>
          </cell>
        </row>
        <row r="17">
          <cell r="A17" t="str">
            <v>SJIM/2004/C/027</v>
          </cell>
          <cell r="B17" t="str">
            <v>Iverson</v>
          </cell>
          <cell r="C17" t="str">
            <v>Upgrade Green River Disch Vlv Operators</v>
          </cell>
          <cell r="D17">
            <v>175.1</v>
          </cell>
        </row>
        <row r="18">
          <cell r="A18" t="str">
            <v>SJIM/2005/C/105</v>
          </cell>
          <cell r="B18" t="str">
            <v>Sedey</v>
          </cell>
          <cell r="C18" t="str">
            <v>Spare FD Fan Motor</v>
          </cell>
          <cell r="D18">
            <v>160</v>
          </cell>
        </row>
        <row r="19">
          <cell r="A19" t="str">
            <v>SJIM/2004/C/058</v>
          </cell>
          <cell r="B19" t="str">
            <v>Aust</v>
          </cell>
          <cell r="C19" t="str">
            <v>Unit 4 Controls Upgrade</v>
          </cell>
          <cell r="D19">
            <v>100</v>
          </cell>
        </row>
        <row r="20">
          <cell r="A20" t="str">
            <v>SJIM/2005/C/021</v>
          </cell>
          <cell r="B20" t="str">
            <v>Iverson</v>
          </cell>
          <cell r="C20" t="str">
            <v>Air Belts--05A Conveyor</v>
          </cell>
          <cell r="D20">
            <v>100</v>
          </cell>
        </row>
        <row r="21">
          <cell r="A21" t="str">
            <v>SJIM/2004/C/054</v>
          </cell>
          <cell r="B21" t="str">
            <v>Cain</v>
          </cell>
          <cell r="C21" t="str">
            <v>Unit 1,2,3,4 Replace Logic Room HVAC</v>
          </cell>
          <cell r="D21">
            <v>97.2</v>
          </cell>
        </row>
        <row r="22">
          <cell r="A22" t="str">
            <v>SJIM/2005/C/071</v>
          </cell>
          <cell r="B22" t="str">
            <v>Rauch</v>
          </cell>
          <cell r="C22" t="str">
            <v>Blanket - Electrical / Instrumentation</v>
          </cell>
          <cell r="D22">
            <v>95</v>
          </cell>
        </row>
        <row r="23">
          <cell r="A23" t="str">
            <v>SJIM/2005/C/114</v>
          </cell>
          <cell r="B23" t="str">
            <v>Rauch</v>
          </cell>
          <cell r="C23" t="str">
            <v>Additional Water Treatment MCC</v>
          </cell>
          <cell r="D23">
            <v>90</v>
          </cell>
        </row>
        <row r="24">
          <cell r="A24" t="str">
            <v>SJIM/2005/C/112</v>
          </cell>
          <cell r="B24" t="str">
            <v>Iverson</v>
          </cell>
          <cell r="C24" t="str">
            <v>Conveyor Belts 05 Conveyor</v>
          </cell>
          <cell r="D24">
            <v>77.331000000000003</v>
          </cell>
        </row>
        <row r="25">
          <cell r="A25" t="str">
            <v>SJIM/2005/C/043</v>
          </cell>
          <cell r="B25" t="str">
            <v>Castleberry</v>
          </cell>
          <cell r="C25" t="str">
            <v>JB  Unit 4  Scrubber Quench Header</v>
          </cell>
          <cell r="D25">
            <v>75</v>
          </cell>
        </row>
        <row r="26">
          <cell r="A26" t="str">
            <v>SJIM/2006/C/056</v>
          </cell>
          <cell r="B26" t="str">
            <v>Castleberry</v>
          </cell>
          <cell r="C26" t="str">
            <v>Unit 4 Quench Header (FY 2006 Move)</v>
          </cell>
          <cell r="D26">
            <v>75</v>
          </cell>
        </row>
        <row r="27">
          <cell r="A27" t="str">
            <v>SJIM/2006/C/067</v>
          </cell>
          <cell r="B27" t="str">
            <v>Sedey</v>
          </cell>
          <cell r="C27" t="str">
            <v>Upgrade U2 Generator Primary Protection</v>
          </cell>
          <cell r="D27">
            <v>70.3</v>
          </cell>
        </row>
        <row r="28">
          <cell r="A28" t="str">
            <v>SJIM/2005/C/070</v>
          </cell>
          <cell r="B28" t="str">
            <v>Iverson</v>
          </cell>
          <cell r="C28" t="str">
            <v>Stacker/Reclaimer Motors with Brakes</v>
          </cell>
          <cell r="D28">
            <v>60.2</v>
          </cell>
        </row>
        <row r="29">
          <cell r="A29" t="str">
            <v>SJIM/2005/C/110</v>
          </cell>
          <cell r="B29" t="str">
            <v>Zakotnik</v>
          </cell>
          <cell r="C29" t="str">
            <v>Thermal Camera</v>
          </cell>
          <cell r="D29">
            <v>58.125</v>
          </cell>
        </row>
        <row r="30">
          <cell r="A30" t="str">
            <v>SJIM/2005/C/120</v>
          </cell>
          <cell r="B30" t="str">
            <v>Castleberry</v>
          </cell>
          <cell r="C30" t="str">
            <v>Scrubber Sump Pumps</v>
          </cell>
          <cell r="D30">
            <v>53.283000000000001</v>
          </cell>
        </row>
        <row r="31">
          <cell r="A31" t="str">
            <v>SJIM/2005/C/035</v>
          </cell>
          <cell r="B31" t="str">
            <v>Zakotnik</v>
          </cell>
          <cell r="C31" t="str">
            <v>Install Construction Elevator Unit #2</v>
          </cell>
          <cell r="D31">
            <v>50</v>
          </cell>
        </row>
        <row r="32">
          <cell r="A32" t="str">
            <v>SJIM/2002/C/034</v>
          </cell>
          <cell r="B32" t="str">
            <v>Iverson</v>
          </cell>
          <cell r="C32" t="str">
            <v>Coal Yard Dust Collection Upgrades (Dry Fog)</v>
          </cell>
          <cell r="D32">
            <v>50</v>
          </cell>
        </row>
        <row r="33">
          <cell r="A33" t="str">
            <v>SJIM/2005/C/054</v>
          </cell>
          <cell r="B33" t="str">
            <v>Castleberry</v>
          </cell>
          <cell r="C33" t="str">
            <v>JB  Unit 1  Upgrade Vessel Outlet Zone</v>
          </cell>
          <cell r="D33">
            <v>45</v>
          </cell>
        </row>
        <row r="34">
          <cell r="A34" t="str">
            <v>SJIM/2005/C/113</v>
          </cell>
          <cell r="B34" t="str">
            <v>Iverson</v>
          </cell>
          <cell r="C34" t="str">
            <v>Conveyor Belts 98 Conveyor</v>
          </cell>
          <cell r="D34">
            <v>42.805</v>
          </cell>
        </row>
        <row r="35">
          <cell r="A35" t="str">
            <v>SJIM/2005/C/056</v>
          </cell>
          <cell r="B35" t="str">
            <v>Iverson</v>
          </cell>
          <cell r="C35" t="str">
            <v>Reline 04 Intermediate Hopper</v>
          </cell>
          <cell r="D35">
            <v>41.4</v>
          </cell>
        </row>
        <row r="36">
          <cell r="A36" t="str">
            <v>SJIM/2005/C/065</v>
          </cell>
          <cell r="B36" t="str">
            <v>Iverson</v>
          </cell>
          <cell r="C36" t="str">
            <v>Design--Build 01B Conv Mtc. Platform</v>
          </cell>
          <cell r="D36">
            <v>36.1</v>
          </cell>
        </row>
        <row r="37">
          <cell r="A37" t="str">
            <v>SJIM/2005/C/083</v>
          </cell>
          <cell r="B37" t="str">
            <v>Iverson</v>
          </cell>
          <cell r="C37" t="str">
            <v>Install Metal Detectors 95A &amp; 95B Conv</v>
          </cell>
          <cell r="D37">
            <v>35</v>
          </cell>
        </row>
        <row r="38">
          <cell r="A38" t="str">
            <v>SJIM/2005/C/119</v>
          </cell>
          <cell r="B38" t="str">
            <v>Rauch</v>
          </cell>
          <cell r="C38" t="str">
            <v>Unit 3 Stack Flow Monitor</v>
          </cell>
          <cell r="D38">
            <v>33.533999999999999</v>
          </cell>
        </row>
        <row r="39">
          <cell r="A39" t="str">
            <v>SJIM/2005/C/079</v>
          </cell>
          <cell r="B39" t="str">
            <v>Meyer</v>
          </cell>
          <cell r="C39" t="str">
            <v>Replace Fly Ash Loadout Dust Control</v>
          </cell>
          <cell r="D39">
            <v>32.799999999999997</v>
          </cell>
        </row>
        <row r="40">
          <cell r="A40" t="str">
            <v>SJIM/2005/C/062</v>
          </cell>
          <cell r="B40" t="str">
            <v>Iverson</v>
          </cell>
          <cell r="C40" t="str">
            <v>Replace Light Equipment</v>
          </cell>
          <cell r="D40">
            <v>30.2</v>
          </cell>
        </row>
        <row r="41">
          <cell r="A41" t="str">
            <v>SJIM/2006/C/109</v>
          </cell>
          <cell r="B41" t="str">
            <v>Meyer</v>
          </cell>
          <cell r="C41" t="str">
            <v>Sewage Effluent Pumps (FY 2006 Move)</v>
          </cell>
          <cell r="D41">
            <v>28.774000000000001</v>
          </cell>
        </row>
        <row r="42">
          <cell r="A42" t="str">
            <v>SJIM/2006/C/119</v>
          </cell>
          <cell r="B42" t="str">
            <v>Woodward</v>
          </cell>
          <cell r="C42" t="str">
            <v>Boiler Chemical Cleaning Disposal</v>
          </cell>
          <cell r="D42">
            <v>27</v>
          </cell>
        </row>
        <row r="43">
          <cell r="A43" t="str">
            <v>SJIM/2005/C/001</v>
          </cell>
          <cell r="B43" t="str">
            <v>Sedey</v>
          </cell>
          <cell r="C43" t="str">
            <v>Unit 4 Cooling Tower Replacement</v>
          </cell>
          <cell r="D43">
            <v>20</v>
          </cell>
        </row>
        <row r="44">
          <cell r="A44" t="str">
            <v>SJIM/2005/C/038</v>
          </cell>
          <cell r="B44" t="str">
            <v>Castleberry</v>
          </cell>
          <cell r="C44" t="str">
            <v>JB  Unit 4  RPL Precip expansion joints</v>
          </cell>
          <cell r="D44">
            <v>20</v>
          </cell>
        </row>
        <row r="45">
          <cell r="A45" t="str">
            <v>SJIM/2006/C/120</v>
          </cell>
          <cell r="B45" t="str">
            <v>Woodward</v>
          </cell>
          <cell r="C45" t="str">
            <v>Landfill Land Acquisition</v>
          </cell>
          <cell r="D45">
            <v>20</v>
          </cell>
        </row>
        <row r="46">
          <cell r="A46" t="str">
            <v>SJIM/2006/C/122</v>
          </cell>
          <cell r="B46" t="str">
            <v>Rauch</v>
          </cell>
          <cell r="C46" t="str">
            <v>DI Resins (FY 2006 Move)</v>
          </cell>
          <cell r="D46">
            <v>17.440999999999999</v>
          </cell>
        </row>
        <row r="47">
          <cell r="A47" t="str">
            <v>SJIM/2004/C/002</v>
          </cell>
          <cell r="B47" t="str">
            <v>Iverson</v>
          </cell>
          <cell r="C47" t="str">
            <v>Upgrade Magnetic Separators</v>
          </cell>
          <cell r="D47">
            <v>17</v>
          </cell>
        </row>
        <row r="48">
          <cell r="A48" t="str">
            <v>SJIM/2005/C/115</v>
          </cell>
          <cell r="B48" t="str">
            <v>Iverson</v>
          </cell>
          <cell r="C48" t="str">
            <v>Transport Trailer</v>
          </cell>
          <cell r="D48">
            <v>17</v>
          </cell>
        </row>
        <row r="49">
          <cell r="A49" t="str">
            <v>SJIM/2006/C/023</v>
          </cell>
          <cell r="B49" t="str">
            <v>Sedey</v>
          </cell>
          <cell r="C49" t="str">
            <v>U2 Transformer Controls</v>
          </cell>
          <cell r="D49">
            <v>15</v>
          </cell>
        </row>
        <row r="50">
          <cell r="A50" t="str">
            <v>SJIM/2005/C/086</v>
          </cell>
          <cell r="B50" t="str">
            <v>Rauch</v>
          </cell>
          <cell r="C50" t="str">
            <v>Blanket - Office</v>
          </cell>
          <cell r="D50">
            <v>13</v>
          </cell>
        </row>
        <row r="51">
          <cell r="A51" t="str">
            <v>SJIM/2005/C/049</v>
          </cell>
          <cell r="B51" t="str">
            <v>Rauch</v>
          </cell>
          <cell r="C51" t="str">
            <v>Blanket - Small Tools</v>
          </cell>
          <cell r="D51">
            <v>12</v>
          </cell>
        </row>
        <row r="52">
          <cell r="A52" t="str">
            <v>SJIM/2004/C/030</v>
          </cell>
          <cell r="B52" t="str">
            <v>Castleberry</v>
          </cell>
          <cell r="C52" t="str">
            <v>Unit 2, Replace Dual Flow Trays</v>
          </cell>
          <cell r="D52">
            <v>10</v>
          </cell>
        </row>
        <row r="53">
          <cell r="A53" t="str">
            <v>SJIM/2005/C/087</v>
          </cell>
          <cell r="B53" t="str">
            <v>Zakotnik</v>
          </cell>
          <cell r="C53" t="str">
            <v>JB  Unit 4  Air Preheater Sootblowers</v>
          </cell>
          <cell r="D53">
            <v>10</v>
          </cell>
        </row>
        <row r="54">
          <cell r="A54" t="str">
            <v>SJIM/2004/C/053</v>
          </cell>
          <cell r="B54" t="str">
            <v>Castleberry</v>
          </cell>
          <cell r="C54" t="str">
            <v>Unit 3, Replace Lower Chevrons</v>
          </cell>
          <cell r="D54">
            <v>10</v>
          </cell>
        </row>
        <row r="55">
          <cell r="A55" t="str">
            <v>SJIM/2005/C/020</v>
          </cell>
          <cell r="B55" t="str">
            <v>Castleberry</v>
          </cell>
          <cell r="C55" t="str">
            <v>JB  Unit 2  Replace Lower Chevrons</v>
          </cell>
          <cell r="D55">
            <v>10</v>
          </cell>
        </row>
        <row r="56">
          <cell r="A56" t="str">
            <v>SJIM/2005/C/040</v>
          </cell>
          <cell r="B56" t="str">
            <v>Castleberry</v>
          </cell>
          <cell r="C56" t="str">
            <v>JB  Unit 1  Replace Dual Flow Trays</v>
          </cell>
          <cell r="D56">
            <v>10</v>
          </cell>
        </row>
        <row r="57">
          <cell r="A57" t="str">
            <v>SJIM/2004/C/015</v>
          </cell>
          <cell r="B57" t="str">
            <v>Rauch</v>
          </cell>
          <cell r="C57" t="str">
            <v>Expand Womans Shower</v>
          </cell>
          <cell r="D57">
            <v>5</v>
          </cell>
        </row>
        <row r="58">
          <cell r="A58" t="str">
            <v>SJIM/2005/C/100</v>
          </cell>
          <cell r="B58" t="str">
            <v>Meyer</v>
          </cell>
          <cell r="C58" t="str">
            <v>SDCC Insulation and Heating</v>
          </cell>
          <cell r="D58">
            <v>4.3</v>
          </cell>
        </row>
        <row r="59">
          <cell r="A59" t="str">
            <v>SJIM/2005/C/089</v>
          </cell>
          <cell r="B59" t="str">
            <v>Sedey</v>
          </cell>
          <cell r="C59" t="str">
            <v>Main Transformer Gas Monitors</v>
          </cell>
          <cell r="D59">
            <v>4</v>
          </cell>
        </row>
        <row r="60">
          <cell r="A60" t="str">
            <v>SJIM/2005/C/066</v>
          </cell>
          <cell r="B60" t="str">
            <v>Iverson</v>
          </cell>
          <cell r="C60" t="str">
            <v>Design--Build 01X Spout Ops. Platform</v>
          </cell>
          <cell r="D60">
            <v>2</v>
          </cell>
        </row>
        <row r="61">
          <cell r="A61" t="str">
            <v>SJIM/2005/C/074</v>
          </cell>
          <cell r="B61" t="str">
            <v>Sedey</v>
          </cell>
          <cell r="C61" t="str">
            <v>Fabricate Two Circ Pump Suction Screens</v>
          </cell>
          <cell r="D61">
            <v>1.66</v>
          </cell>
        </row>
        <row r="62">
          <cell r="A62" t="str">
            <v>SJIM/2005/C/023</v>
          </cell>
          <cell r="B62" t="str">
            <v>Zakotnik</v>
          </cell>
          <cell r="C62" t="str">
            <v>Jim Bridger  Unit 1 &amp; Unit 4  Burners</v>
          </cell>
          <cell r="D62">
            <v>1.3249000000000002</v>
          </cell>
        </row>
        <row r="63">
          <cell r="A63" t="str">
            <v>SJIM/2005/C/017</v>
          </cell>
          <cell r="B63" t="str">
            <v>Zakotnik</v>
          </cell>
          <cell r="C63" t="str">
            <v>JB  Unit 4  Advanced Sootblower System</v>
          </cell>
          <cell r="D63">
            <v>0.85362000000000005</v>
          </cell>
        </row>
        <row r="64">
          <cell r="A64" t="str">
            <v>SJIM/2005/C/033</v>
          </cell>
          <cell r="B64" t="str">
            <v>Zakotnik</v>
          </cell>
          <cell r="C64" t="str">
            <v>JB  Unit 4  Ignitor Upgrades</v>
          </cell>
          <cell r="D64">
            <v>0.82808000000000004</v>
          </cell>
        </row>
        <row r="65">
          <cell r="A65" t="str">
            <v>SJIM/2005/C/091</v>
          </cell>
          <cell r="B65" t="str">
            <v>Sedey</v>
          </cell>
          <cell r="C65" t="str">
            <v>Purchase Cooling Tower Fan Assemblies</v>
          </cell>
          <cell r="D65">
            <v>0.19747000000000001</v>
          </cell>
        </row>
        <row r="66">
          <cell r="A66" t="str">
            <v>SJIM/2005/C/077</v>
          </cell>
          <cell r="B66" t="str">
            <v>Iverson</v>
          </cell>
          <cell r="C66" t="str">
            <v>Purchase Electric JLG Style Manlift</v>
          </cell>
          <cell r="D66">
            <v>3.4779999999999998E-2</v>
          </cell>
        </row>
        <row r="67">
          <cell r="A67" t="str">
            <v>SJIM/2004/C/059</v>
          </cell>
          <cell r="B67" t="str">
            <v>Meyer</v>
          </cell>
          <cell r="C67" t="str">
            <v>JB 4 Submerged Drag Chain Conveyor</v>
          </cell>
          <cell r="D67">
            <v>0</v>
          </cell>
        </row>
        <row r="100">
          <cell r="A100" t="str">
            <v>CGEN/2004/C/002</v>
          </cell>
        </row>
        <row r="101">
          <cell r="A101" t="str">
            <v>CGEN/2004/C/052</v>
          </cell>
        </row>
        <row r="102">
          <cell r="A102" t="str">
            <v>CGEN/2005/C/032</v>
          </cell>
        </row>
        <row r="103">
          <cell r="A103" t="str">
            <v>SJIM/2002/C/018</v>
          </cell>
        </row>
        <row r="104">
          <cell r="A104" t="str">
            <v>SJIM/2002/C/034</v>
          </cell>
        </row>
        <row r="105">
          <cell r="A105" t="str">
            <v>SJIM/2003/C/001</v>
          </cell>
        </row>
        <row r="106">
          <cell r="A106" t="str">
            <v>SJIM/2004/C/002</v>
          </cell>
        </row>
        <row r="107">
          <cell r="A107" t="str">
            <v>SJIM/2004/C/002/SECPRJ</v>
          </cell>
        </row>
        <row r="108">
          <cell r="A108" t="str">
            <v>SJIM/2004/C/004</v>
          </cell>
        </row>
        <row r="109">
          <cell r="A109" t="str">
            <v>SJIM/2004/C/005</v>
          </cell>
        </row>
        <row r="110">
          <cell r="A110" t="str">
            <v>SJIM/2004/C/012</v>
          </cell>
        </row>
        <row r="111">
          <cell r="A111" t="str">
            <v>SJIM/2004/C/015</v>
          </cell>
        </row>
        <row r="112">
          <cell r="A112" t="str">
            <v>SJIM/2004/C/015</v>
          </cell>
        </row>
        <row r="113">
          <cell r="A113" t="str">
            <v>SJIM/2004/C/020</v>
          </cell>
        </row>
        <row r="114">
          <cell r="A114" t="str">
            <v>SJIM/2004/C/027</v>
          </cell>
        </row>
        <row r="115">
          <cell r="A115" t="str">
            <v>SJIM/2004/C/030</v>
          </cell>
        </row>
        <row r="116">
          <cell r="A116" t="str">
            <v>SJIM/2004/C/048</v>
          </cell>
        </row>
        <row r="117">
          <cell r="A117" t="str">
            <v>SJIM/2004/C/053</v>
          </cell>
        </row>
        <row r="118">
          <cell r="A118" t="str">
            <v>SJIM/2004/C/054</v>
          </cell>
        </row>
        <row r="119">
          <cell r="A119" t="str">
            <v>SJIM/2004/C/055</v>
          </cell>
        </row>
        <row r="120">
          <cell r="A120" t="str">
            <v>SJIM/2004/C/058</v>
          </cell>
        </row>
        <row r="121">
          <cell r="A121" t="str">
            <v>SJIM/2004/C/059</v>
          </cell>
        </row>
        <row r="122">
          <cell r="A122" t="str">
            <v>SJIM/2004/C/060</v>
          </cell>
        </row>
        <row r="123">
          <cell r="A123" t="str">
            <v>SJIM/2004/C/062</v>
          </cell>
        </row>
        <row r="124">
          <cell r="A124" t="str">
            <v>SJIM/2004/C/062</v>
          </cell>
        </row>
        <row r="125">
          <cell r="A125" t="str">
            <v>SJIM/2004/C/075</v>
          </cell>
        </row>
        <row r="126">
          <cell r="A126" t="str">
            <v>SJIM/2004/C/077</v>
          </cell>
        </row>
        <row r="127">
          <cell r="A127" t="str">
            <v>SJIM/2004/C/081</v>
          </cell>
        </row>
        <row r="128">
          <cell r="A128" t="str">
            <v>SJIM/2004/C/082</v>
          </cell>
        </row>
        <row r="129">
          <cell r="A129" t="str">
            <v>SJIM/2004/C/084</v>
          </cell>
        </row>
        <row r="130">
          <cell r="A130" t="str">
            <v>SJIM/2004/C/086</v>
          </cell>
        </row>
        <row r="131">
          <cell r="A131" t="str">
            <v>SJIM/2005/C/001</v>
          </cell>
        </row>
        <row r="132">
          <cell r="A132" t="str">
            <v>SJIM/2005/C/002</v>
          </cell>
        </row>
        <row r="133">
          <cell r="A133" t="str">
            <v>SJIM/2005/C/003</v>
          </cell>
        </row>
        <row r="134">
          <cell r="A134" t="str">
            <v>SJIM/2005/C/003</v>
          </cell>
        </row>
        <row r="135">
          <cell r="A135" t="str">
            <v>SJIM/2005/C/004</v>
          </cell>
        </row>
        <row r="136">
          <cell r="A136" t="str">
            <v>SJIM/2005/C/005</v>
          </cell>
        </row>
        <row r="137">
          <cell r="A137" t="str">
            <v>SJIM/2005/C/006</v>
          </cell>
        </row>
        <row r="138">
          <cell r="A138" t="str">
            <v>SJIM/2005/C/007</v>
          </cell>
        </row>
        <row r="139">
          <cell r="A139" t="str">
            <v>SJIM/2005/C/007</v>
          </cell>
        </row>
        <row r="140">
          <cell r="A140" t="str">
            <v>SJIM/2005/C/008</v>
          </cell>
        </row>
        <row r="141">
          <cell r="A141" t="str">
            <v>SJIM/2005/C/008</v>
          </cell>
        </row>
        <row r="142">
          <cell r="A142" t="str">
            <v>SJIM/2005/C/009</v>
          </cell>
        </row>
        <row r="143">
          <cell r="A143" t="str">
            <v>SJIM/2005/C/009</v>
          </cell>
        </row>
        <row r="144">
          <cell r="A144" t="str">
            <v>SJIM/2005/C/010</v>
          </cell>
        </row>
        <row r="145">
          <cell r="A145" t="str">
            <v>SJIM/2005/C/011</v>
          </cell>
        </row>
        <row r="146">
          <cell r="A146" t="str">
            <v>SJIM/2005/C/012</v>
          </cell>
        </row>
        <row r="147">
          <cell r="A147" t="str">
            <v>SJIM/2005/C/012</v>
          </cell>
        </row>
        <row r="148">
          <cell r="A148" t="str">
            <v>SJIM/2005/C/013</v>
          </cell>
        </row>
        <row r="149">
          <cell r="A149" t="str">
            <v>SJIM/2005/C/013</v>
          </cell>
        </row>
        <row r="150">
          <cell r="A150" t="str">
            <v>SJIM/2005/C/014</v>
          </cell>
        </row>
        <row r="151">
          <cell r="A151" t="str">
            <v>SJIM/2005/C/014</v>
          </cell>
        </row>
        <row r="152">
          <cell r="A152" t="str">
            <v>SJIM/2005/C/015</v>
          </cell>
        </row>
        <row r="153">
          <cell r="A153" t="str">
            <v>SJIM/2005/C/017</v>
          </cell>
        </row>
        <row r="154">
          <cell r="A154" t="str">
            <v>SJIM/2005/C/018</v>
          </cell>
        </row>
        <row r="155">
          <cell r="A155" t="str">
            <v>SJIM/2005/C/019</v>
          </cell>
        </row>
        <row r="156">
          <cell r="A156" t="str">
            <v>SJIM/2005/C/020</v>
          </cell>
        </row>
        <row r="157">
          <cell r="A157" t="str">
            <v>SJIM/2005/C/021</v>
          </cell>
        </row>
        <row r="158">
          <cell r="A158" t="str">
            <v>SJIM/2005/C/022</v>
          </cell>
        </row>
        <row r="159">
          <cell r="A159" t="str">
            <v>SJIM/2005/C/023</v>
          </cell>
        </row>
        <row r="160">
          <cell r="A160" t="str">
            <v>SJIM/2005/C/025</v>
          </cell>
        </row>
        <row r="161">
          <cell r="A161" t="str">
            <v>SJIM/2005/C/026</v>
          </cell>
        </row>
        <row r="162">
          <cell r="A162" t="str">
            <v>SJIM/2005/C/027</v>
          </cell>
        </row>
        <row r="163">
          <cell r="A163" t="str">
            <v>SJIM/2005/C/028</v>
          </cell>
        </row>
        <row r="164">
          <cell r="A164" t="str">
            <v>SJIM/2005/C/029</v>
          </cell>
        </row>
        <row r="165">
          <cell r="A165" t="str">
            <v>SJIM/2005/C/031</v>
          </cell>
        </row>
        <row r="166">
          <cell r="A166" t="str">
            <v>SJIM/2005/C/033</v>
          </cell>
        </row>
        <row r="167">
          <cell r="A167" t="str">
            <v>SJIM/2005/C/034</v>
          </cell>
        </row>
        <row r="168">
          <cell r="A168" t="str">
            <v>SJIM/2005/C/035</v>
          </cell>
        </row>
        <row r="169">
          <cell r="A169" t="str">
            <v>SJIM/2005/C/035</v>
          </cell>
        </row>
        <row r="170">
          <cell r="A170" t="str">
            <v>SJIM/2005/C/036</v>
          </cell>
        </row>
        <row r="171">
          <cell r="A171" t="str">
            <v>SJIM/2005/C/036</v>
          </cell>
        </row>
        <row r="172">
          <cell r="A172" t="str">
            <v>SJIM/2005/C/038</v>
          </cell>
        </row>
        <row r="173">
          <cell r="A173" t="str">
            <v>SJIM/2005/C/039</v>
          </cell>
        </row>
        <row r="174">
          <cell r="A174" t="str">
            <v>SJIM/2005/C/040</v>
          </cell>
        </row>
        <row r="175">
          <cell r="A175" t="str">
            <v>SJIM/2005/C/041</v>
          </cell>
        </row>
        <row r="176">
          <cell r="A176" t="str">
            <v>SJIM/2005/C/043</v>
          </cell>
        </row>
        <row r="177">
          <cell r="A177" t="str">
            <v>SJIM/2005/C/044</v>
          </cell>
        </row>
        <row r="178">
          <cell r="A178" t="str">
            <v>SJIM/2005/C/046</v>
          </cell>
        </row>
        <row r="179">
          <cell r="A179" t="str">
            <v>SJIM/2005/C/047</v>
          </cell>
        </row>
        <row r="180">
          <cell r="A180" t="str">
            <v>SJIM/2005/C/048</v>
          </cell>
        </row>
        <row r="181">
          <cell r="A181" t="str">
            <v>SJIM/2005/C/049</v>
          </cell>
        </row>
        <row r="182">
          <cell r="A182" t="str">
            <v>SJIM/2005/C/050</v>
          </cell>
        </row>
        <row r="183">
          <cell r="A183" t="str">
            <v>SJIM/2005/C/051</v>
          </cell>
        </row>
        <row r="184">
          <cell r="A184" t="str">
            <v>SJIM/2005/C/052</v>
          </cell>
        </row>
        <row r="185">
          <cell r="A185" t="str">
            <v>SJIM/2005/C/053</v>
          </cell>
        </row>
        <row r="186">
          <cell r="A186" t="str">
            <v>SJIM/2005/C/054</v>
          </cell>
        </row>
        <row r="187">
          <cell r="A187" t="str">
            <v>SJIM/2005/C/055</v>
          </cell>
        </row>
        <row r="188">
          <cell r="A188" t="str">
            <v>SJIM/2005/C/056</v>
          </cell>
        </row>
        <row r="189">
          <cell r="A189" t="str">
            <v>SJIM/2005/C/058</v>
          </cell>
        </row>
        <row r="190">
          <cell r="A190" t="str">
            <v>SJIM/2005/C/061</v>
          </cell>
        </row>
        <row r="191">
          <cell r="A191" t="str">
            <v>SJIM/2005/C/062</v>
          </cell>
        </row>
        <row r="192">
          <cell r="A192" t="str">
            <v>SJIM/2005/C/063</v>
          </cell>
        </row>
        <row r="193">
          <cell r="A193" t="str">
            <v>SJIM/2005/C/064</v>
          </cell>
        </row>
        <row r="194">
          <cell r="A194" t="str">
            <v>SJIM/2005/C/065</v>
          </cell>
        </row>
        <row r="195">
          <cell r="A195" t="str">
            <v>SJIM/2005/C/066</v>
          </cell>
        </row>
        <row r="196">
          <cell r="A196" t="str">
            <v>SJIM/2005/C/068</v>
          </cell>
        </row>
        <row r="197">
          <cell r="A197" t="str">
            <v>SJIM/2005/C/070</v>
          </cell>
        </row>
        <row r="198">
          <cell r="A198" t="str">
            <v>SJIM/2005/C/071</v>
          </cell>
        </row>
        <row r="199">
          <cell r="A199" t="str">
            <v>SJIM/2005/C/072</v>
          </cell>
        </row>
        <row r="200">
          <cell r="A200" t="str">
            <v>SJIM/2005/C/073</v>
          </cell>
        </row>
        <row r="201">
          <cell r="A201" t="str">
            <v>SJIM/2005/C/074</v>
          </cell>
        </row>
        <row r="202">
          <cell r="A202" t="str">
            <v>SJIM/2005/C/077</v>
          </cell>
        </row>
        <row r="203">
          <cell r="A203" t="str">
            <v>SJIM/2005/C/079</v>
          </cell>
        </row>
        <row r="204">
          <cell r="A204" t="str">
            <v>SJIM/2005/C/083</v>
          </cell>
        </row>
        <row r="205">
          <cell r="A205" t="str">
            <v>SJIM/2005/C/084</v>
          </cell>
        </row>
        <row r="206">
          <cell r="A206" t="str">
            <v>SJIM/2005/C/085</v>
          </cell>
        </row>
        <row r="207">
          <cell r="A207" t="str">
            <v>SJIM/2005/C/086</v>
          </cell>
        </row>
        <row r="208">
          <cell r="A208" t="str">
            <v>SJIM/2005/C/087</v>
          </cell>
        </row>
        <row r="209">
          <cell r="A209" t="str">
            <v>SJIM/2005/C/088</v>
          </cell>
        </row>
        <row r="210">
          <cell r="A210" t="str">
            <v>SJIM/2005/C/089</v>
          </cell>
        </row>
        <row r="211">
          <cell r="A211" t="str">
            <v>SJIM/2005/C/089</v>
          </cell>
        </row>
        <row r="212">
          <cell r="A212" t="str">
            <v>SJIM/2005/C/090</v>
          </cell>
        </row>
        <row r="213">
          <cell r="A213" t="str">
            <v>SJIM/2005/C/091</v>
          </cell>
        </row>
        <row r="214">
          <cell r="A214" t="str">
            <v>SJIM/2005/C/092</v>
          </cell>
        </row>
        <row r="215">
          <cell r="A215" t="str">
            <v>SJIM/2005/C/093</v>
          </cell>
        </row>
        <row r="216">
          <cell r="A216" t="str">
            <v>SJIM/2005/C/094</v>
          </cell>
        </row>
        <row r="217">
          <cell r="A217" t="str">
            <v>SJIM/2005/C/094</v>
          </cell>
        </row>
        <row r="218">
          <cell r="A218" t="str">
            <v>SJIM/2005/C/100</v>
          </cell>
        </row>
        <row r="219">
          <cell r="A219" t="str">
            <v>SJIM/2005/C/100</v>
          </cell>
        </row>
        <row r="220">
          <cell r="A220" t="str">
            <v>SJIM/2005/C/101</v>
          </cell>
        </row>
        <row r="221">
          <cell r="A221" t="str">
            <v>SJIM/2005/C/102</v>
          </cell>
        </row>
        <row r="222">
          <cell r="A222" t="str">
            <v>SJIM/2005/C/103</v>
          </cell>
        </row>
        <row r="223">
          <cell r="A223" t="str">
            <v>SJIM/2005/C/104</v>
          </cell>
        </row>
        <row r="224">
          <cell r="A224" t="str">
            <v>SJIM/2005/C/105</v>
          </cell>
        </row>
        <row r="225">
          <cell r="A225" t="str">
            <v>SJIM/2005/C/105</v>
          </cell>
        </row>
        <row r="226">
          <cell r="A226" t="str">
            <v>SJIM/2005/C/106</v>
          </cell>
        </row>
        <row r="227">
          <cell r="A227" t="str">
            <v>SJIM/2005/C/107</v>
          </cell>
        </row>
        <row r="228">
          <cell r="A228" t="str">
            <v>SJIM/2005/C/108</v>
          </cell>
        </row>
        <row r="229">
          <cell r="A229" t="str">
            <v>SJIM/2005/C/109</v>
          </cell>
        </row>
        <row r="230">
          <cell r="A230" t="str">
            <v>SJIM/2005/C/110</v>
          </cell>
        </row>
        <row r="231">
          <cell r="A231" t="str">
            <v>SJIM/2005/C/111</v>
          </cell>
        </row>
        <row r="232">
          <cell r="A232" t="str">
            <v>SJIM/2005/C/112</v>
          </cell>
        </row>
        <row r="233">
          <cell r="A233" t="str">
            <v>SJIM/2005/C/113</v>
          </cell>
        </row>
        <row r="234">
          <cell r="A234" t="str">
            <v>SJIM/2005/C/114</v>
          </cell>
        </row>
        <row r="235">
          <cell r="A235" t="str">
            <v>SJIM/2005/C/115</v>
          </cell>
        </row>
        <row r="236">
          <cell r="A236" t="str">
            <v>SJIM/2005/C/116</v>
          </cell>
        </row>
        <row r="237">
          <cell r="A237" t="str">
            <v>SJIM/2005/C/117</v>
          </cell>
        </row>
        <row r="238">
          <cell r="A238" t="str">
            <v>SJIM/2005/C/118</v>
          </cell>
        </row>
        <row r="239">
          <cell r="A239" t="str">
            <v>SJIM/2005/C/119</v>
          </cell>
        </row>
        <row r="240">
          <cell r="A240" t="str">
            <v>SJIM/2005/C/120</v>
          </cell>
        </row>
        <row r="241">
          <cell r="A241" t="str">
            <v>SJIM/2005/C/121</v>
          </cell>
        </row>
        <row r="242">
          <cell r="A242" t="str">
            <v>SJIM/2006/C/001</v>
          </cell>
        </row>
        <row r="243">
          <cell r="A243" t="str">
            <v>SJIM/2006/C/002</v>
          </cell>
        </row>
        <row r="244">
          <cell r="A244" t="str">
            <v>SJIM/2006/C/003</v>
          </cell>
        </row>
        <row r="245">
          <cell r="A245" t="str">
            <v>SJIM/2006/C/004</v>
          </cell>
        </row>
        <row r="246">
          <cell r="A246" t="str">
            <v>SJIM/2006/C/005</v>
          </cell>
        </row>
        <row r="247">
          <cell r="A247" t="str">
            <v>SJIM/2006/C/006</v>
          </cell>
        </row>
        <row r="248">
          <cell r="A248" t="str">
            <v>SJIM/2006/C/007</v>
          </cell>
        </row>
        <row r="249">
          <cell r="A249" t="str">
            <v>SJIM/2006/C/008</v>
          </cell>
        </row>
        <row r="250">
          <cell r="A250" t="str">
            <v>SJIM/2006/C/009</v>
          </cell>
        </row>
        <row r="251">
          <cell r="A251" t="str">
            <v>SJIM/2006/C/010</v>
          </cell>
        </row>
        <row r="252">
          <cell r="A252" t="str">
            <v>SJIM/2006/C/011</v>
          </cell>
        </row>
        <row r="253">
          <cell r="A253" t="str">
            <v>SJIM/2006/C/012</v>
          </cell>
        </row>
        <row r="254">
          <cell r="A254" t="str">
            <v>SJIM/2006/C/013</v>
          </cell>
        </row>
        <row r="255">
          <cell r="A255" t="str">
            <v>SJIM/2006/C/014</v>
          </cell>
        </row>
        <row r="256">
          <cell r="A256" t="str">
            <v>SJIM/2006/C/015</v>
          </cell>
        </row>
        <row r="257">
          <cell r="A257" t="str">
            <v>SJIM/2006/C/016</v>
          </cell>
        </row>
        <row r="258">
          <cell r="A258" t="str">
            <v>SJIM/2006/C/017</v>
          </cell>
        </row>
        <row r="259">
          <cell r="A259" t="str">
            <v>SJIM/2006/C/018</v>
          </cell>
        </row>
        <row r="260">
          <cell r="A260" t="str">
            <v>SJIM/2006/C/019</v>
          </cell>
        </row>
        <row r="261">
          <cell r="A261" t="str">
            <v>SJIM/2006/C/021</v>
          </cell>
        </row>
        <row r="262">
          <cell r="A262" t="str">
            <v>SJIM/2006/C/023</v>
          </cell>
        </row>
        <row r="263">
          <cell r="A263" t="str">
            <v>SJIM/2006/C/025</v>
          </cell>
        </row>
        <row r="264">
          <cell r="A264" t="str">
            <v>SJIM/2006/C/027</v>
          </cell>
        </row>
        <row r="265">
          <cell r="A265" t="str">
            <v>SJIM/2006/C/028</v>
          </cell>
        </row>
        <row r="266">
          <cell r="A266" t="str">
            <v>SJIM/2006/C/029</v>
          </cell>
        </row>
        <row r="267">
          <cell r="A267" t="str">
            <v>SJIM/2006/C/030</v>
          </cell>
        </row>
        <row r="268">
          <cell r="A268" t="str">
            <v>SJIM/2006/C/032</v>
          </cell>
        </row>
        <row r="269">
          <cell r="A269" t="str">
            <v>SJIM/2006/C/034</v>
          </cell>
        </row>
        <row r="270">
          <cell r="A270" t="str">
            <v>SJIM/2006/C/036</v>
          </cell>
        </row>
        <row r="271">
          <cell r="A271" t="str">
            <v>SJIM/2006/C/037</v>
          </cell>
        </row>
        <row r="272">
          <cell r="A272" t="str">
            <v>SJIM/2006/C/039</v>
          </cell>
        </row>
        <row r="273">
          <cell r="A273" t="str">
            <v>SJIM/2006/C/041</v>
          </cell>
        </row>
        <row r="274">
          <cell r="A274" t="str">
            <v>SJIM/2006/C/042</v>
          </cell>
        </row>
        <row r="275">
          <cell r="A275" t="str">
            <v>SJIM/2006/C/044</v>
          </cell>
        </row>
        <row r="276">
          <cell r="A276" t="str">
            <v>SJIM/2006/C/045</v>
          </cell>
        </row>
        <row r="277">
          <cell r="A277" t="str">
            <v>SJIM/2006/C/046</v>
          </cell>
        </row>
        <row r="278">
          <cell r="A278" t="str">
            <v>SJIM/2006/C/050</v>
          </cell>
        </row>
        <row r="279">
          <cell r="A279" t="str">
            <v>SJIM/2006/C/051</v>
          </cell>
        </row>
        <row r="280">
          <cell r="A280" t="str">
            <v>SJIM/2006/C/052</v>
          </cell>
        </row>
        <row r="281">
          <cell r="A281" t="str">
            <v>SJIM/2006/C/053</v>
          </cell>
        </row>
        <row r="282">
          <cell r="A282" t="str">
            <v>SJIM/2006/C/054</v>
          </cell>
        </row>
        <row r="283">
          <cell r="A283" t="str">
            <v>SJIM/2006/C/055</v>
          </cell>
        </row>
        <row r="284">
          <cell r="A284" t="str">
            <v>SJIM/2006/C/056</v>
          </cell>
        </row>
        <row r="285">
          <cell r="A285" t="str">
            <v>SJIM/2006/C/057</v>
          </cell>
        </row>
        <row r="286">
          <cell r="A286" t="str">
            <v>SJIM/2006/C/060</v>
          </cell>
        </row>
        <row r="287">
          <cell r="A287" t="str">
            <v>SJIM/2006/C/063</v>
          </cell>
        </row>
        <row r="288">
          <cell r="A288" t="str">
            <v>SJIM/2006/C/064</v>
          </cell>
        </row>
        <row r="289">
          <cell r="A289" t="str">
            <v>SJIM/2006/C/066</v>
          </cell>
        </row>
        <row r="290">
          <cell r="A290" t="str">
            <v>SJIM/2006/C/067</v>
          </cell>
        </row>
        <row r="291">
          <cell r="A291" t="str">
            <v>SJIM/2006/C/071</v>
          </cell>
        </row>
        <row r="292">
          <cell r="A292" t="str">
            <v>SJIM/2006/C/072</v>
          </cell>
        </row>
        <row r="293">
          <cell r="A293" t="str">
            <v>SJIM/2006/C/073</v>
          </cell>
        </row>
        <row r="294">
          <cell r="A294" t="str">
            <v>SJIM/2006/C/074</v>
          </cell>
        </row>
        <row r="295">
          <cell r="A295" t="str">
            <v>SJIM/2006/C/079</v>
          </cell>
        </row>
        <row r="296">
          <cell r="A296" t="str">
            <v>SJIM/2006/C/080</v>
          </cell>
        </row>
        <row r="297">
          <cell r="A297" t="str">
            <v>SJIM/2006/C/081</v>
          </cell>
        </row>
        <row r="298">
          <cell r="A298" t="str">
            <v>SJIM/2006/C/082</v>
          </cell>
        </row>
        <row r="299">
          <cell r="A299" t="str">
            <v>SJIM/2006/C/084</v>
          </cell>
        </row>
        <row r="300">
          <cell r="A300" t="str">
            <v>SJIM/2006/C/086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TE"/>
      <sheetName val="OM"/>
      <sheetName val="Adj2"/>
      <sheetName val="Adj1"/>
      <sheetName val="OM Cashflow"/>
    </sheetNames>
    <sheetDataSet>
      <sheetData sheetId="0" refreshError="1"/>
      <sheetData sheetId="1" refreshError="1">
        <row r="1">
          <cell r="A1" t="str">
            <v>View</v>
          </cell>
        </row>
        <row r="2">
          <cell r="A2" t="str">
            <v>PLAN 2005</v>
          </cell>
        </row>
        <row r="3">
          <cell r="A3" t="str">
            <v>ACT 2005</v>
          </cell>
        </row>
        <row r="4">
          <cell r="A4" t="str">
            <v>PLAN 2006</v>
          </cell>
        </row>
        <row r="5">
          <cell r="A5" t="str">
            <v>PLAN 2007</v>
          </cell>
        </row>
        <row r="6">
          <cell r="A6" t="str">
            <v>PLAN 2005</v>
          </cell>
        </row>
        <row r="7">
          <cell r="A7" t="str">
            <v>ACT 2005</v>
          </cell>
        </row>
        <row r="8">
          <cell r="A8" t="str">
            <v>PLAN 2006</v>
          </cell>
        </row>
        <row r="9">
          <cell r="A9" t="str">
            <v>PLAN 2007</v>
          </cell>
        </row>
        <row r="10">
          <cell r="A10" t="str">
            <v>PLAN 2005</v>
          </cell>
        </row>
        <row r="11">
          <cell r="A11" t="str">
            <v>ACT 2005</v>
          </cell>
        </row>
        <row r="12">
          <cell r="A12" t="str">
            <v>PLAN 2006</v>
          </cell>
        </row>
        <row r="13">
          <cell r="A13" t="str">
            <v>PLAN 2007</v>
          </cell>
        </row>
        <row r="14">
          <cell r="A14" t="str">
            <v>PLAN 2005</v>
          </cell>
        </row>
        <row r="15">
          <cell r="A15" t="str">
            <v>ACT 2005</v>
          </cell>
        </row>
        <row r="16">
          <cell r="A16" t="str">
            <v>PLAN 2006</v>
          </cell>
        </row>
        <row r="17">
          <cell r="A17" t="str">
            <v>PLAN 2007</v>
          </cell>
        </row>
        <row r="18">
          <cell r="A18" t="str">
            <v>PLAN 2005</v>
          </cell>
        </row>
        <row r="19">
          <cell r="A19" t="str">
            <v>PLAN 2005</v>
          </cell>
        </row>
        <row r="20">
          <cell r="A20" t="str">
            <v>ACT 2005</v>
          </cell>
        </row>
        <row r="21">
          <cell r="A21" t="str">
            <v>PLAN 2006</v>
          </cell>
        </row>
        <row r="22">
          <cell r="A22" t="str">
            <v>PLAN 2006</v>
          </cell>
        </row>
        <row r="23">
          <cell r="A23" t="str">
            <v>PLAN 2007</v>
          </cell>
        </row>
        <row r="24">
          <cell r="A24" t="str">
            <v>PLAN 2007</v>
          </cell>
        </row>
        <row r="25">
          <cell r="A25" t="str">
            <v>PLAN 2005</v>
          </cell>
        </row>
        <row r="26">
          <cell r="A26" t="str">
            <v>ACT 2005</v>
          </cell>
        </row>
        <row r="27">
          <cell r="A27" t="str">
            <v>PLAN 2006</v>
          </cell>
        </row>
        <row r="28">
          <cell r="A28" t="str">
            <v>PLAN 2007</v>
          </cell>
        </row>
        <row r="29">
          <cell r="A29" t="str">
            <v>PLAN 2005</v>
          </cell>
        </row>
        <row r="30">
          <cell r="A30" t="str">
            <v>PLAN 2005</v>
          </cell>
        </row>
        <row r="31">
          <cell r="A31" t="str">
            <v>PLAN 2005</v>
          </cell>
        </row>
        <row r="32">
          <cell r="A32" t="str">
            <v>PLAN 2005</v>
          </cell>
        </row>
        <row r="33">
          <cell r="A33" t="str">
            <v>PLAN 2005</v>
          </cell>
        </row>
        <row r="34">
          <cell r="A34" t="str">
            <v>PLAN 2005</v>
          </cell>
        </row>
        <row r="35">
          <cell r="A35" t="str">
            <v>ACT 2005</v>
          </cell>
        </row>
        <row r="36">
          <cell r="A36" t="str">
            <v>ACT 2005</v>
          </cell>
        </row>
        <row r="37">
          <cell r="A37" t="str">
            <v>ACT 2005</v>
          </cell>
        </row>
        <row r="38">
          <cell r="A38" t="str">
            <v>ACT 2005</v>
          </cell>
        </row>
        <row r="39">
          <cell r="A39" t="str">
            <v>PLAN 2006</v>
          </cell>
        </row>
        <row r="40">
          <cell r="A40" t="str">
            <v>PLAN 2006</v>
          </cell>
        </row>
        <row r="41">
          <cell r="A41" t="str">
            <v>PLAN 2006</v>
          </cell>
        </row>
        <row r="42">
          <cell r="A42" t="str">
            <v>PLAN 2006</v>
          </cell>
        </row>
        <row r="43">
          <cell r="A43" t="str">
            <v>PLAN 2006</v>
          </cell>
        </row>
        <row r="44">
          <cell r="A44" t="str">
            <v>PLAN 2006</v>
          </cell>
        </row>
        <row r="45">
          <cell r="A45" t="str">
            <v>PLAN 2007</v>
          </cell>
        </row>
        <row r="46">
          <cell r="A46" t="str">
            <v>PLAN 2007</v>
          </cell>
        </row>
        <row r="47">
          <cell r="A47" t="str">
            <v>PLAN 2007</v>
          </cell>
        </row>
        <row r="48">
          <cell r="A48" t="str">
            <v>PLAN 2007</v>
          </cell>
        </row>
        <row r="49">
          <cell r="A49" t="str">
            <v>PLAN 2007</v>
          </cell>
        </row>
        <row r="50">
          <cell r="A50" t="str">
            <v>PLAN 2007</v>
          </cell>
        </row>
        <row r="51">
          <cell r="A51" t="str">
            <v>PLAN 2005</v>
          </cell>
        </row>
        <row r="52">
          <cell r="A52" t="str">
            <v>PLAN 2005</v>
          </cell>
        </row>
        <row r="53">
          <cell r="A53" t="str">
            <v>ACT 2005</v>
          </cell>
        </row>
        <row r="54">
          <cell r="A54" t="str">
            <v>ACT 2005</v>
          </cell>
        </row>
        <row r="55">
          <cell r="A55" t="str">
            <v>PLAN 2006</v>
          </cell>
        </row>
        <row r="56">
          <cell r="A56" t="str">
            <v>PLAN 2006</v>
          </cell>
        </row>
        <row r="57">
          <cell r="A57" t="str">
            <v>PLAN 2007</v>
          </cell>
        </row>
        <row r="58">
          <cell r="A58" t="str">
            <v>PLAN 2007</v>
          </cell>
        </row>
        <row r="59">
          <cell r="A59" t="str">
            <v>PLAN 2005</v>
          </cell>
        </row>
        <row r="60">
          <cell r="A60" t="str">
            <v>PLAN 2005</v>
          </cell>
        </row>
        <row r="61">
          <cell r="A61" t="str">
            <v>PLAN 2005</v>
          </cell>
        </row>
        <row r="62">
          <cell r="A62" t="str">
            <v>PLAN 2005</v>
          </cell>
        </row>
        <row r="63">
          <cell r="A63" t="str">
            <v>PLAN 2005</v>
          </cell>
        </row>
        <row r="64">
          <cell r="A64" t="str">
            <v>PLAN 2005</v>
          </cell>
        </row>
        <row r="65">
          <cell r="A65" t="str">
            <v>PLAN 2005</v>
          </cell>
        </row>
        <row r="66">
          <cell r="A66" t="str">
            <v>PLAN 2005</v>
          </cell>
        </row>
        <row r="67">
          <cell r="A67" t="str">
            <v>PLAN 2005</v>
          </cell>
        </row>
        <row r="68">
          <cell r="A68" t="str">
            <v>PLAN 2005</v>
          </cell>
        </row>
        <row r="69">
          <cell r="A69" t="str">
            <v>PLAN 2005</v>
          </cell>
        </row>
        <row r="70">
          <cell r="A70" t="str">
            <v>PLAN 2005</v>
          </cell>
        </row>
        <row r="71">
          <cell r="A71" t="str">
            <v>PLAN 2005</v>
          </cell>
        </row>
        <row r="72">
          <cell r="A72" t="str">
            <v>PLAN 2005</v>
          </cell>
        </row>
        <row r="73">
          <cell r="A73" t="str">
            <v>PLAN 2005</v>
          </cell>
        </row>
        <row r="74">
          <cell r="A74" t="str">
            <v>PLAN 2005</v>
          </cell>
        </row>
        <row r="75">
          <cell r="A75" t="str">
            <v>PLAN 2005</v>
          </cell>
        </row>
        <row r="76">
          <cell r="A76" t="str">
            <v>PLAN 2005</v>
          </cell>
        </row>
        <row r="77">
          <cell r="A77" t="str">
            <v>PLAN 2005</v>
          </cell>
        </row>
        <row r="78">
          <cell r="A78" t="str">
            <v>ACT 2005</v>
          </cell>
        </row>
        <row r="79">
          <cell r="A79" t="str">
            <v>ACT 2005</v>
          </cell>
        </row>
        <row r="80">
          <cell r="A80" t="str">
            <v>ACT 2005</v>
          </cell>
        </row>
        <row r="81">
          <cell r="A81" t="str">
            <v>ACT 2005</v>
          </cell>
        </row>
        <row r="82">
          <cell r="A82" t="str">
            <v>ACT 2005</v>
          </cell>
        </row>
        <row r="83">
          <cell r="A83" t="str">
            <v>ACT 2005</v>
          </cell>
        </row>
        <row r="84">
          <cell r="A84" t="str">
            <v>ACT 2005</v>
          </cell>
        </row>
        <row r="85">
          <cell r="A85" t="str">
            <v>ACT 2005</v>
          </cell>
        </row>
        <row r="86">
          <cell r="A86" t="str">
            <v>ACT 2005</v>
          </cell>
        </row>
        <row r="87">
          <cell r="A87" t="str">
            <v>ACT 2005</v>
          </cell>
        </row>
        <row r="88">
          <cell r="A88" t="str">
            <v>ACT 2005</v>
          </cell>
        </row>
        <row r="89">
          <cell r="A89" t="str">
            <v>ACT 2005</v>
          </cell>
        </row>
        <row r="90">
          <cell r="A90" t="str">
            <v>ACT 2005</v>
          </cell>
        </row>
        <row r="91">
          <cell r="A91" t="str">
            <v>ACT 2005</v>
          </cell>
        </row>
        <row r="92">
          <cell r="A92" t="str">
            <v>ACT 2005</v>
          </cell>
        </row>
        <row r="93">
          <cell r="A93" t="str">
            <v>ACT 2005</v>
          </cell>
        </row>
        <row r="94">
          <cell r="A94" t="str">
            <v>PLAN 2006</v>
          </cell>
        </row>
        <row r="95">
          <cell r="A95" t="str">
            <v>PLAN 2006</v>
          </cell>
        </row>
        <row r="96">
          <cell r="A96" t="str">
            <v>PLAN 2006</v>
          </cell>
        </row>
        <row r="97">
          <cell r="A97" t="str">
            <v>PLAN 2006</v>
          </cell>
        </row>
        <row r="98">
          <cell r="A98" t="str">
            <v>PLAN 2006</v>
          </cell>
        </row>
        <row r="99">
          <cell r="A99" t="str">
            <v>PLAN 2006</v>
          </cell>
        </row>
        <row r="100">
          <cell r="A100" t="str">
            <v>PLAN 2006</v>
          </cell>
        </row>
        <row r="101">
          <cell r="A101" t="str">
            <v>PLAN 2006</v>
          </cell>
        </row>
        <row r="102">
          <cell r="A102" t="str">
            <v>PLAN 2006</v>
          </cell>
        </row>
        <row r="103">
          <cell r="A103" t="str">
            <v>PLAN 2006</v>
          </cell>
        </row>
        <row r="104">
          <cell r="A104" t="str">
            <v>PLAN 2006</v>
          </cell>
        </row>
        <row r="105">
          <cell r="A105" t="str">
            <v>PLAN 2006</v>
          </cell>
        </row>
        <row r="106">
          <cell r="A106" t="str">
            <v>PLAN 2006</v>
          </cell>
        </row>
        <row r="107">
          <cell r="A107" t="str">
            <v>PLAN 2006</v>
          </cell>
        </row>
        <row r="108">
          <cell r="A108" t="str">
            <v>PLAN 2006</v>
          </cell>
        </row>
        <row r="109">
          <cell r="A109" t="str">
            <v>PLAN 2006</v>
          </cell>
        </row>
        <row r="110">
          <cell r="A110" t="str">
            <v>PLAN 2006</v>
          </cell>
        </row>
        <row r="111">
          <cell r="A111" t="str">
            <v>PLAN 2006</v>
          </cell>
        </row>
        <row r="112">
          <cell r="A112" t="str">
            <v>PLAN 2006</v>
          </cell>
        </row>
        <row r="113">
          <cell r="A113" t="str">
            <v>PLAN 2007</v>
          </cell>
        </row>
        <row r="114">
          <cell r="A114" t="str">
            <v>PLAN 2007</v>
          </cell>
        </row>
        <row r="115">
          <cell r="A115" t="str">
            <v>PLAN 2007</v>
          </cell>
        </row>
        <row r="116">
          <cell r="A116" t="str">
            <v>PLAN 2007</v>
          </cell>
        </row>
        <row r="117">
          <cell r="A117" t="str">
            <v>PLAN 2007</v>
          </cell>
        </row>
        <row r="118">
          <cell r="A118" t="str">
            <v>PLAN 2007</v>
          </cell>
        </row>
        <row r="119">
          <cell r="A119" t="str">
            <v>PLAN 2007</v>
          </cell>
        </row>
        <row r="120">
          <cell r="A120" t="str">
            <v>PLAN 2007</v>
          </cell>
        </row>
        <row r="121">
          <cell r="A121" t="str">
            <v>PLAN 2007</v>
          </cell>
        </row>
        <row r="122">
          <cell r="A122" t="str">
            <v>PLAN 2007</v>
          </cell>
        </row>
        <row r="123">
          <cell r="A123" t="str">
            <v>PLAN 2007</v>
          </cell>
        </row>
        <row r="124">
          <cell r="A124" t="str">
            <v>PLAN 2007</v>
          </cell>
        </row>
        <row r="125">
          <cell r="A125" t="str">
            <v>PLAN 2007</v>
          </cell>
        </row>
        <row r="126">
          <cell r="A126" t="str">
            <v>PLAN 2007</v>
          </cell>
        </row>
        <row r="127">
          <cell r="A127" t="str">
            <v>PLAN 2007</v>
          </cell>
        </row>
        <row r="128">
          <cell r="A128" t="str">
            <v>PLAN 2007</v>
          </cell>
        </row>
        <row r="129">
          <cell r="A129" t="str">
            <v>PLAN 2007</v>
          </cell>
        </row>
        <row r="130">
          <cell r="A130" t="str">
            <v>PLAN 2007</v>
          </cell>
        </row>
        <row r="131">
          <cell r="A131" t="str">
            <v>PLAN 2007</v>
          </cell>
        </row>
        <row r="132">
          <cell r="A132" t="str">
            <v>PLAN 2005</v>
          </cell>
        </row>
        <row r="133">
          <cell r="A133" t="str">
            <v>PLAN 2005</v>
          </cell>
        </row>
        <row r="134">
          <cell r="A134" t="str">
            <v>PLAN 2005</v>
          </cell>
        </row>
        <row r="135">
          <cell r="A135" t="str">
            <v>PLAN 2005</v>
          </cell>
        </row>
        <row r="136">
          <cell r="A136" t="str">
            <v>PLAN 2005</v>
          </cell>
        </row>
        <row r="137">
          <cell r="A137" t="str">
            <v>PLAN 2005</v>
          </cell>
        </row>
        <row r="138">
          <cell r="A138" t="str">
            <v>PLAN 2005</v>
          </cell>
        </row>
        <row r="139">
          <cell r="A139" t="str">
            <v>PLAN 2005</v>
          </cell>
        </row>
        <row r="140">
          <cell r="A140" t="str">
            <v>PLAN 2005</v>
          </cell>
        </row>
        <row r="141">
          <cell r="A141" t="str">
            <v>PLAN 2005</v>
          </cell>
        </row>
        <row r="142">
          <cell r="A142" t="str">
            <v>PLAN 2005</v>
          </cell>
        </row>
        <row r="143">
          <cell r="A143" t="str">
            <v>PLAN 2005</v>
          </cell>
        </row>
        <row r="144">
          <cell r="A144" t="str">
            <v>PLAN 2005</v>
          </cell>
        </row>
        <row r="145">
          <cell r="A145" t="str">
            <v>PLAN 2005</v>
          </cell>
        </row>
        <row r="146">
          <cell r="A146" t="str">
            <v>PLAN 2005</v>
          </cell>
        </row>
        <row r="147">
          <cell r="A147" t="str">
            <v>PLAN 2005</v>
          </cell>
        </row>
        <row r="148">
          <cell r="A148" t="str">
            <v>PLAN 2005</v>
          </cell>
        </row>
        <row r="149">
          <cell r="A149" t="str">
            <v>PLAN 2005</v>
          </cell>
        </row>
        <row r="150">
          <cell r="A150" t="str">
            <v>PLAN 2005</v>
          </cell>
        </row>
        <row r="151">
          <cell r="A151" t="str">
            <v>PLAN 2005</v>
          </cell>
        </row>
        <row r="152">
          <cell r="A152" t="str">
            <v>PLAN 2005</v>
          </cell>
        </row>
        <row r="153">
          <cell r="A153" t="str">
            <v>PLAN 2005</v>
          </cell>
        </row>
        <row r="154">
          <cell r="A154" t="str">
            <v>PLAN 2005</v>
          </cell>
        </row>
        <row r="155">
          <cell r="A155" t="str">
            <v>PLAN 2005</v>
          </cell>
        </row>
        <row r="156">
          <cell r="A156" t="str">
            <v>PLAN 2005</v>
          </cell>
        </row>
        <row r="157">
          <cell r="A157" t="str">
            <v>PLAN 2005</v>
          </cell>
        </row>
        <row r="158">
          <cell r="A158" t="str">
            <v>PLAN 2005</v>
          </cell>
        </row>
        <row r="159">
          <cell r="A159" t="str">
            <v>PLAN 2005</v>
          </cell>
        </row>
        <row r="160">
          <cell r="A160" t="str">
            <v>PLAN 2005</v>
          </cell>
        </row>
        <row r="161">
          <cell r="A161" t="str">
            <v>PLAN 2005</v>
          </cell>
        </row>
        <row r="162">
          <cell r="A162" t="str">
            <v>PLAN 2005</v>
          </cell>
        </row>
        <row r="163">
          <cell r="A163" t="str">
            <v>ACT 2005</v>
          </cell>
        </row>
        <row r="164">
          <cell r="A164" t="str">
            <v>ACT 2005</v>
          </cell>
        </row>
        <row r="165">
          <cell r="A165" t="str">
            <v>ACT 2005</v>
          </cell>
        </row>
        <row r="166">
          <cell r="A166" t="str">
            <v>ACT 2005</v>
          </cell>
        </row>
        <row r="167">
          <cell r="A167" t="str">
            <v>ACT 2005</v>
          </cell>
        </row>
        <row r="168">
          <cell r="A168" t="str">
            <v>ACT 2005</v>
          </cell>
        </row>
        <row r="169">
          <cell r="A169" t="str">
            <v>ACT 2005</v>
          </cell>
        </row>
        <row r="170">
          <cell r="A170" t="str">
            <v>ACT 2005</v>
          </cell>
        </row>
        <row r="171">
          <cell r="A171" t="str">
            <v>ACT 2005</v>
          </cell>
        </row>
        <row r="172">
          <cell r="A172" t="str">
            <v>ACT 2005</v>
          </cell>
        </row>
        <row r="173">
          <cell r="A173" t="str">
            <v>ACT 2005</v>
          </cell>
        </row>
        <row r="174">
          <cell r="A174" t="str">
            <v>ACT 2005</v>
          </cell>
        </row>
        <row r="175">
          <cell r="A175" t="str">
            <v>ACT 2005</v>
          </cell>
        </row>
        <row r="176">
          <cell r="A176" t="str">
            <v>ACT 2005</v>
          </cell>
        </row>
        <row r="177">
          <cell r="A177" t="str">
            <v>ACT 2005</v>
          </cell>
        </row>
        <row r="178">
          <cell r="A178" t="str">
            <v>ACT 2005</v>
          </cell>
        </row>
        <row r="179">
          <cell r="A179" t="str">
            <v>ACT 2005</v>
          </cell>
        </row>
        <row r="180">
          <cell r="A180" t="str">
            <v>ACT 2005</v>
          </cell>
        </row>
        <row r="181">
          <cell r="A181" t="str">
            <v>ACT 2005</v>
          </cell>
        </row>
        <row r="182">
          <cell r="A182" t="str">
            <v>ACT 2005</v>
          </cell>
        </row>
        <row r="183">
          <cell r="A183" t="str">
            <v>ACT 2005</v>
          </cell>
        </row>
        <row r="184">
          <cell r="A184" t="str">
            <v>ACT 2005</v>
          </cell>
        </row>
        <row r="185">
          <cell r="A185" t="str">
            <v>ACT 2005</v>
          </cell>
        </row>
        <row r="186">
          <cell r="A186" t="str">
            <v>ACT 2005</v>
          </cell>
        </row>
        <row r="187">
          <cell r="A187" t="str">
            <v>ACT 2005</v>
          </cell>
        </row>
        <row r="188">
          <cell r="A188" t="str">
            <v>ACT 2005</v>
          </cell>
        </row>
        <row r="189">
          <cell r="A189" t="str">
            <v>ACT 2005</v>
          </cell>
        </row>
        <row r="190">
          <cell r="A190" t="str">
            <v>ACT 2005</v>
          </cell>
        </row>
        <row r="191">
          <cell r="A191" t="str">
            <v>ACT 2005</v>
          </cell>
        </row>
        <row r="192">
          <cell r="A192" t="str">
            <v>ACT 2005</v>
          </cell>
        </row>
        <row r="193">
          <cell r="A193" t="str">
            <v>ACT 2005</v>
          </cell>
        </row>
        <row r="194">
          <cell r="A194" t="str">
            <v>PLAN 2006</v>
          </cell>
        </row>
        <row r="195">
          <cell r="A195" t="str">
            <v>PLAN 2006</v>
          </cell>
        </row>
        <row r="196">
          <cell r="A196" t="str">
            <v>PLAN 2006</v>
          </cell>
        </row>
        <row r="197">
          <cell r="A197" t="str">
            <v>PLAN 2006</v>
          </cell>
        </row>
        <row r="198">
          <cell r="A198" t="str">
            <v>PLAN 2006</v>
          </cell>
        </row>
        <row r="199">
          <cell r="A199" t="str">
            <v>PLAN 2006</v>
          </cell>
        </row>
        <row r="200">
          <cell r="A200" t="str">
            <v>PLAN 2006</v>
          </cell>
        </row>
        <row r="201">
          <cell r="A201" t="str">
            <v>PLAN 2006</v>
          </cell>
        </row>
        <row r="202">
          <cell r="A202" t="str">
            <v>PLAN 2006</v>
          </cell>
        </row>
        <row r="203">
          <cell r="A203" t="str">
            <v>PLAN 2006</v>
          </cell>
        </row>
        <row r="204">
          <cell r="A204" t="str">
            <v>PLAN 2006</v>
          </cell>
        </row>
        <row r="205">
          <cell r="A205" t="str">
            <v>PLAN 2006</v>
          </cell>
        </row>
        <row r="206">
          <cell r="A206" t="str">
            <v>PLAN 2006</v>
          </cell>
        </row>
        <row r="207">
          <cell r="A207" t="str">
            <v>PLAN 2006</v>
          </cell>
        </row>
        <row r="208">
          <cell r="A208" t="str">
            <v>PLAN 2006</v>
          </cell>
        </row>
        <row r="209">
          <cell r="A209" t="str">
            <v>PLAN 2006</v>
          </cell>
        </row>
        <row r="210">
          <cell r="A210" t="str">
            <v>PLAN 2006</v>
          </cell>
        </row>
        <row r="211">
          <cell r="A211" t="str">
            <v>PLAN 2006</v>
          </cell>
        </row>
        <row r="212">
          <cell r="A212" t="str">
            <v>PLAN 2006</v>
          </cell>
        </row>
        <row r="213">
          <cell r="A213" t="str">
            <v>PLAN 2006</v>
          </cell>
        </row>
        <row r="214">
          <cell r="A214" t="str">
            <v>PLAN 2006</v>
          </cell>
        </row>
        <row r="215">
          <cell r="A215" t="str">
            <v>PLAN 2006</v>
          </cell>
        </row>
        <row r="216">
          <cell r="A216" t="str">
            <v>PLAN 2006</v>
          </cell>
        </row>
        <row r="217">
          <cell r="A217" t="str">
            <v>PLAN 2006</v>
          </cell>
        </row>
        <row r="218">
          <cell r="A218" t="str">
            <v>PLAN 2006</v>
          </cell>
        </row>
        <row r="219">
          <cell r="A219" t="str">
            <v>PLAN 2006</v>
          </cell>
        </row>
        <row r="220">
          <cell r="A220" t="str">
            <v>PLAN 2006</v>
          </cell>
        </row>
        <row r="221">
          <cell r="A221" t="str">
            <v>PLAN 2006</v>
          </cell>
        </row>
        <row r="222">
          <cell r="A222" t="str">
            <v>PLAN 2006</v>
          </cell>
        </row>
        <row r="223">
          <cell r="A223" t="str">
            <v>PLAN 2006</v>
          </cell>
        </row>
        <row r="224">
          <cell r="A224" t="str">
            <v>PLAN 2006</v>
          </cell>
        </row>
        <row r="225">
          <cell r="A225" t="str">
            <v>PLAN 2007</v>
          </cell>
        </row>
        <row r="226">
          <cell r="A226" t="str">
            <v>PLAN 2007</v>
          </cell>
        </row>
        <row r="227">
          <cell r="A227" t="str">
            <v>PLAN 2007</v>
          </cell>
        </row>
        <row r="228">
          <cell r="A228" t="str">
            <v>PLAN 2007</v>
          </cell>
        </row>
        <row r="229">
          <cell r="A229" t="str">
            <v>PLAN 2007</v>
          </cell>
        </row>
        <row r="230">
          <cell r="A230" t="str">
            <v>PLAN 2007</v>
          </cell>
        </row>
        <row r="231">
          <cell r="A231" t="str">
            <v>PLAN 2007</v>
          </cell>
        </row>
        <row r="232">
          <cell r="A232" t="str">
            <v>PLAN 2007</v>
          </cell>
        </row>
        <row r="233">
          <cell r="A233" t="str">
            <v>PLAN 2007</v>
          </cell>
        </row>
        <row r="234">
          <cell r="A234" t="str">
            <v>PLAN 2007</v>
          </cell>
        </row>
        <row r="235">
          <cell r="A235" t="str">
            <v>PLAN 2007</v>
          </cell>
        </row>
        <row r="236">
          <cell r="A236" t="str">
            <v>PLAN 2007</v>
          </cell>
        </row>
        <row r="237">
          <cell r="A237" t="str">
            <v>PLAN 2007</v>
          </cell>
        </row>
        <row r="238">
          <cell r="A238" t="str">
            <v>PLAN 2007</v>
          </cell>
        </row>
        <row r="239">
          <cell r="A239" t="str">
            <v>PLAN 2007</v>
          </cell>
        </row>
        <row r="240">
          <cell r="A240" t="str">
            <v>PLAN 2007</v>
          </cell>
        </row>
        <row r="241">
          <cell r="A241" t="str">
            <v>PLAN 2007</v>
          </cell>
        </row>
        <row r="242">
          <cell r="A242" t="str">
            <v>PLAN 2007</v>
          </cell>
        </row>
        <row r="243">
          <cell r="A243" t="str">
            <v>PLAN 2007</v>
          </cell>
        </row>
        <row r="244">
          <cell r="A244" t="str">
            <v>PLAN 2007</v>
          </cell>
        </row>
        <row r="245">
          <cell r="A245" t="str">
            <v>PLAN 2007</v>
          </cell>
        </row>
        <row r="246">
          <cell r="A246" t="str">
            <v>PLAN 2007</v>
          </cell>
        </row>
        <row r="247">
          <cell r="A247" t="str">
            <v>PLAN 2007</v>
          </cell>
        </row>
        <row r="248">
          <cell r="A248" t="str">
            <v>PLAN 2007</v>
          </cell>
        </row>
        <row r="249">
          <cell r="A249" t="str">
            <v>PLAN 2007</v>
          </cell>
        </row>
        <row r="250">
          <cell r="A250" t="str">
            <v>PLAN 2007</v>
          </cell>
        </row>
        <row r="251">
          <cell r="A251" t="str">
            <v>PLAN 2007</v>
          </cell>
        </row>
        <row r="252">
          <cell r="A252" t="str">
            <v>PLAN 2007</v>
          </cell>
        </row>
        <row r="253">
          <cell r="A253" t="str">
            <v>PLAN 2007</v>
          </cell>
        </row>
        <row r="254">
          <cell r="A254" t="str">
            <v>PLAN 2007</v>
          </cell>
        </row>
        <row r="255">
          <cell r="A255" t="str">
            <v>PLAN 2007</v>
          </cell>
        </row>
        <row r="256">
          <cell r="A256" t="str">
            <v>PLAN 2005</v>
          </cell>
        </row>
        <row r="257">
          <cell r="A257" t="str">
            <v>PLAN 2005</v>
          </cell>
        </row>
        <row r="258">
          <cell r="A258" t="str">
            <v>PLAN 2005</v>
          </cell>
        </row>
        <row r="259">
          <cell r="A259" t="str">
            <v>PLAN 2005</v>
          </cell>
        </row>
        <row r="260">
          <cell r="A260" t="str">
            <v>PLAN 2005</v>
          </cell>
        </row>
        <row r="261">
          <cell r="A261" t="str">
            <v>PLAN 2005</v>
          </cell>
        </row>
        <row r="262">
          <cell r="A262" t="str">
            <v>ACT 2005</v>
          </cell>
        </row>
        <row r="263">
          <cell r="A263" t="str">
            <v>ACT 2005</v>
          </cell>
        </row>
        <row r="264">
          <cell r="A264" t="str">
            <v>ACT 2005</v>
          </cell>
        </row>
        <row r="265">
          <cell r="A265" t="str">
            <v>ACT 2005</v>
          </cell>
        </row>
        <row r="266">
          <cell r="A266" t="str">
            <v>ACT 2005</v>
          </cell>
        </row>
        <row r="267">
          <cell r="A267" t="str">
            <v>PLAN 2006</v>
          </cell>
        </row>
        <row r="268">
          <cell r="A268" t="str">
            <v>PLAN 2006</v>
          </cell>
        </row>
        <row r="269">
          <cell r="A269" t="str">
            <v>PLAN 2006</v>
          </cell>
        </row>
        <row r="270">
          <cell r="A270" t="str">
            <v>PLAN 2006</v>
          </cell>
        </row>
        <row r="271">
          <cell r="A271" t="str">
            <v>PLAN 2006</v>
          </cell>
        </row>
        <row r="272">
          <cell r="A272" t="str">
            <v>PLAN 2007</v>
          </cell>
        </row>
        <row r="273">
          <cell r="A273" t="str">
            <v>PLAN 2007</v>
          </cell>
        </row>
        <row r="274">
          <cell r="A274" t="str">
            <v>PLAN 2007</v>
          </cell>
        </row>
        <row r="275">
          <cell r="A275" t="str">
            <v>PLAN 2007</v>
          </cell>
        </row>
        <row r="276">
          <cell r="A276" t="str">
            <v>PLAN 2007</v>
          </cell>
        </row>
        <row r="277">
          <cell r="A277" t="str">
            <v>PLAN 2005</v>
          </cell>
        </row>
        <row r="278">
          <cell r="A278" t="str">
            <v>ACT 2005</v>
          </cell>
        </row>
        <row r="279">
          <cell r="A279" t="str">
            <v>PLAN 2006</v>
          </cell>
        </row>
        <row r="280">
          <cell r="A280" t="str">
            <v>PLAN 2007</v>
          </cell>
        </row>
        <row r="281">
          <cell r="A281" t="str">
            <v>PLAN 2005</v>
          </cell>
        </row>
        <row r="282">
          <cell r="A282" t="str">
            <v>PLAN 2005</v>
          </cell>
        </row>
        <row r="283">
          <cell r="A283" t="str">
            <v>PLAN 2005</v>
          </cell>
        </row>
        <row r="284">
          <cell r="A284" t="str">
            <v>PLAN 2005</v>
          </cell>
        </row>
        <row r="285">
          <cell r="A285" t="str">
            <v>PLAN 2005</v>
          </cell>
        </row>
        <row r="286">
          <cell r="A286" t="str">
            <v>ACT 2005</v>
          </cell>
        </row>
        <row r="287">
          <cell r="A287" t="str">
            <v>ACT 2005</v>
          </cell>
        </row>
        <row r="288">
          <cell r="A288" t="str">
            <v>ACT 2005</v>
          </cell>
        </row>
        <row r="289">
          <cell r="A289" t="str">
            <v>ACT 2005</v>
          </cell>
        </row>
        <row r="290">
          <cell r="A290" t="str">
            <v>ACT 2005</v>
          </cell>
        </row>
        <row r="291">
          <cell r="A291" t="str">
            <v>PLAN 2006</v>
          </cell>
        </row>
        <row r="292">
          <cell r="A292" t="str">
            <v>PLAN 2006</v>
          </cell>
        </row>
        <row r="293">
          <cell r="A293" t="str">
            <v>PLAN 2006</v>
          </cell>
        </row>
        <row r="294">
          <cell r="A294" t="str">
            <v>PLAN 2006</v>
          </cell>
        </row>
        <row r="295">
          <cell r="A295" t="str">
            <v>PLAN 2006</v>
          </cell>
        </row>
        <row r="296">
          <cell r="A296" t="str">
            <v>PLAN 2007</v>
          </cell>
        </row>
        <row r="297">
          <cell r="A297" t="str">
            <v>PLAN 2007</v>
          </cell>
        </row>
        <row r="298">
          <cell r="A298" t="str">
            <v>PLAN 2007</v>
          </cell>
        </row>
        <row r="299">
          <cell r="A299" t="str">
            <v>PLAN 2007</v>
          </cell>
        </row>
        <row r="300">
          <cell r="A300" t="str">
            <v>PLAN 2007</v>
          </cell>
        </row>
        <row r="301">
          <cell r="A301" t="str">
            <v>PLAN 2006</v>
          </cell>
        </row>
        <row r="302">
          <cell r="A302" t="str">
            <v>PLAN 2007</v>
          </cell>
        </row>
        <row r="303">
          <cell r="A303" t="str">
            <v>PLAN 2005</v>
          </cell>
        </row>
        <row r="304">
          <cell r="A304" t="str">
            <v>PLAN 2005</v>
          </cell>
        </row>
        <row r="305">
          <cell r="A305" t="str">
            <v>PLAN 2005</v>
          </cell>
        </row>
        <row r="306">
          <cell r="A306" t="str">
            <v>PLAN 2005</v>
          </cell>
        </row>
        <row r="307">
          <cell r="A307" t="str">
            <v>PLAN 2005</v>
          </cell>
        </row>
        <row r="308">
          <cell r="A308" t="str">
            <v>PLAN 2005</v>
          </cell>
        </row>
        <row r="309">
          <cell r="A309" t="str">
            <v>PLAN 2005</v>
          </cell>
        </row>
        <row r="310">
          <cell r="A310" t="str">
            <v>PLAN 2005</v>
          </cell>
        </row>
        <row r="311">
          <cell r="A311" t="str">
            <v>PLAN 2005</v>
          </cell>
        </row>
        <row r="312">
          <cell r="A312" t="str">
            <v>PLAN 2005</v>
          </cell>
        </row>
        <row r="313">
          <cell r="A313" t="str">
            <v>PLAN 2005</v>
          </cell>
        </row>
        <row r="314">
          <cell r="A314" t="str">
            <v>PLAN 2005</v>
          </cell>
        </row>
        <row r="315">
          <cell r="A315" t="str">
            <v>PLAN 2005</v>
          </cell>
        </row>
        <row r="316">
          <cell r="A316" t="str">
            <v>PLAN 2005</v>
          </cell>
        </row>
        <row r="317">
          <cell r="A317" t="str">
            <v>PLAN 2005</v>
          </cell>
        </row>
        <row r="318">
          <cell r="A318" t="str">
            <v>PLAN 2005</v>
          </cell>
        </row>
        <row r="319">
          <cell r="A319" t="str">
            <v>PLAN 2005</v>
          </cell>
        </row>
        <row r="320">
          <cell r="A320" t="str">
            <v>PLAN 2005</v>
          </cell>
        </row>
        <row r="321">
          <cell r="A321" t="str">
            <v>PLAN 2005</v>
          </cell>
        </row>
        <row r="322">
          <cell r="A322" t="str">
            <v>PLAN 2005</v>
          </cell>
        </row>
        <row r="323">
          <cell r="A323" t="str">
            <v>PLAN 2005</v>
          </cell>
        </row>
        <row r="324">
          <cell r="A324" t="str">
            <v>PLAN 2005</v>
          </cell>
        </row>
        <row r="325">
          <cell r="A325" t="str">
            <v>PLAN 2005</v>
          </cell>
        </row>
        <row r="326">
          <cell r="A326" t="str">
            <v>PLAN 2005</v>
          </cell>
        </row>
        <row r="327">
          <cell r="A327" t="str">
            <v>PLAN 2005</v>
          </cell>
        </row>
        <row r="328">
          <cell r="A328" t="str">
            <v>PLAN 2005</v>
          </cell>
        </row>
        <row r="329">
          <cell r="A329" t="str">
            <v>PLAN 2005</v>
          </cell>
        </row>
        <row r="330">
          <cell r="A330" t="str">
            <v>PLAN 2005</v>
          </cell>
        </row>
        <row r="331">
          <cell r="A331" t="str">
            <v>PLAN 2005</v>
          </cell>
        </row>
        <row r="332">
          <cell r="A332" t="str">
            <v>PLAN 2005</v>
          </cell>
        </row>
        <row r="333">
          <cell r="A333" t="str">
            <v>PLAN 2005</v>
          </cell>
        </row>
        <row r="334">
          <cell r="A334" t="str">
            <v>PLAN 2005</v>
          </cell>
        </row>
        <row r="335">
          <cell r="A335" t="str">
            <v>PLAN 2005</v>
          </cell>
        </row>
        <row r="336">
          <cell r="A336" t="str">
            <v>PLAN 2005</v>
          </cell>
        </row>
        <row r="337">
          <cell r="A337" t="str">
            <v>PLAN 2005</v>
          </cell>
        </row>
        <row r="338">
          <cell r="A338" t="str">
            <v>ACT 2005</v>
          </cell>
        </row>
        <row r="339">
          <cell r="A339" t="str">
            <v>ACT 2005</v>
          </cell>
        </row>
        <row r="340">
          <cell r="A340" t="str">
            <v>ACT 2005</v>
          </cell>
        </row>
        <row r="341">
          <cell r="A341" t="str">
            <v>ACT 2005</v>
          </cell>
        </row>
        <row r="342">
          <cell r="A342" t="str">
            <v>ACT 2005</v>
          </cell>
        </row>
        <row r="343">
          <cell r="A343" t="str">
            <v>ACT 2005</v>
          </cell>
        </row>
        <row r="344">
          <cell r="A344" t="str">
            <v>ACT 2005</v>
          </cell>
        </row>
        <row r="345">
          <cell r="A345" t="str">
            <v>ACT 2005</v>
          </cell>
        </row>
        <row r="346">
          <cell r="A346" t="str">
            <v>ACT 2005</v>
          </cell>
        </row>
        <row r="347">
          <cell r="A347" t="str">
            <v>ACT 2005</v>
          </cell>
        </row>
        <row r="348">
          <cell r="A348" t="str">
            <v>ACT 2005</v>
          </cell>
        </row>
        <row r="349">
          <cell r="A349" t="str">
            <v>ACT 2005</v>
          </cell>
        </row>
        <row r="350">
          <cell r="A350" t="str">
            <v>ACT 2005</v>
          </cell>
        </row>
        <row r="351">
          <cell r="A351" t="str">
            <v>ACT 2005</v>
          </cell>
        </row>
        <row r="352">
          <cell r="A352" t="str">
            <v>ACT 2005</v>
          </cell>
        </row>
        <row r="353">
          <cell r="A353" t="str">
            <v>ACT 2005</v>
          </cell>
        </row>
        <row r="354">
          <cell r="A354" t="str">
            <v>ACT 2005</v>
          </cell>
        </row>
        <row r="355">
          <cell r="A355" t="str">
            <v>ACT 2005</v>
          </cell>
        </row>
        <row r="356">
          <cell r="A356" t="str">
            <v>ACT 2005</v>
          </cell>
        </row>
        <row r="357">
          <cell r="A357" t="str">
            <v>ACT 2005</v>
          </cell>
        </row>
        <row r="358">
          <cell r="A358" t="str">
            <v>ACT 2005</v>
          </cell>
        </row>
        <row r="359">
          <cell r="A359" t="str">
            <v>ACT 2005</v>
          </cell>
        </row>
        <row r="360">
          <cell r="A360" t="str">
            <v>ACT 2005</v>
          </cell>
        </row>
        <row r="361">
          <cell r="A361" t="str">
            <v>ACT 2005</v>
          </cell>
        </row>
        <row r="362">
          <cell r="A362" t="str">
            <v>ACT 2005</v>
          </cell>
        </row>
        <row r="363">
          <cell r="A363" t="str">
            <v>ACT 2005</v>
          </cell>
        </row>
        <row r="364">
          <cell r="A364" t="str">
            <v>ACT 2005</v>
          </cell>
        </row>
        <row r="365">
          <cell r="A365" t="str">
            <v>ACT 2005</v>
          </cell>
        </row>
        <row r="366">
          <cell r="A366" t="str">
            <v>ACT 2005</v>
          </cell>
        </row>
        <row r="367">
          <cell r="A367" t="str">
            <v>ACT 2005</v>
          </cell>
        </row>
        <row r="368">
          <cell r="A368" t="str">
            <v>ACT 2005</v>
          </cell>
        </row>
        <row r="369">
          <cell r="A369" t="str">
            <v>ACT 2005</v>
          </cell>
        </row>
        <row r="370">
          <cell r="A370" t="str">
            <v>ACT 2005</v>
          </cell>
        </row>
        <row r="371">
          <cell r="A371" t="str">
            <v>ACT 2005</v>
          </cell>
        </row>
        <row r="372">
          <cell r="A372" t="str">
            <v>ACT 2005</v>
          </cell>
        </row>
        <row r="373">
          <cell r="A373" t="str">
            <v>PLAN 2006</v>
          </cell>
        </row>
        <row r="374">
          <cell r="A374" t="str">
            <v>PLAN 2006</v>
          </cell>
        </row>
        <row r="375">
          <cell r="A375" t="str">
            <v>PLAN 2006</v>
          </cell>
        </row>
        <row r="376">
          <cell r="A376" t="str">
            <v>PLAN 2006</v>
          </cell>
        </row>
        <row r="377">
          <cell r="A377" t="str">
            <v>PLAN 2006</v>
          </cell>
        </row>
        <row r="378">
          <cell r="A378" t="str">
            <v>PLAN 2006</v>
          </cell>
        </row>
        <row r="379">
          <cell r="A379" t="str">
            <v>PLAN 2006</v>
          </cell>
        </row>
        <row r="380">
          <cell r="A380" t="str">
            <v>PLAN 2006</v>
          </cell>
        </row>
        <row r="381">
          <cell r="A381" t="str">
            <v>PLAN 2006</v>
          </cell>
        </row>
        <row r="382">
          <cell r="A382" t="str">
            <v>PLAN 2006</v>
          </cell>
        </row>
        <row r="383">
          <cell r="A383" t="str">
            <v>PLAN 2006</v>
          </cell>
        </row>
        <row r="384">
          <cell r="A384" t="str">
            <v>PLAN 2006</v>
          </cell>
        </row>
        <row r="385">
          <cell r="A385" t="str">
            <v>PLAN 2006</v>
          </cell>
        </row>
        <row r="386">
          <cell r="A386" t="str">
            <v>PLAN 2006</v>
          </cell>
        </row>
        <row r="387">
          <cell r="A387" t="str">
            <v>PLAN 2006</v>
          </cell>
        </row>
        <row r="388">
          <cell r="A388" t="str">
            <v>PLAN 2006</v>
          </cell>
        </row>
        <row r="389">
          <cell r="A389" t="str">
            <v>PLAN 2006</v>
          </cell>
        </row>
        <row r="390">
          <cell r="A390" t="str">
            <v>PLAN 2006</v>
          </cell>
        </row>
        <row r="391">
          <cell r="A391" t="str">
            <v>PLAN 2006</v>
          </cell>
        </row>
        <row r="392">
          <cell r="A392" t="str">
            <v>PLAN 2006</v>
          </cell>
        </row>
        <row r="393">
          <cell r="A393" t="str">
            <v>PLAN 2006</v>
          </cell>
        </row>
        <row r="394">
          <cell r="A394" t="str">
            <v>PLAN 2006</v>
          </cell>
        </row>
        <row r="395">
          <cell r="A395" t="str">
            <v>PLAN 2006</v>
          </cell>
        </row>
        <row r="396">
          <cell r="A396" t="str">
            <v>PLAN 2006</v>
          </cell>
        </row>
        <row r="397">
          <cell r="A397" t="str">
            <v>PLAN 2006</v>
          </cell>
        </row>
        <row r="398">
          <cell r="A398" t="str">
            <v>PLAN 2006</v>
          </cell>
        </row>
        <row r="399">
          <cell r="A399" t="str">
            <v>PLAN 2006</v>
          </cell>
        </row>
        <row r="400">
          <cell r="A400" t="str">
            <v>PLAN 2006</v>
          </cell>
        </row>
        <row r="401">
          <cell r="A401" t="str">
            <v>PLAN 2006</v>
          </cell>
        </row>
        <row r="402">
          <cell r="A402" t="str">
            <v>PLAN 2006</v>
          </cell>
        </row>
        <row r="403">
          <cell r="A403" t="str">
            <v>PLAN 2006</v>
          </cell>
        </row>
        <row r="404">
          <cell r="A404" t="str">
            <v>PLAN 2006</v>
          </cell>
        </row>
        <row r="405">
          <cell r="A405" t="str">
            <v>PLAN 2006</v>
          </cell>
        </row>
        <row r="406">
          <cell r="A406" t="str">
            <v>PLAN 2006</v>
          </cell>
        </row>
        <row r="407">
          <cell r="A407" t="str">
            <v>PLAN 2006</v>
          </cell>
        </row>
        <row r="408">
          <cell r="A408" t="str">
            <v>PLAN 2007</v>
          </cell>
        </row>
        <row r="409">
          <cell r="A409" t="str">
            <v>PLAN 2007</v>
          </cell>
        </row>
        <row r="410">
          <cell r="A410" t="str">
            <v>PLAN 2007</v>
          </cell>
        </row>
        <row r="411">
          <cell r="A411" t="str">
            <v>PLAN 2007</v>
          </cell>
        </row>
        <row r="412">
          <cell r="A412" t="str">
            <v>PLAN 2007</v>
          </cell>
        </row>
        <row r="413">
          <cell r="A413" t="str">
            <v>PLAN 2007</v>
          </cell>
        </row>
        <row r="414">
          <cell r="A414" t="str">
            <v>PLAN 2007</v>
          </cell>
        </row>
        <row r="415">
          <cell r="A415" t="str">
            <v>PLAN 2007</v>
          </cell>
        </row>
        <row r="416">
          <cell r="A416" t="str">
            <v>PLAN 2007</v>
          </cell>
        </row>
        <row r="417">
          <cell r="A417" t="str">
            <v>PLAN 2007</v>
          </cell>
        </row>
        <row r="418">
          <cell r="A418" t="str">
            <v>PLAN 2007</v>
          </cell>
        </row>
        <row r="419">
          <cell r="A419" t="str">
            <v>PLAN 2007</v>
          </cell>
        </row>
        <row r="420">
          <cell r="A420" t="str">
            <v>PLAN 2007</v>
          </cell>
        </row>
        <row r="421">
          <cell r="A421" t="str">
            <v>PLAN 2007</v>
          </cell>
        </row>
        <row r="422">
          <cell r="A422" t="str">
            <v>PLAN 2007</v>
          </cell>
        </row>
        <row r="423">
          <cell r="A423" t="str">
            <v>PLAN 2007</v>
          </cell>
        </row>
        <row r="424">
          <cell r="A424" t="str">
            <v>PLAN 2007</v>
          </cell>
        </row>
        <row r="425">
          <cell r="A425" t="str">
            <v>PLAN 2007</v>
          </cell>
        </row>
        <row r="426">
          <cell r="A426" t="str">
            <v>PLAN 2007</v>
          </cell>
        </row>
        <row r="427">
          <cell r="A427" t="str">
            <v>PLAN 2007</v>
          </cell>
        </row>
        <row r="428">
          <cell r="A428" t="str">
            <v>PLAN 2007</v>
          </cell>
        </row>
        <row r="429">
          <cell r="A429" t="str">
            <v>PLAN 2007</v>
          </cell>
        </row>
        <row r="430">
          <cell r="A430" t="str">
            <v>PLAN 2007</v>
          </cell>
        </row>
        <row r="431">
          <cell r="A431" t="str">
            <v>PLAN 2007</v>
          </cell>
        </row>
        <row r="432">
          <cell r="A432" t="str">
            <v>PLAN 2007</v>
          </cell>
        </row>
        <row r="433">
          <cell r="A433" t="str">
            <v>PLAN 2007</v>
          </cell>
        </row>
        <row r="434">
          <cell r="A434" t="str">
            <v>PLAN 2007</v>
          </cell>
        </row>
        <row r="435">
          <cell r="A435" t="str">
            <v>PLAN 2007</v>
          </cell>
        </row>
        <row r="436">
          <cell r="A436" t="str">
            <v>PLAN 2007</v>
          </cell>
        </row>
        <row r="437">
          <cell r="A437" t="str">
            <v>PLAN 2007</v>
          </cell>
        </row>
        <row r="438">
          <cell r="A438" t="str">
            <v>PLAN 2007</v>
          </cell>
        </row>
        <row r="439">
          <cell r="A439" t="str">
            <v>PLAN 2007</v>
          </cell>
        </row>
        <row r="440">
          <cell r="A440" t="str">
            <v>PLAN 2007</v>
          </cell>
        </row>
        <row r="441">
          <cell r="A441" t="str">
            <v>PLAN 2007</v>
          </cell>
        </row>
        <row r="442">
          <cell r="A442" t="str">
            <v>PLAN 2007</v>
          </cell>
        </row>
        <row r="443">
          <cell r="A443" t="str">
            <v>PLAN 2005</v>
          </cell>
        </row>
        <row r="444">
          <cell r="A444" t="str">
            <v>PLAN 2005</v>
          </cell>
        </row>
        <row r="445">
          <cell r="A445" t="str">
            <v>PLAN 2005</v>
          </cell>
        </row>
        <row r="446">
          <cell r="A446" t="str">
            <v>ACT 2005</v>
          </cell>
        </row>
        <row r="447">
          <cell r="A447" t="str">
            <v>ACT 2005</v>
          </cell>
        </row>
        <row r="448">
          <cell r="A448" t="str">
            <v>ACT 2005</v>
          </cell>
        </row>
        <row r="449">
          <cell r="A449" t="str">
            <v>PLAN 2006</v>
          </cell>
        </row>
        <row r="450">
          <cell r="A450" t="str">
            <v>PLAN 2006</v>
          </cell>
        </row>
        <row r="451">
          <cell r="A451" t="str">
            <v>PLAN 2006</v>
          </cell>
        </row>
        <row r="452">
          <cell r="A452" t="str">
            <v>PLAN 2007</v>
          </cell>
        </row>
        <row r="453">
          <cell r="A453" t="str">
            <v>PLAN 2007</v>
          </cell>
        </row>
        <row r="454">
          <cell r="A454" t="str">
            <v>PLAN 2007</v>
          </cell>
        </row>
        <row r="455">
          <cell r="A455" t="str">
            <v>PLAN 2005</v>
          </cell>
        </row>
        <row r="456">
          <cell r="A456" t="str">
            <v>PLAN 2005</v>
          </cell>
        </row>
        <row r="457">
          <cell r="A457" t="str">
            <v>PLAN 2005</v>
          </cell>
        </row>
        <row r="458">
          <cell r="A458" t="str">
            <v>PLAN 2005</v>
          </cell>
        </row>
        <row r="459">
          <cell r="A459" t="str">
            <v>PLAN 2005</v>
          </cell>
        </row>
        <row r="460">
          <cell r="A460" t="str">
            <v>PLAN 2005</v>
          </cell>
        </row>
        <row r="461">
          <cell r="A461" t="str">
            <v>PLAN 2005</v>
          </cell>
        </row>
        <row r="462">
          <cell r="A462" t="str">
            <v>PLAN 2005</v>
          </cell>
        </row>
        <row r="463">
          <cell r="A463" t="str">
            <v>PLAN 2005</v>
          </cell>
        </row>
        <row r="464">
          <cell r="A464" t="str">
            <v>PLAN 2005</v>
          </cell>
        </row>
        <row r="465">
          <cell r="A465" t="str">
            <v>PLAN 2005</v>
          </cell>
        </row>
        <row r="466">
          <cell r="A466" t="str">
            <v>PLAN 2005</v>
          </cell>
        </row>
        <row r="467">
          <cell r="A467" t="str">
            <v>PLAN 2005</v>
          </cell>
        </row>
        <row r="468">
          <cell r="A468" t="str">
            <v>PLAN 2005</v>
          </cell>
        </row>
        <row r="469">
          <cell r="A469" t="str">
            <v>PLAN 2005</v>
          </cell>
        </row>
        <row r="470">
          <cell r="A470" t="str">
            <v>PLAN 2005</v>
          </cell>
        </row>
        <row r="471">
          <cell r="A471" t="str">
            <v>PLAN 2005</v>
          </cell>
        </row>
        <row r="472">
          <cell r="A472" t="str">
            <v>PLAN 2005</v>
          </cell>
        </row>
        <row r="473">
          <cell r="A473" t="str">
            <v>PLAN 2005</v>
          </cell>
        </row>
        <row r="474">
          <cell r="A474" t="str">
            <v>ACT 2005</v>
          </cell>
        </row>
        <row r="475">
          <cell r="A475" t="str">
            <v>ACT 2005</v>
          </cell>
        </row>
        <row r="476">
          <cell r="A476" t="str">
            <v>ACT 2005</v>
          </cell>
        </row>
        <row r="477">
          <cell r="A477" t="str">
            <v>ACT 2005</v>
          </cell>
        </row>
        <row r="478">
          <cell r="A478" t="str">
            <v>ACT 2005</v>
          </cell>
        </row>
        <row r="479">
          <cell r="A479" t="str">
            <v>ACT 2005</v>
          </cell>
        </row>
        <row r="480">
          <cell r="A480" t="str">
            <v>ACT 2005</v>
          </cell>
        </row>
        <row r="481">
          <cell r="A481" t="str">
            <v>ACT 2005</v>
          </cell>
        </row>
        <row r="482">
          <cell r="A482" t="str">
            <v>ACT 2005</v>
          </cell>
        </row>
        <row r="483">
          <cell r="A483" t="str">
            <v>ACT 2005</v>
          </cell>
        </row>
        <row r="484">
          <cell r="A484" t="str">
            <v>ACT 2005</v>
          </cell>
        </row>
        <row r="485">
          <cell r="A485" t="str">
            <v>ACT 2005</v>
          </cell>
        </row>
        <row r="486">
          <cell r="A486" t="str">
            <v>ACT 2005</v>
          </cell>
        </row>
        <row r="487">
          <cell r="A487" t="str">
            <v>ACT 2005</v>
          </cell>
        </row>
        <row r="488">
          <cell r="A488" t="str">
            <v>ACT 2005</v>
          </cell>
        </row>
        <row r="489">
          <cell r="A489" t="str">
            <v>ACT 2005</v>
          </cell>
        </row>
        <row r="490">
          <cell r="A490" t="str">
            <v>ACT 2005</v>
          </cell>
        </row>
        <row r="491">
          <cell r="A491" t="str">
            <v>ACT 2005</v>
          </cell>
        </row>
        <row r="492">
          <cell r="A492" t="str">
            <v>ACT 2005</v>
          </cell>
        </row>
        <row r="493">
          <cell r="A493" t="str">
            <v>PLAN 2006</v>
          </cell>
        </row>
        <row r="494">
          <cell r="A494" t="str">
            <v>PLAN 2006</v>
          </cell>
        </row>
        <row r="495">
          <cell r="A495" t="str">
            <v>PLAN 2006</v>
          </cell>
        </row>
        <row r="496">
          <cell r="A496" t="str">
            <v>PLAN 2006</v>
          </cell>
        </row>
        <row r="497">
          <cell r="A497" t="str">
            <v>PLAN 2006</v>
          </cell>
        </row>
        <row r="498">
          <cell r="A498" t="str">
            <v>PLAN 2006</v>
          </cell>
        </row>
        <row r="499">
          <cell r="A499" t="str">
            <v>PLAN 2006</v>
          </cell>
        </row>
        <row r="500">
          <cell r="A500" t="str">
            <v>PLAN 2006</v>
          </cell>
        </row>
        <row r="501">
          <cell r="A501" t="str">
            <v>PLAN 2006</v>
          </cell>
        </row>
        <row r="502">
          <cell r="A502" t="str">
            <v>PLAN 2006</v>
          </cell>
        </row>
        <row r="503">
          <cell r="A503" t="str">
            <v>PLAN 2006</v>
          </cell>
        </row>
        <row r="504">
          <cell r="A504" t="str">
            <v>PLAN 2006</v>
          </cell>
        </row>
        <row r="505">
          <cell r="A505" t="str">
            <v>PLAN 2006</v>
          </cell>
        </row>
        <row r="506">
          <cell r="A506" t="str">
            <v>PLAN 2006</v>
          </cell>
        </row>
        <row r="507">
          <cell r="A507" t="str">
            <v>PLAN 2006</v>
          </cell>
        </row>
        <row r="508">
          <cell r="A508" t="str">
            <v>PLAN 2006</v>
          </cell>
        </row>
        <row r="509">
          <cell r="A509" t="str">
            <v>PLAN 2006</v>
          </cell>
        </row>
        <row r="510">
          <cell r="A510" t="str">
            <v>PLAN 2006</v>
          </cell>
        </row>
        <row r="511">
          <cell r="A511" t="str">
            <v>PLAN 2006</v>
          </cell>
        </row>
        <row r="512">
          <cell r="A512" t="str">
            <v>PLAN 2007</v>
          </cell>
        </row>
        <row r="513">
          <cell r="A513" t="str">
            <v>PLAN 2007</v>
          </cell>
        </row>
        <row r="514">
          <cell r="A514" t="str">
            <v>PLAN 2007</v>
          </cell>
        </row>
        <row r="515">
          <cell r="A515" t="str">
            <v>PLAN 2007</v>
          </cell>
        </row>
        <row r="516">
          <cell r="A516" t="str">
            <v>PLAN 2007</v>
          </cell>
        </row>
        <row r="517">
          <cell r="A517" t="str">
            <v>PLAN 2007</v>
          </cell>
        </row>
        <row r="518">
          <cell r="A518" t="str">
            <v>PLAN 2007</v>
          </cell>
        </row>
        <row r="519">
          <cell r="A519" t="str">
            <v>PLAN 2007</v>
          </cell>
        </row>
        <row r="520">
          <cell r="A520" t="str">
            <v>PLAN 2007</v>
          </cell>
        </row>
        <row r="521">
          <cell r="A521" t="str">
            <v>PLAN 2007</v>
          </cell>
        </row>
        <row r="522">
          <cell r="A522" t="str">
            <v>PLAN 2007</v>
          </cell>
        </row>
        <row r="523">
          <cell r="A523" t="str">
            <v>PLAN 2007</v>
          </cell>
        </row>
        <row r="524">
          <cell r="A524" t="str">
            <v>PLAN 2007</v>
          </cell>
        </row>
        <row r="525">
          <cell r="A525" t="str">
            <v>PLAN 2007</v>
          </cell>
        </row>
        <row r="526">
          <cell r="A526" t="str">
            <v>PLAN 2007</v>
          </cell>
        </row>
        <row r="527">
          <cell r="A527" t="str">
            <v>PLAN 2007</v>
          </cell>
        </row>
        <row r="528">
          <cell r="A528" t="str">
            <v>PLAN 2007</v>
          </cell>
        </row>
        <row r="529">
          <cell r="A529" t="str">
            <v>PLAN 2007</v>
          </cell>
        </row>
        <row r="530">
          <cell r="A530" t="str">
            <v>PLAN 2007</v>
          </cell>
        </row>
        <row r="531">
          <cell r="A531" t="str">
            <v>PLAN 2005</v>
          </cell>
        </row>
        <row r="532">
          <cell r="A532" t="str">
            <v>ACT 2005</v>
          </cell>
        </row>
        <row r="533">
          <cell r="A533" t="str">
            <v>PLAN 2006</v>
          </cell>
        </row>
        <row r="534">
          <cell r="A534" t="str">
            <v>PLAN 2007</v>
          </cell>
        </row>
        <row r="535">
          <cell r="A535" t="str">
            <v>PLAN 2005</v>
          </cell>
        </row>
        <row r="536">
          <cell r="A536" t="str">
            <v>PLAN 2006</v>
          </cell>
        </row>
        <row r="537">
          <cell r="A537" t="str">
            <v>PLAN 2007</v>
          </cell>
        </row>
        <row r="538">
          <cell r="A538" t="str">
            <v>PLAN 2005</v>
          </cell>
        </row>
        <row r="539">
          <cell r="A539" t="str">
            <v>PLAN 2005</v>
          </cell>
        </row>
        <row r="540">
          <cell r="A540" t="str">
            <v>PLAN 2005</v>
          </cell>
        </row>
        <row r="541">
          <cell r="A541" t="str">
            <v>PLAN 2005</v>
          </cell>
        </row>
        <row r="542">
          <cell r="A542" t="str">
            <v>PLAN 2005</v>
          </cell>
        </row>
        <row r="543">
          <cell r="A543" t="str">
            <v>PLAN 2005</v>
          </cell>
        </row>
        <row r="544">
          <cell r="A544" t="str">
            <v>PLAN 2005</v>
          </cell>
        </row>
        <row r="545">
          <cell r="A545" t="str">
            <v>PLAN 2005</v>
          </cell>
        </row>
        <row r="546">
          <cell r="A546" t="str">
            <v>PLAN 2005</v>
          </cell>
        </row>
        <row r="547">
          <cell r="A547" t="str">
            <v>PLAN 2005</v>
          </cell>
        </row>
        <row r="548">
          <cell r="A548" t="str">
            <v>PLAN 2005</v>
          </cell>
        </row>
        <row r="549">
          <cell r="A549" t="str">
            <v>PLAN 2005</v>
          </cell>
        </row>
        <row r="550">
          <cell r="A550" t="str">
            <v>ACT 2005</v>
          </cell>
        </row>
        <row r="551">
          <cell r="A551" t="str">
            <v>ACT 2005</v>
          </cell>
        </row>
        <row r="552">
          <cell r="A552" t="str">
            <v>ACT 2005</v>
          </cell>
        </row>
        <row r="553">
          <cell r="A553" t="str">
            <v>ACT 2005</v>
          </cell>
        </row>
        <row r="554">
          <cell r="A554" t="str">
            <v>ACT 2005</v>
          </cell>
        </row>
        <row r="555">
          <cell r="A555" t="str">
            <v>ACT 2005</v>
          </cell>
        </row>
        <row r="556">
          <cell r="A556" t="str">
            <v>ACT 2005</v>
          </cell>
        </row>
        <row r="557">
          <cell r="A557" t="str">
            <v>ACT 2005</v>
          </cell>
        </row>
        <row r="558">
          <cell r="A558" t="str">
            <v>ACT 2005</v>
          </cell>
        </row>
        <row r="559">
          <cell r="A559" t="str">
            <v>ACT 2005</v>
          </cell>
        </row>
        <row r="560">
          <cell r="A560" t="str">
            <v>ACT 2005</v>
          </cell>
        </row>
        <row r="561">
          <cell r="A561" t="str">
            <v>ACT 2005</v>
          </cell>
        </row>
        <row r="562">
          <cell r="A562" t="str">
            <v>PLAN 2006</v>
          </cell>
        </row>
        <row r="563">
          <cell r="A563" t="str">
            <v>PLAN 2006</v>
          </cell>
        </row>
        <row r="564">
          <cell r="A564" t="str">
            <v>PLAN 2006</v>
          </cell>
        </row>
        <row r="565">
          <cell r="A565" t="str">
            <v>PLAN 2006</v>
          </cell>
        </row>
        <row r="566">
          <cell r="A566" t="str">
            <v>PLAN 2006</v>
          </cell>
        </row>
        <row r="567">
          <cell r="A567" t="str">
            <v>PLAN 2006</v>
          </cell>
        </row>
        <row r="568">
          <cell r="A568" t="str">
            <v>PLAN 2006</v>
          </cell>
        </row>
        <row r="569">
          <cell r="A569" t="str">
            <v>PLAN 2006</v>
          </cell>
        </row>
        <row r="570">
          <cell r="A570" t="str">
            <v>PLAN 2006</v>
          </cell>
        </row>
        <row r="571">
          <cell r="A571" t="str">
            <v>PLAN 2006</v>
          </cell>
        </row>
        <row r="572">
          <cell r="A572" t="str">
            <v>PLAN 2006</v>
          </cell>
        </row>
        <row r="573">
          <cell r="A573" t="str">
            <v>PLAN 2006</v>
          </cell>
        </row>
        <row r="574">
          <cell r="A574" t="str">
            <v>PLAN 2007</v>
          </cell>
        </row>
        <row r="575">
          <cell r="A575" t="str">
            <v>PLAN 2007</v>
          </cell>
        </row>
        <row r="576">
          <cell r="A576" t="str">
            <v>PLAN 2007</v>
          </cell>
        </row>
        <row r="577">
          <cell r="A577" t="str">
            <v>PLAN 2007</v>
          </cell>
        </row>
        <row r="578">
          <cell r="A578" t="str">
            <v>PLAN 2007</v>
          </cell>
        </row>
        <row r="579">
          <cell r="A579" t="str">
            <v>PLAN 2007</v>
          </cell>
        </row>
        <row r="580">
          <cell r="A580" t="str">
            <v>PLAN 2007</v>
          </cell>
        </row>
        <row r="581">
          <cell r="A581" t="str">
            <v>PLAN 2007</v>
          </cell>
        </row>
        <row r="582">
          <cell r="A582" t="str">
            <v>PLAN 2007</v>
          </cell>
        </row>
        <row r="583">
          <cell r="A583" t="str">
            <v>PLAN 2007</v>
          </cell>
        </row>
        <row r="584">
          <cell r="A584" t="str">
            <v>PLAN 2007</v>
          </cell>
        </row>
        <row r="585">
          <cell r="A585" t="str">
            <v>PLAN 2007</v>
          </cell>
        </row>
        <row r="586">
          <cell r="A586" t="str">
            <v>PLAN 2005</v>
          </cell>
        </row>
        <row r="587">
          <cell r="A587" t="str">
            <v>PLAN 2005</v>
          </cell>
        </row>
        <row r="588">
          <cell r="A588" t="str">
            <v>ACT 2005</v>
          </cell>
        </row>
        <row r="589">
          <cell r="A589" t="str">
            <v>ACT 2005</v>
          </cell>
        </row>
        <row r="590">
          <cell r="A590" t="str">
            <v>PLAN 2006</v>
          </cell>
        </row>
        <row r="591">
          <cell r="A591" t="str">
            <v>PLAN 2006</v>
          </cell>
        </row>
        <row r="592">
          <cell r="A592" t="str">
            <v>PLAN 2007</v>
          </cell>
        </row>
        <row r="593">
          <cell r="A593" t="str">
            <v>PLAN 2007</v>
          </cell>
        </row>
        <row r="594">
          <cell r="A594" t="str">
            <v>PLAN 2005</v>
          </cell>
        </row>
        <row r="595">
          <cell r="A595" t="str">
            <v>ACT 2005</v>
          </cell>
        </row>
        <row r="596">
          <cell r="A596" t="str">
            <v>PLAN 2006</v>
          </cell>
        </row>
        <row r="597">
          <cell r="A597" t="str">
            <v>PLAN 2007</v>
          </cell>
        </row>
        <row r="598">
          <cell r="A598" t="str">
            <v>PLAN 2005</v>
          </cell>
        </row>
        <row r="599">
          <cell r="A599" t="str">
            <v>PLAN 2005</v>
          </cell>
        </row>
        <row r="600">
          <cell r="A600" t="str">
            <v>PLAN 2005</v>
          </cell>
        </row>
        <row r="601">
          <cell r="A601" t="str">
            <v>ACT 2005</v>
          </cell>
        </row>
        <row r="602">
          <cell r="A602" t="str">
            <v>ACT 2005</v>
          </cell>
        </row>
        <row r="603">
          <cell r="A603" t="str">
            <v>ACT 2005</v>
          </cell>
        </row>
        <row r="604">
          <cell r="A604" t="str">
            <v>PLAN 2006</v>
          </cell>
        </row>
        <row r="605">
          <cell r="A605" t="str">
            <v>PLAN 2006</v>
          </cell>
        </row>
        <row r="606">
          <cell r="A606" t="str">
            <v>PLAN 2006</v>
          </cell>
        </row>
        <row r="607">
          <cell r="A607" t="str">
            <v>PLAN 2007</v>
          </cell>
        </row>
        <row r="608">
          <cell r="A608" t="str">
            <v>PLAN 2007</v>
          </cell>
        </row>
        <row r="609">
          <cell r="A609" t="str">
            <v>PLAN 2007</v>
          </cell>
        </row>
        <row r="610">
          <cell r="A610" t="str">
            <v>PLAN 2005</v>
          </cell>
        </row>
        <row r="611">
          <cell r="A611" t="str">
            <v>PLAN 2005</v>
          </cell>
        </row>
        <row r="612">
          <cell r="A612" t="str">
            <v>PLAN 2005</v>
          </cell>
        </row>
        <row r="613">
          <cell r="A613" t="str">
            <v>PLAN 2005</v>
          </cell>
        </row>
        <row r="614">
          <cell r="A614" t="str">
            <v>PLAN 2005</v>
          </cell>
        </row>
        <row r="615">
          <cell r="A615" t="str">
            <v>PLAN 2005</v>
          </cell>
        </row>
        <row r="616">
          <cell r="A616" t="str">
            <v>PLAN 2005</v>
          </cell>
        </row>
        <row r="617">
          <cell r="A617" t="str">
            <v>PLAN 2005</v>
          </cell>
        </row>
        <row r="618">
          <cell r="A618" t="str">
            <v>PLAN 2005</v>
          </cell>
        </row>
        <row r="619">
          <cell r="A619" t="str">
            <v>PLAN 2005</v>
          </cell>
        </row>
        <row r="620">
          <cell r="A620" t="str">
            <v>PLAN 2005</v>
          </cell>
        </row>
        <row r="621">
          <cell r="A621" t="str">
            <v>ACT 2005</v>
          </cell>
        </row>
        <row r="622">
          <cell r="A622" t="str">
            <v>ACT 2005</v>
          </cell>
        </row>
        <row r="623">
          <cell r="A623" t="str">
            <v>ACT 2005</v>
          </cell>
        </row>
        <row r="624">
          <cell r="A624" t="str">
            <v>ACT 2005</v>
          </cell>
        </row>
        <row r="625">
          <cell r="A625" t="str">
            <v>ACT 2005</v>
          </cell>
        </row>
        <row r="626">
          <cell r="A626" t="str">
            <v>ACT 2005</v>
          </cell>
        </row>
        <row r="627">
          <cell r="A627" t="str">
            <v>ACT 2005</v>
          </cell>
        </row>
        <row r="628">
          <cell r="A628" t="str">
            <v>ACT 2005</v>
          </cell>
        </row>
        <row r="629">
          <cell r="A629" t="str">
            <v>ACT 2005</v>
          </cell>
        </row>
        <row r="630">
          <cell r="A630" t="str">
            <v>ACT 2005</v>
          </cell>
        </row>
        <row r="631">
          <cell r="A631" t="str">
            <v>ACT 2005</v>
          </cell>
        </row>
        <row r="632">
          <cell r="A632" t="str">
            <v>PLAN 2006</v>
          </cell>
        </row>
        <row r="633">
          <cell r="A633" t="str">
            <v>PLAN 2006</v>
          </cell>
        </row>
        <row r="634">
          <cell r="A634" t="str">
            <v>PLAN 2006</v>
          </cell>
        </row>
        <row r="635">
          <cell r="A635" t="str">
            <v>PLAN 2006</v>
          </cell>
        </row>
        <row r="636">
          <cell r="A636" t="str">
            <v>PLAN 2006</v>
          </cell>
        </row>
        <row r="637">
          <cell r="A637" t="str">
            <v>PLAN 2006</v>
          </cell>
        </row>
        <row r="638">
          <cell r="A638" t="str">
            <v>PLAN 2006</v>
          </cell>
        </row>
        <row r="639">
          <cell r="A639" t="str">
            <v>PLAN 2006</v>
          </cell>
        </row>
        <row r="640">
          <cell r="A640" t="str">
            <v>PLAN 2006</v>
          </cell>
        </row>
        <row r="641">
          <cell r="A641" t="str">
            <v>PLAN 2006</v>
          </cell>
        </row>
        <row r="642">
          <cell r="A642" t="str">
            <v>PLAN 2006</v>
          </cell>
        </row>
        <row r="643">
          <cell r="A643" t="str">
            <v>PLAN 2007</v>
          </cell>
        </row>
        <row r="644">
          <cell r="A644" t="str">
            <v>PLAN 2007</v>
          </cell>
        </row>
        <row r="645">
          <cell r="A645" t="str">
            <v>PLAN 2007</v>
          </cell>
        </row>
        <row r="646">
          <cell r="A646" t="str">
            <v>PLAN 2007</v>
          </cell>
        </row>
        <row r="647">
          <cell r="A647" t="str">
            <v>PLAN 2007</v>
          </cell>
        </row>
        <row r="648">
          <cell r="A648" t="str">
            <v>PLAN 2007</v>
          </cell>
        </row>
        <row r="649">
          <cell r="A649" t="str">
            <v>PLAN 2007</v>
          </cell>
        </row>
        <row r="650">
          <cell r="A650" t="str">
            <v>PLAN 2007</v>
          </cell>
        </row>
        <row r="651">
          <cell r="A651" t="str">
            <v>PLAN 2007</v>
          </cell>
        </row>
        <row r="652">
          <cell r="A652" t="str">
            <v>PLAN 2007</v>
          </cell>
        </row>
        <row r="653">
          <cell r="A653" t="str">
            <v>PLAN 2007</v>
          </cell>
        </row>
        <row r="654">
          <cell r="A654" t="str">
            <v>PLAN 2005</v>
          </cell>
        </row>
        <row r="655">
          <cell r="A655" t="str">
            <v>ACT 2005</v>
          </cell>
        </row>
        <row r="656">
          <cell r="A656" t="str">
            <v>PLAN 2006</v>
          </cell>
        </row>
        <row r="657">
          <cell r="A657" t="str">
            <v>PLAN 2007</v>
          </cell>
        </row>
        <row r="658">
          <cell r="A658" t="str">
            <v>PLAN 2005</v>
          </cell>
        </row>
        <row r="659">
          <cell r="A659" t="str">
            <v>PLAN 2005</v>
          </cell>
        </row>
        <row r="660">
          <cell r="A660" t="str">
            <v>PLAN 2005</v>
          </cell>
        </row>
        <row r="661">
          <cell r="A661" t="str">
            <v>PLAN 2005</v>
          </cell>
        </row>
        <row r="662">
          <cell r="A662" t="str">
            <v>PLAN 2005</v>
          </cell>
        </row>
        <row r="663">
          <cell r="A663" t="str">
            <v>PLAN 2005</v>
          </cell>
        </row>
        <row r="664">
          <cell r="A664" t="str">
            <v>PLAN 2005</v>
          </cell>
        </row>
        <row r="665">
          <cell r="A665" t="str">
            <v>PLAN 2005</v>
          </cell>
        </row>
        <row r="666">
          <cell r="A666" t="str">
            <v>PLAN 2005</v>
          </cell>
        </row>
        <row r="667">
          <cell r="A667" t="str">
            <v>PLAN 2005</v>
          </cell>
        </row>
        <row r="668">
          <cell r="A668" t="str">
            <v>PLAN 2005</v>
          </cell>
        </row>
        <row r="669">
          <cell r="A669" t="str">
            <v>PLAN 2005</v>
          </cell>
        </row>
        <row r="670">
          <cell r="A670" t="str">
            <v>PLAN 2005</v>
          </cell>
        </row>
        <row r="671">
          <cell r="A671" t="str">
            <v>PLAN 2005</v>
          </cell>
        </row>
        <row r="672">
          <cell r="A672" t="str">
            <v>PLAN 2005</v>
          </cell>
        </row>
        <row r="673">
          <cell r="A673" t="str">
            <v>PLAN 2005</v>
          </cell>
        </row>
        <row r="674">
          <cell r="A674" t="str">
            <v>PLAN 2005</v>
          </cell>
        </row>
        <row r="675">
          <cell r="A675" t="str">
            <v>PLAN 2005</v>
          </cell>
        </row>
        <row r="676">
          <cell r="A676" t="str">
            <v>PLAN 2005</v>
          </cell>
        </row>
        <row r="677">
          <cell r="A677" t="str">
            <v>PLAN 2005</v>
          </cell>
        </row>
        <row r="678">
          <cell r="A678" t="str">
            <v>PLAN 2005</v>
          </cell>
        </row>
        <row r="679">
          <cell r="A679" t="str">
            <v>PLAN 2005</v>
          </cell>
        </row>
        <row r="680">
          <cell r="A680" t="str">
            <v>PLAN 2005</v>
          </cell>
        </row>
        <row r="681">
          <cell r="A681" t="str">
            <v>PLAN 2005</v>
          </cell>
        </row>
        <row r="682">
          <cell r="A682" t="str">
            <v>ACT 2005</v>
          </cell>
        </row>
        <row r="683">
          <cell r="A683" t="str">
            <v>ACT 2005</v>
          </cell>
        </row>
        <row r="684">
          <cell r="A684" t="str">
            <v>ACT 2005</v>
          </cell>
        </row>
        <row r="685">
          <cell r="A685" t="str">
            <v>ACT 2005</v>
          </cell>
        </row>
        <row r="686">
          <cell r="A686" t="str">
            <v>ACT 2005</v>
          </cell>
        </row>
        <row r="687">
          <cell r="A687" t="str">
            <v>ACT 2005</v>
          </cell>
        </row>
        <row r="688">
          <cell r="A688" t="str">
            <v>ACT 2005</v>
          </cell>
        </row>
        <row r="689">
          <cell r="A689" t="str">
            <v>ACT 2005</v>
          </cell>
        </row>
        <row r="690">
          <cell r="A690" t="str">
            <v>ACT 2005</v>
          </cell>
        </row>
        <row r="691">
          <cell r="A691" t="str">
            <v>ACT 2005</v>
          </cell>
        </row>
        <row r="692">
          <cell r="A692" t="str">
            <v>ACT 2005</v>
          </cell>
        </row>
        <row r="693">
          <cell r="A693" t="str">
            <v>ACT 2005</v>
          </cell>
        </row>
        <row r="694">
          <cell r="A694" t="str">
            <v>ACT 2005</v>
          </cell>
        </row>
        <row r="695">
          <cell r="A695" t="str">
            <v>ACT 2005</v>
          </cell>
        </row>
        <row r="696">
          <cell r="A696" t="str">
            <v>ACT 2005</v>
          </cell>
        </row>
        <row r="697">
          <cell r="A697" t="str">
            <v>ACT 2005</v>
          </cell>
        </row>
        <row r="698">
          <cell r="A698" t="str">
            <v>ACT 2005</v>
          </cell>
        </row>
        <row r="699">
          <cell r="A699" t="str">
            <v>ACT 2005</v>
          </cell>
        </row>
        <row r="700">
          <cell r="A700" t="str">
            <v>ACT 2005</v>
          </cell>
        </row>
        <row r="701">
          <cell r="A701" t="str">
            <v>ACT 2005</v>
          </cell>
        </row>
        <row r="702">
          <cell r="A702" t="str">
            <v>ACT 2005</v>
          </cell>
        </row>
        <row r="703">
          <cell r="A703" t="str">
            <v>ACT 2005</v>
          </cell>
        </row>
        <row r="704">
          <cell r="A704" t="str">
            <v>ACT 2005</v>
          </cell>
        </row>
        <row r="705">
          <cell r="A705" t="str">
            <v>PLAN 2006</v>
          </cell>
        </row>
        <row r="706">
          <cell r="A706" t="str">
            <v>PLAN 2006</v>
          </cell>
        </row>
        <row r="707">
          <cell r="A707" t="str">
            <v>PLAN 2006</v>
          </cell>
        </row>
        <row r="708">
          <cell r="A708" t="str">
            <v>PLAN 2006</v>
          </cell>
        </row>
        <row r="709">
          <cell r="A709" t="str">
            <v>PLAN 2006</v>
          </cell>
        </row>
        <row r="710">
          <cell r="A710" t="str">
            <v>PLAN 2006</v>
          </cell>
        </row>
        <row r="711">
          <cell r="A711" t="str">
            <v>PLAN 2006</v>
          </cell>
        </row>
        <row r="712">
          <cell r="A712" t="str">
            <v>PLAN 2006</v>
          </cell>
        </row>
        <row r="713">
          <cell r="A713" t="str">
            <v>PLAN 2006</v>
          </cell>
        </row>
        <row r="714">
          <cell r="A714" t="str">
            <v>PLAN 2006</v>
          </cell>
        </row>
        <row r="715">
          <cell r="A715" t="str">
            <v>PLAN 2006</v>
          </cell>
        </row>
        <row r="716">
          <cell r="A716" t="str">
            <v>PLAN 2006</v>
          </cell>
        </row>
        <row r="717">
          <cell r="A717" t="str">
            <v>PLAN 2006</v>
          </cell>
        </row>
        <row r="718">
          <cell r="A718" t="str">
            <v>PLAN 2006</v>
          </cell>
        </row>
        <row r="719">
          <cell r="A719" t="str">
            <v>PLAN 2006</v>
          </cell>
        </row>
        <row r="720">
          <cell r="A720" t="str">
            <v>PLAN 2006</v>
          </cell>
        </row>
        <row r="721">
          <cell r="A721" t="str">
            <v>PLAN 2006</v>
          </cell>
        </row>
        <row r="722">
          <cell r="A722" t="str">
            <v>PLAN 2006</v>
          </cell>
        </row>
        <row r="723">
          <cell r="A723" t="str">
            <v>PLAN 2006</v>
          </cell>
        </row>
        <row r="724">
          <cell r="A724" t="str">
            <v>PLAN 2006</v>
          </cell>
        </row>
        <row r="725">
          <cell r="A725" t="str">
            <v>PLAN 2006</v>
          </cell>
        </row>
        <row r="726">
          <cell r="A726" t="str">
            <v>PLAN 2006</v>
          </cell>
        </row>
        <row r="727">
          <cell r="A727" t="str">
            <v>PLAN 2006</v>
          </cell>
        </row>
        <row r="728">
          <cell r="A728" t="str">
            <v>PLAN 2006</v>
          </cell>
        </row>
        <row r="729">
          <cell r="A729" t="str">
            <v>PLAN 2007</v>
          </cell>
        </row>
        <row r="730">
          <cell r="A730" t="str">
            <v>PLAN 2007</v>
          </cell>
        </row>
        <row r="731">
          <cell r="A731" t="str">
            <v>PLAN 2007</v>
          </cell>
        </row>
        <row r="732">
          <cell r="A732" t="str">
            <v>PLAN 2007</v>
          </cell>
        </row>
        <row r="733">
          <cell r="A733" t="str">
            <v>PLAN 2007</v>
          </cell>
        </row>
        <row r="734">
          <cell r="A734" t="str">
            <v>PLAN 2007</v>
          </cell>
        </row>
        <row r="735">
          <cell r="A735" t="str">
            <v>PLAN 2007</v>
          </cell>
        </row>
        <row r="736">
          <cell r="A736" t="str">
            <v>PLAN 2007</v>
          </cell>
        </row>
        <row r="737">
          <cell r="A737" t="str">
            <v>PLAN 2007</v>
          </cell>
        </row>
        <row r="738">
          <cell r="A738" t="str">
            <v>PLAN 2007</v>
          </cell>
        </row>
        <row r="739">
          <cell r="A739" t="str">
            <v>PLAN 2007</v>
          </cell>
        </row>
        <row r="740">
          <cell r="A740" t="str">
            <v>PLAN 2007</v>
          </cell>
        </row>
        <row r="741">
          <cell r="A741" t="str">
            <v>PLAN 2007</v>
          </cell>
        </row>
        <row r="742">
          <cell r="A742" t="str">
            <v>PLAN 2007</v>
          </cell>
        </row>
        <row r="743">
          <cell r="A743" t="str">
            <v>PLAN 2007</v>
          </cell>
        </row>
        <row r="744">
          <cell r="A744" t="str">
            <v>PLAN 2007</v>
          </cell>
        </row>
        <row r="745">
          <cell r="A745" t="str">
            <v>PLAN 2007</v>
          </cell>
        </row>
        <row r="746">
          <cell r="A746" t="str">
            <v>PLAN 2007</v>
          </cell>
        </row>
        <row r="747">
          <cell r="A747" t="str">
            <v>PLAN 2007</v>
          </cell>
        </row>
        <row r="748">
          <cell r="A748" t="str">
            <v>PLAN 2007</v>
          </cell>
        </row>
        <row r="749">
          <cell r="A749" t="str">
            <v>PLAN 2007</v>
          </cell>
        </row>
        <row r="750">
          <cell r="A750" t="str">
            <v>PLAN 2007</v>
          </cell>
        </row>
        <row r="751">
          <cell r="A751" t="str">
            <v>PLAN 2007</v>
          </cell>
        </row>
        <row r="752">
          <cell r="A752" t="str">
            <v>PLAN 2007</v>
          </cell>
        </row>
        <row r="753">
          <cell r="A753" t="str">
            <v>PLAN 2005</v>
          </cell>
        </row>
        <row r="754">
          <cell r="A754" t="str">
            <v>ACT 2005</v>
          </cell>
        </row>
        <row r="755">
          <cell r="A755" t="str">
            <v>PLAN 2006</v>
          </cell>
        </row>
        <row r="756">
          <cell r="A756" t="str">
            <v>PLAN 2007</v>
          </cell>
        </row>
        <row r="757">
          <cell r="A757" t="str">
            <v>PLAN 2005</v>
          </cell>
        </row>
        <row r="758">
          <cell r="A758" t="str">
            <v>PLAN 2005</v>
          </cell>
        </row>
        <row r="759">
          <cell r="A759" t="str">
            <v>PLAN 2005</v>
          </cell>
        </row>
        <row r="760">
          <cell r="A760" t="str">
            <v>PLAN 2005</v>
          </cell>
        </row>
        <row r="761">
          <cell r="A761" t="str">
            <v>PLAN 2005</v>
          </cell>
        </row>
        <row r="762">
          <cell r="A762" t="str">
            <v>PLAN 2005</v>
          </cell>
        </row>
        <row r="763">
          <cell r="A763" t="str">
            <v>ACT 2005</v>
          </cell>
        </row>
        <row r="764">
          <cell r="A764" t="str">
            <v>ACT 2005</v>
          </cell>
        </row>
        <row r="765">
          <cell r="A765" t="str">
            <v>ACT 2005</v>
          </cell>
        </row>
        <row r="766">
          <cell r="A766" t="str">
            <v>ACT 2005</v>
          </cell>
        </row>
        <row r="767">
          <cell r="A767" t="str">
            <v>ACT 2005</v>
          </cell>
        </row>
        <row r="768">
          <cell r="A768" t="str">
            <v>ACT 2005</v>
          </cell>
        </row>
        <row r="769">
          <cell r="A769" t="str">
            <v>PLAN 2006</v>
          </cell>
        </row>
        <row r="770">
          <cell r="A770" t="str">
            <v>PLAN 2006</v>
          </cell>
        </row>
        <row r="771">
          <cell r="A771" t="str">
            <v>PLAN 2006</v>
          </cell>
        </row>
        <row r="772">
          <cell r="A772" t="str">
            <v>PLAN 2006</v>
          </cell>
        </row>
        <row r="773">
          <cell r="A773" t="str">
            <v>PLAN 2006</v>
          </cell>
        </row>
        <row r="774">
          <cell r="A774" t="str">
            <v>PLAN 2006</v>
          </cell>
        </row>
        <row r="775">
          <cell r="A775" t="str">
            <v>PLAN 2007</v>
          </cell>
        </row>
        <row r="776">
          <cell r="A776" t="str">
            <v>PLAN 2007</v>
          </cell>
        </row>
        <row r="777">
          <cell r="A777" t="str">
            <v>PLAN 2007</v>
          </cell>
        </row>
        <row r="778">
          <cell r="A778" t="str">
            <v>PLAN 2007</v>
          </cell>
        </row>
        <row r="779">
          <cell r="A779" t="str">
            <v>PLAN 2007</v>
          </cell>
        </row>
        <row r="780">
          <cell r="A780" t="str">
            <v>PLAN 2007</v>
          </cell>
        </row>
        <row r="781">
          <cell r="A781" t="str">
            <v>ACT 2005</v>
          </cell>
        </row>
        <row r="782">
          <cell r="A782" t="str">
            <v>PLAN 2005</v>
          </cell>
        </row>
        <row r="783">
          <cell r="A783" t="str">
            <v>PLAN 2005</v>
          </cell>
        </row>
        <row r="784">
          <cell r="A784" t="str">
            <v>ACT 2005</v>
          </cell>
        </row>
        <row r="785">
          <cell r="A785" t="str">
            <v>PLAN 2006</v>
          </cell>
        </row>
        <row r="786">
          <cell r="A786" t="str">
            <v>PLAN 2006</v>
          </cell>
        </row>
        <row r="787">
          <cell r="A787" t="str">
            <v>PLAN 2007</v>
          </cell>
        </row>
        <row r="788">
          <cell r="A788" t="str">
            <v>PLAN 2007</v>
          </cell>
        </row>
        <row r="789">
          <cell r="A789" t="str">
            <v>PLAN 2005</v>
          </cell>
        </row>
        <row r="790">
          <cell r="A790" t="str">
            <v>PLAN 2005</v>
          </cell>
        </row>
        <row r="791">
          <cell r="A791" t="str">
            <v>ACT 2005</v>
          </cell>
        </row>
        <row r="792">
          <cell r="A792" t="str">
            <v>ACT 2005</v>
          </cell>
        </row>
        <row r="793">
          <cell r="A793" t="str">
            <v>PLAN 2006</v>
          </cell>
        </row>
        <row r="794">
          <cell r="A794" t="str">
            <v>PLAN 2006</v>
          </cell>
        </row>
        <row r="795">
          <cell r="A795" t="str">
            <v>PLAN 2007</v>
          </cell>
        </row>
        <row r="796">
          <cell r="A796" t="str">
            <v>PLAN 2007</v>
          </cell>
        </row>
        <row r="797">
          <cell r="A797" t="str">
            <v>PLAN 2005</v>
          </cell>
        </row>
        <row r="798">
          <cell r="A798" t="str">
            <v>ACT 2005</v>
          </cell>
        </row>
        <row r="799">
          <cell r="A799" t="str">
            <v>PLAN 2006</v>
          </cell>
        </row>
        <row r="800">
          <cell r="A800" t="str">
            <v>PLAN 2007</v>
          </cell>
        </row>
        <row r="801">
          <cell r="A801" t="str">
            <v>PLAN 2005</v>
          </cell>
        </row>
        <row r="802">
          <cell r="A802" t="str">
            <v>PLAN 2005</v>
          </cell>
        </row>
        <row r="803">
          <cell r="A803" t="str">
            <v>PLAN 2005</v>
          </cell>
        </row>
        <row r="804">
          <cell r="A804" t="str">
            <v>ACT 2005</v>
          </cell>
        </row>
        <row r="805">
          <cell r="A805" t="str">
            <v>ACT 2005</v>
          </cell>
        </row>
        <row r="806">
          <cell r="A806" t="str">
            <v>ACT 2005</v>
          </cell>
        </row>
        <row r="807">
          <cell r="A807" t="str">
            <v>PLAN 2006</v>
          </cell>
        </row>
        <row r="808">
          <cell r="A808" t="str">
            <v>PLAN 2006</v>
          </cell>
        </row>
        <row r="809">
          <cell r="A809" t="str">
            <v>PLAN 2006</v>
          </cell>
        </row>
        <row r="810">
          <cell r="A810" t="str">
            <v>PLAN 2007</v>
          </cell>
        </row>
        <row r="811">
          <cell r="A811" t="str">
            <v>PLAN 2007</v>
          </cell>
        </row>
        <row r="812">
          <cell r="A812" t="str">
            <v>PLAN 2007</v>
          </cell>
        </row>
        <row r="813">
          <cell r="A813" t="str">
            <v>PLAN 2005</v>
          </cell>
        </row>
        <row r="814">
          <cell r="A814" t="str">
            <v>PLAN 2005</v>
          </cell>
        </row>
        <row r="815">
          <cell r="A815" t="str">
            <v>ACT 2005</v>
          </cell>
        </row>
        <row r="816">
          <cell r="A816" t="str">
            <v>ACT 2005</v>
          </cell>
        </row>
        <row r="817">
          <cell r="A817" t="str">
            <v>PLAN 2006</v>
          </cell>
        </row>
        <row r="818">
          <cell r="A818" t="str">
            <v>PLAN 2006</v>
          </cell>
        </row>
        <row r="819">
          <cell r="A819" t="str">
            <v>PLAN 2007</v>
          </cell>
        </row>
        <row r="820">
          <cell r="A820" t="str">
            <v>PLAN 2007</v>
          </cell>
        </row>
        <row r="821">
          <cell r="A821" t="str">
            <v>PLAN 2005</v>
          </cell>
        </row>
        <row r="822">
          <cell r="A822" t="str">
            <v>PLAN 2005</v>
          </cell>
        </row>
        <row r="823">
          <cell r="A823" t="str">
            <v>PLAN 2005</v>
          </cell>
        </row>
        <row r="824">
          <cell r="A824" t="str">
            <v>PLAN 2005</v>
          </cell>
        </row>
        <row r="825">
          <cell r="A825" t="str">
            <v>PLAN 2005</v>
          </cell>
        </row>
        <row r="826">
          <cell r="A826" t="str">
            <v>PLAN 2005</v>
          </cell>
        </row>
        <row r="827">
          <cell r="A827" t="str">
            <v>PLAN 2005</v>
          </cell>
        </row>
        <row r="828">
          <cell r="A828" t="str">
            <v>PLAN 2005</v>
          </cell>
        </row>
        <row r="829">
          <cell r="A829" t="str">
            <v>PLAN 2005</v>
          </cell>
        </row>
        <row r="830">
          <cell r="A830" t="str">
            <v>PLAN 2005</v>
          </cell>
        </row>
        <row r="831">
          <cell r="A831" t="str">
            <v>PLAN 2005</v>
          </cell>
        </row>
        <row r="832">
          <cell r="A832" t="str">
            <v>PLAN 2005</v>
          </cell>
        </row>
        <row r="833">
          <cell r="A833" t="str">
            <v>PLAN 2005</v>
          </cell>
        </row>
        <row r="834">
          <cell r="A834" t="str">
            <v>PLAN 2005</v>
          </cell>
        </row>
        <row r="835">
          <cell r="A835" t="str">
            <v>PLAN 2005</v>
          </cell>
        </row>
        <row r="836">
          <cell r="A836" t="str">
            <v>PLAN 2005</v>
          </cell>
        </row>
        <row r="837">
          <cell r="A837" t="str">
            <v>PLAN 2005</v>
          </cell>
        </row>
        <row r="838">
          <cell r="A838" t="str">
            <v>PLAN 2005</v>
          </cell>
        </row>
        <row r="839">
          <cell r="A839" t="str">
            <v>PLAN 2005</v>
          </cell>
        </row>
        <row r="840">
          <cell r="A840" t="str">
            <v>PLAN 2005</v>
          </cell>
        </row>
        <row r="841">
          <cell r="A841" t="str">
            <v>PLAN 2005</v>
          </cell>
        </row>
        <row r="842">
          <cell r="A842" t="str">
            <v>PLAN 2005</v>
          </cell>
        </row>
        <row r="843">
          <cell r="A843" t="str">
            <v>PLAN 2005</v>
          </cell>
        </row>
        <row r="844">
          <cell r="A844" t="str">
            <v>PLAN 2005</v>
          </cell>
        </row>
        <row r="845">
          <cell r="A845" t="str">
            <v>PLAN 2005</v>
          </cell>
        </row>
        <row r="846">
          <cell r="A846" t="str">
            <v>PLAN 2005</v>
          </cell>
        </row>
        <row r="847">
          <cell r="A847" t="str">
            <v>PLAN 2005</v>
          </cell>
        </row>
        <row r="848">
          <cell r="A848" t="str">
            <v>PLAN 2005</v>
          </cell>
        </row>
        <row r="849">
          <cell r="A849" t="str">
            <v>PLAN 2005</v>
          </cell>
        </row>
        <row r="850">
          <cell r="A850" t="str">
            <v>PLAN 2005</v>
          </cell>
        </row>
        <row r="851">
          <cell r="A851" t="str">
            <v>PLAN 2005</v>
          </cell>
        </row>
        <row r="852">
          <cell r="A852" t="str">
            <v>PLAN 2005</v>
          </cell>
        </row>
        <row r="853">
          <cell r="A853" t="str">
            <v>PLAN 2005</v>
          </cell>
        </row>
        <row r="854">
          <cell r="A854" t="str">
            <v>PLAN 2005</v>
          </cell>
        </row>
        <row r="855">
          <cell r="A855" t="str">
            <v>PLAN 2005</v>
          </cell>
        </row>
        <row r="856">
          <cell r="A856" t="str">
            <v>PLAN 2005</v>
          </cell>
        </row>
        <row r="857">
          <cell r="A857" t="str">
            <v>PLAN 2005</v>
          </cell>
        </row>
        <row r="858">
          <cell r="A858" t="str">
            <v>PLAN 2005</v>
          </cell>
        </row>
        <row r="859">
          <cell r="A859" t="str">
            <v>PLAN 2005</v>
          </cell>
        </row>
        <row r="860">
          <cell r="A860" t="str">
            <v>PLAN 2005</v>
          </cell>
        </row>
        <row r="861">
          <cell r="A861" t="str">
            <v>PLAN 2005</v>
          </cell>
        </row>
        <row r="862">
          <cell r="A862" t="str">
            <v>PLAN 2005</v>
          </cell>
        </row>
        <row r="863">
          <cell r="A863" t="str">
            <v>PLAN 2005</v>
          </cell>
        </row>
        <row r="864">
          <cell r="A864" t="str">
            <v>PLAN 2005</v>
          </cell>
        </row>
        <row r="865">
          <cell r="A865" t="str">
            <v>PLAN 2005</v>
          </cell>
        </row>
        <row r="866">
          <cell r="A866" t="str">
            <v>PLAN 2005</v>
          </cell>
        </row>
        <row r="867">
          <cell r="A867" t="str">
            <v>PLAN 2005</v>
          </cell>
        </row>
        <row r="868">
          <cell r="A868" t="str">
            <v>PLAN 2005</v>
          </cell>
        </row>
        <row r="869">
          <cell r="A869" t="str">
            <v>PLAN 2005</v>
          </cell>
        </row>
        <row r="870">
          <cell r="A870" t="str">
            <v>PLAN 2005</v>
          </cell>
        </row>
        <row r="871">
          <cell r="A871" t="str">
            <v>PLAN 2005</v>
          </cell>
        </row>
        <row r="872">
          <cell r="A872" t="str">
            <v>PLAN 2005</v>
          </cell>
        </row>
        <row r="873">
          <cell r="A873" t="str">
            <v>PLAN 2005</v>
          </cell>
        </row>
        <row r="874">
          <cell r="A874" t="str">
            <v>PLAN 2005</v>
          </cell>
        </row>
        <row r="875">
          <cell r="A875" t="str">
            <v>PLAN 2005</v>
          </cell>
        </row>
        <row r="876">
          <cell r="A876" t="str">
            <v>PLAN 2005</v>
          </cell>
        </row>
        <row r="877">
          <cell r="A877" t="str">
            <v>ACT 2005</v>
          </cell>
        </row>
        <row r="878">
          <cell r="A878" t="str">
            <v>ACT 2005</v>
          </cell>
        </row>
        <row r="879">
          <cell r="A879" t="str">
            <v>ACT 2005</v>
          </cell>
        </row>
        <row r="880">
          <cell r="A880" t="str">
            <v>ACT 2005</v>
          </cell>
        </row>
        <row r="881">
          <cell r="A881" t="str">
            <v>ACT 2005</v>
          </cell>
        </row>
        <row r="882">
          <cell r="A882" t="str">
            <v>ACT 2005</v>
          </cell>
        </row>
        <row r="883">
          <cell r="A883" t="str">
            <v>ACT 2005</v>
          </cell>
        </row>
        <row r="884">
          <cell r="A884" t="str">
            <v>ACT 2005</v>
          </cell>
        </row>
        <row r="885">
          <cell r="A885" t="str">
            <v>ACT 2005</v>
          </cell>
        </row>
        <row r="886">
          <cell r="A886" t="str">
            <v>ACT 2005</v>
          </cell>
        </row>
        <row r="887">
          <cell r="A887" t="str">
            <v>ACT 2005</v>
          </cell>
        </row>
        <row r="888">
          <cell r="A888" t="str">
            <v>ACT 2005</v>
          </cell>
        </row>
        <row r="889">
          <cell r="A889" t="str">
            <v>ACT 2005</v>
          </cell>
        </row>
        <row r="890">
          <cell r="A890" t="str">
            <v>ACT 2005</v>
          </cell>
        </row>
        <row r="891">
          <cell r="A891" t="str">
            <v>ACT 2005</v>
          </cell>
        </row>
        <row r="892">
          <cell r="A892" t="str">
            <v>ACT 2005</v>
          </cell>
        </row>
        <row r="893">
          <cell r="A893" t="str">
            <v>ACT 2005</v>
          </cell>
        </row>
        <row r="894">
          <cell r="A894" t="str">
            <v>ACT 2005</v>
          </cell>
        </row>
        <row r="895">
          <cell r="A895" t="str">
            <v>ACT 2005</v>
          </cell>
        </row>
        <row r="896">
          <cell r="A896" t="str">
            <v>ACT 2005</v>
          </cell>
        </row>
        <row r="897">
          <cell r="A897" t="str">
            <v>ACT 2005</v>
          </cell>
        </row>
        <row r="898">
          <cell r="A898" t="str">
            <v>ACT 2005</v>
          </cell>
        </row>
        <row r="899">
          <cell r="A899" t="str">
            <v>ACT 2005</v>
          </cell>
        </row>
        <row r="900">
          <cell r="A900" t="str">
            <v>ACT 2005</v>
          </cell>
        </row>
        <row r="901">
          <cell r="A901" t="str">
            <v>ACT 2005</v>
          </cell>
        </row>
        <row r="902">
          <cell r="A902" t="str">
            <v>ACT 2005</v>
          </cell>
        </row>
        <row r="903">
          <cell r="A903" t="str">
            <v>ACT 2005</v>
          </cell>
        </row>
        <row r="904">
          <cell r="A904" t="str">
            <v>ACT 2005</v>
          </cell>
        </row>
        <row r="905">
          <cell r="A905" t="str">
            <v>ACT 2005</v>
          </cell>
        </row>
        <row r="906">
          <cell r="A906" t="str">
            <v>ACT 2005</v>
          </cell>
        </row>
        <row r="907">
          <cell r="A907" t="str">
            <v>ACT 2005</v>
          </cell>
        </row>
        <row r="908">
          <cell r="A908" t="str">
            <v>ACT 2005</v>
          </cell>
        </row>
        <row r="909">
          <cell r="A909" t="str">
            <v>ACT 2005</v>
          </cell>
        </row>
        <row r="910">
          <cell r="A910" t="str">
            <v>ACT 2005</v>
          </cell>
        </row>
        <row r="911">
          <cell r="A911" t="str">
            <v>ACT 2005</v>
          </cell>
        </row>
        <row r="912">
          <cell r="A912" t="str">
            <v>ACT 2005</v>
          </cell>
        </row>
        <row r="913">
          <cell r="A913" t="str">
            <v>ACT 2005</v>
          </cell>
        </row>
        <row r="914">
          <cell r="A914" t="str">
            <v>ACT 2005</v>
          </cell>
        </row>
        <row r="915">
          <cell r="A915" t="str">
            <v>ACT 2005</v>
          </cell>
        </row>
        <row r="916">
          <cell r="A916" t="str">
            <v>ACT 2005</v>
          </cell>
        </row>
        <row r="917">
          <cell r="A917" t="str">
            <v>ACT 2005</v>
          </cell>
        </row>
        <row r="918">
          <cell r="A918" t="str">
            <v>ACT 2005</v>
          </cell>
        </row>
        <row r="919">
          <cell r="A919" t="str">
            <v>ACT 2005</v>
          </cell>
        </row>
        <row r="920">
          <cell r="A920" t="str">
            <v>ACT 2005</v>
          </cell>
        </row>
        <row r="921">
          <cell r="A921" t="str">
            <v>ACT 2005</v>
          </cell>
        </row>
        <row r="922">
          <cell r="A922" t="str">
            <v>ACT 2005</v>
          </cell>
        </row>
        <row r="923">
          <cell r="A923" t="str">
            <v>ACT 2005</v>
          </cell>
        </row>
        <row r="924">
          <cell r="A924" t="str">
            <v>ACT 2005</v>
          </cell>
        </row>
        <row r="925">
          <cell r="A925" t="str">
            <v>ACT 2005</v>
          </cell>
        </row>
        <row r="926">
          <cell r="A926" t="str">
            <v>ACT 2005</v>
          </cell>
        </row>
        <row r="927">
          <cell r="A927" t="str">
            <v>ACT 2005</v>
          </cell>
        </row>
        <row r="928">
          <cell r="A928" t="str">
            <v>ACT 2005</v>
          </cell>
        </row>
        <row r="929">
          <cell r="A929" t="str">
            <v>ACT 2005</v>
          </cell>
        </row>
        <row r="930">
          <cell r="A930" t="str">
            <v>ACT 2005</v>
          </cell>
        </row>
        <row r="931">
          <cell r="A931" t="str">
            <v>ACT 2005</v>
          </cell>
        </row>
        <row r="932">
          <cell r="A932" t="str">
            <v>ACT 2005</v>
          </cell>
        </row>
        <row r="933">
          <cell r="A933" t="str">
            <v>PLAN 2006</v>
          </cell>
        </row>
        <row r="934">
          <cell r="A934" t="str">
            <v>PLAN 2006</v>
          </cell>
        </row>
        <row r="935">
          <cell r="A935" t="str">
            <v>PLAN 2006</v>
          </cell>
        </row>
        <row r="936">
          <cell r="A936" t="str">
            <v>PLAN 2006</v>
          </cell>
        </row>
        <row r="937">
          <cell r="A937" t="str">
            <v>PLAN 2006</v>
          </cell>
        </row>
        <row r="938">
          <cell r="A938" t="str">
            <v>PLAN 2006</v>
          </cell>
        </row>
        <row r="939">
          <cell r="A939" t="str">
            <v>PLAN 2006</v>
          </cell>
        </row>
        <row r="940">
          <cell r="A940" t="str">
            <v>PLAN 2006</v>
          </cell>
        </row>
        <row r="941">
          <cell r="A941" t="str">
            <v>PLAN 2006</v>
          </cell>
        </row>
        <row r="942">
          <cell r="A942" t="str">
            <v>PLAN 2006</v>
          </cell>
        </row>
        <row r="943">
          <cell r="A943" t="str">
            <v>PLAN 2006</v>
          </cell>
        </row>
        <row r="944">
          <cell r="A944" t="str">
            <v>PLAN 2006</v>
          </cell>
        </row>
        <row r="945">
          <cell r="A945" t="str">
            <v>PLAN 2006</v>
          </cell>
        </row>
        <row r="946">
          <cell r="A946" t="str">
            <v>PLAN 2006</v>
          </cell>
        </row>
        <row r="947">
          <cell r="A947" t="str">
            <v>PLAN 2006</v>
          </cell>
        </row>
        <row r="948">
          <cell r="A948" t="str">
            <v>PLAN 2006</v>
          </cell>
        </row>
        <row r="949">
          <cell r="A949" t="str">
            <v>PLAN 2006</v>
          </cell>
        </row>
        <row r="950">
          <cell r="A950" t="str">
            <v>PLAN 2006</v>
          </cell>
        </row>
        <row r="951">
          <cell r="A951" t="str">
            <v>PLAN 2006</v>
          </cell>
        </row>
        <row r="952">
          <cell r="A952" t="str">
            <v>PLAN 2006</v>
          </cell>
        </row>
        <row r="953">
          <cell r="A953" t="str">
            <v>PLAN 2006</v>
          </cell>
        </row>
        <row r="954">
          <cell r="A954" t="str">
            <v>PLAN 2006</v>
          </cell>
        </row>
        <row r="955">
          <cell r="A955" t="str">
            <v>PLAN 2006</v>
          </cell>
        </row>
        <row r="956">
          <cell r="A956" t="str">
            <v>PLAN 2006</v>
          </cell>
        </row>
        <row r="957">
          <cell r="A957" t="str">
            <v>PLAN 2006</v>
          </cell>
        </row>
        <row r="958">
          <cell r="A958" t="str">
            <v>PLAN 2006</v>
          </cell>
        </row>
        <row r="959">
          <cell r="A959" t="str">
            <v>PLAN 2006</v>
          </cell>
        </row>
        <row r="960">
          <cell r="A960" t="str">
            <v>PLAN 2006</v>
          </cell>
        </row>
        <row r="961">
          <cell r="A961" t="str">
            <v>PLAN 2006</v>
          </cell>
        </row>
        <row r="962">
          <cell r="A962" t="str">
            <v>PLAN 2006</v>
          </cell>
        </row>
        <row r="963">
          <cell r="A963" t="str">
            <v>PLAN 2006</v>
          </cell>
        </row>
        <row r="964">
          <cell r="A964" t="str">
            <v>PLAN 2006</v>
          </cell>
        </row>
        <row r="965">
          <cell r="A965" t="str">
            <v>PLAN 2006</v>
          </cell>
        </row>
        <row r="966">
          <cell r="A966" t="str">
            <v>PLAN 2006</v>
          </cell>
        </row>
        <row r="967">
          <cell r="A967" t="str">
            <v>PLAN 2006</v>
          </cell>
        </row>
        <row r="968">
          <cell r="A968" t="str">
            <v>PLAN 2006</v>
          </cell>
        </row>
        <row r="969">
          <cell r="A969" t="str">
            <v>PLAN 2006</v>
          </cell>
        </row>
        <row r="970">
          <cell r="A970" t="str">
            <v>PLAN 2006</v>
          </cell>
        </row>
        <row r="971">
          <cell r="A971" t="str">
            <v>PLAN 2006</v>
          </cell>
        </row>
        <row r="972">
          <cell r="A972" t="str">
            <v>PLAN 2006</v>
          </cell>
        </row>
        <row r="973">
          <cell r="A973" t="str">
            <v>PLAN 2006</v>
          </cell>
        </row>
        <row r="974">
          <cell r="A974" t="str">
            <v>PLAN 2006</v>
          </cell>
        </row>
        <row r="975">
          <cell r="A975" t="str">
            <v>PLAN 2006</v>
          </cell>
        </row>
        <row r="976">
          <cell r="A976" t="str">
            <v>PLAN 2006</v>
          </cell>
        </row>
        <row r="977">
          <cell r="A977" t="str">
            <v>PLAN 2006</v>
          </cell>
        </row>
        <row r="978">
          <cell r="A978" t="str">
            <v>PLAN 2006</v>
          </cell>
        </row>
        <row r="979">
          <cell r="A979" t="str">
            <v>PLAN 2006</v>
          </cell>
        </row>
        <row r="980">
          <cell r="A980" t="str">
            <v>PLAN 2006</v>
          </cell>
        </row>
        <row r="981">
          <cell r="A981" t="str">
            <v>PLAN 2006</v>
          </cell>
        </row>
        <row r="982">
          <cell r="A982" t="str">
            <v>PLAN 2006</v>
          </cell>
        </row>
        <row r="983">
          <cell r="A983" t="str">
            <v>PLAN 2006</v>
          </cell>
        </row>
        <row r="984">
          <cell r="A984" t="str">
            <v>PLAN 2006</v>
          </cell>
        </row>
        <row r="985">
          <cell r="A985" t="str">
            <v>PLAN 2006</v>
          </cell>
        </row>
        <row r="986">
          <cell r="A986" t="str">
            <v>PLAN 2006</v>
          </cell>
        </row>
        <row r="987">
          <cell r="A987" t="str">
            <v>PLAN 2006</v>
          </cell>
        </row>
        <row r="988">
          <cell r="A988" t="str">
            <v>PLAN 2006</v>
          </cell>
        </row>
        <row r="989">
          <cell r="A989" t="str">
            <v>PLAN 2007</v>
          </cell>
        </row>
        <row r="990">
          <cell r="A990" t="str">
            <v>PLAN 2007</v>
          </cell>
        </row>
        <row r="991">
          <cell r="A991" t="str">
            <v>PLAN 2007</v>
          </cell>
        </row>
        <row r="992">
          <cell r="A992" t="str">
            <v>PLAN 2007</v>
          </cell>
        </row>
        <row r="993">
          <cell r="A993" t="str">
            <v>PLAN 2007</v>
          </cell>
        </row>
        <row r="994">
          <cell r="A994" t="str">
            <v>PLAN 2007</v>
          </cell>
        </row>
        <row r="995">
          <cell r="A995" t="str">
            <v>PLAN 2007</v>
          </cell>
        </row>
        <row r="996">
          <cell r="A996" t="str">
            <v>PLAN 2007</v>
          </cell>
        </row>
        <row r="997">
          <cell r="A997" t="str">
            <v>PLAN 2007</v>
          </cell>
        </row>
        <row r="998">
          <cell r="A998" t="str">
            <v>PLAN 2007</v>
          </cell>
        </row>
        <row r="999">
          <cell r="A999" t="str">
            <v>PLAN 2007</v>
          </cell>
        </row>
        <row r="1000">
          <cell r="A1000" t="str">
            <v>PLAN 2007</v>
          </cell>
        </row>
        <row r="1001">
          <cell r="A1001" t="str">
            <v>PLAN 2007</v>
          </cell>
        </row>
        <row r="1002">
          <cell r="A1002" t="str">
            <v>PLAN 2007</v>
          </cell>
        </row>
        <row r="1003">
          <cell r="A1003" t="str">
            <v>PLAN 2007</v>
          </cell>
        </row>
        <row r="1004">
          <cell r="A1004" t="str">
            <v>PLAN 2007</v>
          </cell>
        </row>
        <row r="1005">
          <cell r="A1005" t="str">
            <v>PLAN 2007</v>
          </cell>
        </row>
        <row r="1006">
          <cell r="A1006" t="str">
            <v>PLAN 2007</v>
          </cell>
        </row>
        <row r="1007">
          <cell r="A1007" t="str">
            <v>PLAN 2007</v>
          </cell>
        </row>
        <row r="1008">
          <cell r="A1008" t="str">
            <v>PLAN 2007</v>
          </cell>
        </row>
        <row r="1009">
          <cell r="A1009" t="str">
            <v>PLAN 2007</v>
          </cell>
        </row>
        <row r="1010">
          <cell r="A1010" t="str">
            <v>PLAN 2007</v>
          </cell>
        </row>
        <row r="1011">
          <cell r="A1011" t="str">
            <v>PLAN 2007</v>
          </cell>
        </row>
        <row r="1012">
          <cell r="A1012" t="str">
            <v>PLAN 2007</v>
          </cell>
        </row>
        <row r="1013">
          <cell r="A1013" t="str">
            <v>PLAN 2007</v>
          </cell>
        </row>
        <row r="1014">
          <cell r="A1014" t="str">
            <v>PLAN 2007</v>
          </cell>
        </row>
        <row r="1015">
          <cell r="A1015" t="str">
            <v>PLAN 2007</v>
          </cell>
        </row>
        <row r="1016">
          <cell r="A1016" t="str">
            <v>PLAN 2007</v>
          </cell>
        </row>
        <row r="1017">
          <cell r="A1017" t="str">
            <v>PLAN 2007</v>
          </cell>
        </row>
        <row r="1018">
          <cell r="A1018" t="str">
            <v>PLAN 2007</v>
          </cell>
        </row>
        <row r="1019">
          <cell r="A1019" t="str">
            <v>PLAN 2007</v>
          </cell>
        </row>
        <row r="1020">
          <cell r="A1020" t="str">
            <v>PLAN 2007</v>
          </cell>
        </row>
        <row r="1021">
          <cell r="A1021" t="str">
            <v>PLAN 2007</v>
          </cell>
        </row>
        <row r="1022">
          <cell r="A1022" t="str">
            <v>PLAN 2007</v>
          </cell>
        </row>
        <row r="1023">
          <cell r="A1023" t="str">
            <v>PLAN 2007</v>
          </cell>
        </row>
        <row r="1024">
          <cell r="A1024" t="str">
            <v>PLAN 2007</v>
          </cell>
        </row>
        <row r="1025">
          <cell r="A1025" t="str">
            <v>PLAN 2007</v>
          </cell>
        </row>
        <row r="1026">
          <cell r="A1026" t="str">
            <v>PLAN 2007</v>
          </cell>
        </row>
        <row r="1027">
          <cell r="A1027" t="str">
            <v>PLAN 2007</v>
          </cell>
        </row>
        <row r="1028">
          <cell r="A1028" t="str">
            <v>PLAN 2007</v>
          </cell>
        </row>
        <row r="1029">
          <cell r="A1029" t="str">
            <v>PLAN 2007</v>
          </cell>
        </row>
        <row r="1030">
          <cell r="A1030" t="str">
            <v>PLAN 2007</v>
          </cell>
        </row>
        <row r="1031">
          <cell r="A1031" t="str">
            <v>PLAN 2007</v>
          </cell>
        </row>
        <row r="1032">
          <cell r="A1032" t="str">
            <v>PLAN 2007</v>
          </cell>
        </row>
        <row r="1033">
          <cell r="A1033" t="str">
            <v>PLAN 2007</v>
          </cell>
        </row>
        <row r="1034">
          <cell r="A1034" t="str">
            <v>PLAN 2007</v>
          </cell>
        </row>
        <row r="1035">
          <cell r="A1035" t="str">
            <v>PLAN 2007</v>
          </cell>
        </row>
        <row r="1036">
          <cell r="A1036" t="str">
            <v>PLAN 2007</v>
          </cell>
        </row>
        <row r="1037">
          <cell r="A1037" t="str">
            <v>PLAN 2007</v>
          </cell>
        </row>
        <row r="1038">
          <cell r="A1038" t="str">
            <v>PLAN 2007</v>
          </cell>
        </row>
        <row r="1039">
          <cell r="A1039" t="str">
            <v>PLAN 2007</v>
          </cell>
        </row>
        <row r="1040">
          <cell r="A1040" t="str">
            <v>PLAN 2007</v>
          </cell>
        </row>
        <row r="1041">
          <cell r="A1041" t="str">
            <v>PLAN 2007</v>
          </cell>
        </row>
        <row r="1042">
          <cell r="A1042" t="str">
            <v>PLAN 2007</v>
          </cell>
        </row>
        <row r="1043">
          <cell r="A1043" t="str">
            <v>PLAN 2007</v>
          </cell>
        </row>
        <row r="1044">
          <cell r="A1044" t="str">
            <v>PLAN 2007</v>
          </cell>
        </row>
        <row r="1045">
          <cell r="A1045" t="str">
            <v>PLAN 2005</v>
          </cell>
        </row>
        <row r="1046">
          <cell r="A1046" t="str">
            <v>PLAN 2005</v>
          </cell>
        </row>
        <row r="1047">
          <cell r="A1047" t="str">
            <v>PLAN 2005</v>
          </cell>
        </row>
        <row r="1048">
          <cell r="A1048" t="str">
            <v>PLAN 2005</v>
          </cell>
        </row>
        <row r="1049">
          <cell r="A1049" t="str">
            <v>PLAN 2005</v>
          </cell>
        </row>
        <row r="1050">
          <cell r="A1050" t="str">
            <v>PLAN 2005</v>
          </cell>
        </row>
        <row r="1051">
          <cell r="A1051" t="str">
            <v>PLAN 2005</v>
          </cell>
        </row>
        <row r="1052">
          <cell r="A1052" t="str">
            <v>PLAN 2005</v>
          </cell>
        </row>
        <row r="1053">
          <cell r="A1053" t="str">
            <v>PLAN 2005</v>
          </cell>
        </row>
        <row r="1054">
          <cell r="A1054" t="str">
            <v>PLAN 2005</v>
          </cell>
        </row>
        <row r="1055">
          <cell r="A1055" t="str">
            <v>PLAN 2005</v>
          </cell>
        </row>
        <row r="1056">
          <cell r="A1056" t="str">
            <v>ACT 2005</v>
          </cell>
        </row>
        <row r="1057">
          <cell r="A1057" t="str">
            <v>ACT 2005</v>
          </cell>
        </row>
        <row r="1058">
          <cell r="A1058" t="str">
            <v>ACT 2005</v>
          </cell>
        </row>
        <row r="1059">
          <cell r="A1059" t="str">
            <v>ACT 2005</v>
          </cell>
        </row>
        <row r="1060">
          <cell r="A1060" t="str">
            <v>ACT 2005</v>
          </cell>
        </row>
        <row r="1061">
          <cell r="A1061" t="str">
            <v>ACT 2005</v>
          </cell>
        </row>
        <row r="1062">
          <cell r="A1062" t="str">
            <v>ACT 2005</v>
          </cell>
        </row>
        <row r="1063">
          <cell r="A1063" t="str">
            <v>ACT 2005</v>
          </cell>
        </row>
        <row r="1064">
          <cell r="A1064" t="str">
            <v>ACT 2005</v>
          </cell>
        </row>
        <row r="1065">
          <cell r="A1065" t="str">
            <v>ACT 2005</v>
          </cell>
        </row>
        <row r="1066">
          <cell r="A1066" t="str">
            <v>PLAN 2006</v>
          </cell>
        </row>
        <row r="1067">
          <cell r="A1067" t="str">
            <v>PLAN 2006</v>
          </cell>
        </row>
        <row r="1068">
          <cell r="A1068" t="str">
            <v>PLAN 2006</v>
          </cell>
        </row>
        <row r="1069">
          <cell r="A1069" t="str">
            <v>PLAN 2006</v>
          </cell>
        </row>
        <row r="1070">
          <cell r="A1070" t="str">
            <v>PLAN 2006</v>
          </cell>
        </row>
        <row r="1071">
          <cell r="A1071" t="str">
            <v>PLAN 2006</v>
          </cell>
        </row>
        <row r="1072">
          <cell r="A1072" t="str">
            <v>PLAN 2006</v>
          </cell>
        </row>
        <row r="1073">
          <cell r="A1073" t="str">
            <v>PLAN 2006</v>
          </cell>
        </row>
        <row r="1074">
          <cell r="A1074" t="str">
            <v>PLAN 2006</v>
          </cell>
        </row>
        <row r="1075">
          <cell r="A1075" t="str">
            <v>PLAN 2006</v>
          </cell>
        </row>
        <row r="1076">
          <cell r="A1076" t="str">
            <v>PLAN 2006</v>
          </cell>
        </row>
        <row r="1077">
          <cell r="A1077" t="str">
            <v>PLAN 2007</v>
          </cell>
        </row>
        <row r="1078">
          <cell r="A1078" t="str">
            <v>PLAN 2007</v>
          </cell>
        </row>
        <row r="1079">
          <cell r="A1079" t="str">
            <v>PLAN 2007</v>
          </cell>
        </row>
        <row r="1080">
          <cell r="A1080" t="str">
            <v>PLAN 2007</v>
          </cell>
        </row>
        <row r="1081">
          <cell r="A1081" t="str">
            <v>PLAN 2007</v>
          </cell>
        </row>
        <row r="1082">
          <cell r="A1082" t="str">
            <v>PLAN 2007</v>
          </cell>
        </row>
        <row r="1083">
          <cell r="A1083" t="str">
            <v>PLAN 2007</v>
          </cell>
        </row>
        <row r="1084">
          <cell r="A1084" t="str">
            <v>PLAN 2007</v>
          </cell>
        </row>
        <row r="1085">
          <cell r="A1085" t="str">
            <v>PLAN 2007</v>
          </cell>
        </row>
        <row r="1086">
          <cell r="A1086" t="str">
            <v>PLAN 2007</v>
          </cell>
        </row>
        <row r="1087">
          <cell r="A1087" t="str">
            <v>PLAN 2007</v>
          </cell>
        </row>
        <row r="1088">
          <cell r="A1088" t="str">
            <v>PLAN 2005</v>
          </cell>
        </row>
        <row r="1089">
          <cell r="A1089" t="str">
            <v>ACT 2005</v>
          </cell>
        </row>
        <row r="1090">
          <cell r="A1090" t="str">
            <v>PLAN 2006</v>
          </cell>
        </row>
        <row r="1091">
          <cell r="A1091" t="str">
            <v>PLAN 2007</v>
          </cell>
        </row>
        <row r="1092">
          <cell r="A1092" t="str">
            <v>PLAN 2005</v>
          </cell>
        </row>
        <row r="1093">
          <cell r="A1093" t="str">
            <v>PLAN 2005</v>
          </cell>
        </row>
        <row r="1094">
          <cell r="A1094" t="str">
            <v>ACT 2005</v>
          </cell>
        </row>
        <row r="1095">
          <cell r="A1095" t="str">
            <v>ACT 2005</v>
          </cell>
        </row>
        <row r="1096">
          <cell r="A1096" t="str">
            <v>ACT 2005</v>
          </cell>
        </row>
        <row r="1097">
          <cell r="A1097" t="str">
            <v>ACT 2005</v>
          </cell>
        </row>
        <row r="1098">
          <cell r="A1098" t="str">
            <v>ACT 2005</v>
          </cell>
        </row>
        <row r="1099">
          <cell r="A1099" t="str">
            <v>ACT 2005</v>
          </cell>
        </row>
        <row r="1100">
          <cell r="A1100" t="str">
            <v>ACT 2005</v>
          </cell>
        </row>
        <row r="1101">
          <cell r="A1101" t="str">
            <v>PLAN 2006</v>
          </cell>
        </row>
        <row r="1102">
          <cell r="A1102" t="str">
            <v>PLAN 2006</v>
          </cell>
        </row>
        <row r="1103">
          <cell r="A1103" t="str">
            <v>PLAN 2006</v>
          </cell>
        </row>
        <row r="1104">
          <cell r="A1104" t="str">
            <v>PLAN 2006</v>
          </cell>
        </row>
        <row r="1105">
          <cell r="A1105" t="str">
            <v>PLAN 2007</v>
          </cell>
        </row>
        <row r="1106">
          <cell r="A1106" t="str">
            <v>PLAN 2007</v>
          </cell>
        </row>
        <row r="1107">
          <cell r="A1107" t="str">
            <v>PLAN 2007</v>
          </cell>
        </row>
        <row r="1108">
          <cell r="A1108" t="str">
            <v>PLAN 2007</v>
          </cell>
        </row>
        <row r="1109">
          <cell r="A1109" t="str">
            <v>PLAN 2007</v>
          </cell>
        </row>
        <row r="1110">
          <cell r="A1110" t="str">
            <v>PLAN 2005</v>
          </cell>
        </row>
        <row r="1111">
          <cell r="A1111" t="str">
            <v>PLAN 2005</v>
          </cell>
        </row>
        <row r="1112">
          <cell r="A1112" t="str">
            <v>PLAN 2005</v>
          </cell>
        </row>
        <row r="1113">
          <cell r="A1113" t="str">
            <v>PLAN 2005</v>
          </cell>
        </row>
        <row r="1114">
          <cell r="A1114" t="str">
            <v>PLAN 2005</v>
          </cell>
        </row>
        <row r="1115">
          <cell r="A1115" t="str">
            <v>PLAN 2005</v>
          </cell>
        </row>
        <row r="1116">
          <cell r="A1116" t="str">
            <v>PLAN 2005</v>
          </cell>
        </row>
        <row r="1117">
          <cell r="A1117" t="str">
            <v>PLAN 2005</v>
          </cell>
        </row>
        <row r="1118">
          <cell r="A1118" t="str">
            <v>PLAN 2005</v>
          </cell>
        </row>
        <row r="1119">
          <cell r="A1119" t="str">
            <v>PLAN 2005</v>
          </cell>
        </row>
        <row r="1120">
          <cell r="A1120" t="str">
            <v>PLAN 2005</v>
          </cell>
        </row>
        <row r="1121">
          <cell r="A1121" t="str">
            <v>PLAN 2005</v>
          </cell>
        </row>
        <row r="1122">
          <cell r="A1122" t="str">
            <v>PLAN 2005</v>
          </cell>
        </row>
        <row r="1123">
          <cell r="A1123" t="str">
            <v>PLAN 2005</v>
          </cell>
        </row>
        <row r="1124">
          <cell r="A1124" t="str">
            <v>PLAN 2005</v>
          </cell>
        </row>
        <row r="1125">
          <cell r="A1125" t="str">
            <v>PLAN 2005</v>
          </cell>
        </row>
        <row r="1126">
          <cell r="A1126" t="str">
            <v>PLAN 2005</v>
          </cell>
        </row>
        <row r="1127">
          <cell r="A1127" t="str">
            <v>PLAN 2005</v>
          </cell>
        </row>
        <row r="1128">
          <cell r="A1128" t="str">
            <v>PLAN 2005</v>
          </cell>
        </row>
        <row r="1129">
          <cell r="A1129" t="str">
            <v>ACT 2005</v>
          </cell>
        </row>
        <row r="1130">
          <cell r="A1130" t="str">
            <v>ACT 2005</v>
          </cell>
        </row>
        <row r="1131">
          <cell r="A1131" t="str">
            <v>ACT 2005</v>
          </cell>
        </row>
        <row r="1132">
          <cell r="A1132" t="str">
            <v>ACT 2005</v>
          </cell>
        </row>
        <row r="1133">
          <cell r="A1133" t="str">
            <v>ACT 2005</v>
          </cell>
        </row>
        <row r="1134">
          <cell r="A1134" t="str">
            <v>ACT 2005</v>
          </cell>
        </row>
        <row r="1135">
          <cell r="A1135" t="str">
            <v>ACT 2005</v>
          </cell>
        </row>
        <row r="1136">
          <cell r="A1136" t="str">
            <v>ACT 2005</v>
          </cell>
        </row>
        <row r="1137">
          <cell r="A1137" t="str">
            <v>ACT 2005</v>
          </cell>
        </row>
        <row r="1138">
          <cell r="A1138" t="str">
            <v>ACT 2005</v>
          </cell>
        </row>
        <row r="1139">
          <cell r="A1139" t="str">
            <v>ACT 2005</v>
          </cell>
        </row>
        <row r="1140">
          <cell r="A1140" t="str">
            <v>ACT 2005</v>
          </cell>
        </row>
        <row r="1141">
          <cell r="A1141" t="str">
            <v>ACT 2005</v>
          </cell>
        </row>
        <row r="1142">
          <cell r="A1142" t="str">
            <v>ACT 2005</v>
          </cell>
        </row>
        <row r="1143">
          <cell r="A1143" t="str">
            <v>ACT 2005</v>
          </cell>
        </row>
        <row r="1144">
          <cell r="A1144" t="str">
            <v>ACT 2005</v>
          </cell>
        </row>
        <row r="1145">
          <cell r="A1145" t="str">
            <v>ACT 2005</v>
          </cell>
        </row>
        <row r="1146">
          <cell r="A1146" t="str">
            <v>ACT 2005</v>
          </cell>
        </row>
        <row r="1147">
          <cell r="A1147" t="str">
            <v>ACT 2005</v>
          </cell>
        </row>
        <row r="1148">
          <cell r="A1148" t="str">
            <v>PLAN 2006</v>
          </cell>
        </row>
        <row r="1149">
          <cell r="A1149" t="str">
            <v>PLAN 2006</v>
          </cell>
        </row>
        <row r="1150">
          <cell r="A1150" t="str">
            <v>PLAN 2006</v>
          </cell>
        </row>
        <row r="1151">
          <cell r="A1151" t="str">
            <v>PLAN 2006</v>
          </cell>
        </row>
        <row r="1152">
          <cell r="A1152" t="str">
            <v>PLAN 2006</v>
          </cell>
        </row>
        <row r="1153">
          <cell r="A1153" t="str">
            <v>PLAN 2006</v>
          </cell>
        </row>
        <row r="1154">
          <cell r="A1154" t="str">
            <v>PLAN 2006</v>
          </cell>
        </row>
        <row r="1155">
          <cell r="A1155" t="str">
            <v>PLAN 2006</v>
          </cell>
        </row>
        <row r="1156">
          <cell r="A1156" t="str">
            <v>PLAN 2006</v>
          </cell>
        </row>
        <row r="1157">
          <cell r="A1157" t="str">
            <v>PLAN 2006</v>
          </cell>
        </row>
        <row r="1158">
          <cell r="A1158" t="str">
            <v>PLAN 2006</v>
          </cell>
        </row>
        <row r="1159">
          <cell r="A1159" t="str">
            <v>PLAN 2006</v>
          </cell>
        </row>
        <row r="1160">
          <cell r="A1160" t="str">
            <v>PLAN 2006</v>
          </cell>
        </row>
        <row r="1161">
          <cell r="A1161" t="str">
            <v>PLAN 2006</v>
          </cell>
        </row>
        <row r="1162">
          <cell r="A1162" t="str">
            <v>PLAN 2006</v>
          </cell>
        </row>
        <row r="1163">
          <cell r="A1163" t="str">
            <v>PLAN 2006</v>
          </cell>
        </row>
        <row r="1164">
          <cell r="A1164" t="str">
            <v>PLAN 2006</v>
          </cell>
        </row>
        <row r="1165">
          <cell r="A1165" t="str">
            <v>PLAN 2006</v>
          </cell>
        </row>
        <row r="1166">
          <cell r="A1166" t="str">
            <v>PLAN 2006</v>
          </cell>
        </row>
        <row r="1167">
          <cell r="A1167" t="str">
            <v>PLAN 2007</v>
          </cell>
        </row>
        <row r="1168">
          <cell r="A1168" t="str">
            <v>PLAN 2007</v>
          </cell>
        </row>
        <row r="1169">
          <cell r="A1169" t="str">
            <v>PLAN 2007</v>
          </cell>
        </row>
        <row r="1170">
          <cell r="A1170" t="str">
            <v>PLAN 2007</v>
          </cell>
        </row>
        <row r="1171">
          <cell r="A1171" t="str">
            <v>PLAN 2007</v>
          </cell>
        </row>
        <row r="1172">
          <cell r="A1172" t="str">
            <v>PLAN 2007</v>
          </cell>
        </row>
        <row r="1173">
          <cell r="A1173" t="str">
            <v>PLAN 2007</v>
          </cell>
        </row>
        <row r="1174">
          <cell r="A1174" t="str">
            <v>PLAN 2007</v>
          </cell>
        </row>
        <row r="1175">
          <cell r="A1175" t="str">
            <v>PLAN 2007</v>
          </cell>
        </row>
        <row r="1176">
          <cell r="A1176" t="str">
            <v>PLAN 2007</v>
          </cell>
        </row>
        <row r="1177">
          <cell r="A1177" t="str">
            <v>PLAN 2007</v>
          </cell>
        </row>
        <row r="1178">
          <cell r="A1178" t="str">
            <v>PLAN 2007</v>
          </cell>
        </row>
        <row r="1179">
          <cell r="A1179" t="str">
            <v>PLAN 2007</v>
          </cell>
        </row>
        <row r="1180">
          <cell r="A1180" t="str">
            <v>PLAN 2007</v>
          </cell>
        </row>
        <row r="1181">
          <cell r="A1181" t="str">
            <v>PLAN 2007</v>
          </cell>
        </row>
        <row r="1182">
          <cell r="A1182" t="str">
            <v>PLAN 2007</v>
          </cell>
        </row>
        <row r="1183">
          <cell r="A1183" t="str">
            <v>PLAN 2007</v>
          </cell>
        </row>
        <row r="1184">
          <cell r="A1184" t="str">
            <v>PLAN 2007</v>
          </cell>
        </row>
        <row r="1185">
          <cell r="A1185" t="str">
            <v>PLAN 2007</v>
          </cell>
        </row>
        <row r="1186">
          <cell r="A1186" t="str">
            <v>PLAN 2005</v>
          </cell>
        </row>
        <row r="1187">
          <cell r="A1187" t="str">
            <v>PLAN 2005</v>
          </cell>
        </row>
        <row r="1188">
          <cell r="A1188" t="str">
            <v>PLAN 2005</v>
          </cell>
        </row>
        <row r="1189">
          <cell r="A1189" t="str">
            <v>PLAN 2005</v>
          </cell>
        </row>
        <row r="1190">
          <cell r="A1190" t="str">
            <v>PLAN 2005</v>
          </cell>
        </row>
        <row r="1191">
          <cell r="A1191" t="str">
            <v>PLAN 2005</v>
          </cell>
        </row>
        <row r="1192">
          <cell r="A1192" t="str">
            <v>PLAN 2005</v>
          </cell>
        </row>
        <row r="1193">
          <cell r="A1193" t="str">
            <v>ACT 2005</v>
          </cell>
        </row>
        <row r="1194">
          <cell r="A1194" t="str">
            <v>ACT 2005</v>
          </cell>
        </row>
        <row r="1195">
          <cell r="A1195" t="str">
            <v>ACT 2005</v>
          </cell>
        </row>
        <row r="1196">
          <cell r="A1196" t="str">
            <v>ACT 2005</v>
          </cell>
        </row>
        <row r="1197">
          <cell r="A1197" t="str">
            <v>ACT 2005</v>
          </cell>
        </row>
        <row r="1198">
          <cell r="A1198" t="str">
            <v>ACT 2005</v>
          </cell>
        </row>
        <row r="1199">
          <cell r="A1199" t="str">
            <v>ACT 2005</v>
          </cell>
        </row>
        <row r="1200">
          <cell r="A1200" t="str">
            <v>PLAN 2006</v>
          </cell>
        </row>
        <row r="1201">
          <cell r="A1201" t="str">
            <v>PLAN 2006</v>
          </cell>
        </row>
        <row r="1202">
          <cell r="A1202" t="str">
            <v>PLAN 2006</v>
          </cell>
        </row>
        <row r="1203">
          <cell r="A1203" t="str">
            <v>PLAN 2006</v>
          </cell>
        </row>
        <row r="1204">
          <cell r="A1204" t="str">
            <v>PLAN 2006</v>
          </cell>
        </row>
        <row r="1205">
          <cell r="A1205" t="str">
            <v>PLAN 2006</v>
          </cell>
        </row>
        <row r="1206">
          <cell r="A1206" t="str">
            <v>PLAN 2006</v>
          </cell>
        </row>
        <row r="1207">
          <cell r="A1207" t="str">
            <v>PLAN 2007</v>
          </cell>
        </row>
        <row r="1208">
          <cell r="A1208" t="str">
            <v>PLAN 2007</v>
          </cell>
        </row>
        <row r="1209">
          <cell r="A1209" t="str">
            <v>PLAN 2007</v>
          </cell>
        </row>
        <row r="1210">
          <cell r="A1210" t="str">
            <v>PLAN 2007</v>
          </cell>
        </row>
        <row r="1211">
          <cell r="A1211" t="str">
            <v>PLAN 2007</v>
          </cell>
        </row>
        <row r="1212">
          <cell r="A1212" t="str">
            <v>PLAN 2007</v>
          </cell>
        </row>
        <row r="1213">
          <cell r="A1213" t="str">
            <v>PLAN 2007</v>
          </cell>
        </row>
        <row r="1214">
          <cell r="A1214" t="str">
            <v>PLAN 2005</v>
          </cell>
        </row>
        <row r="1215">
          <cell r="A1215" t="str">
            <v>PLAN 2005</v>
          </cell>
        </row>
        <row r="1216">
          <cell r="A1216" t="str">
            <v>PLAN 2005</v>
          </cell>
        </row>
        <row r="1217">
          <cell r="A1217" t="str">
            <v>PLAN 2005</v>
          </cell>
        </row>
        <row r="1218">
          <cell r="A1218" t="str">
            <v>PLAN 2005</v>
          </cell>
        </row>
        <row r="1219">
          <cell r="A1219" t="str">
            <v>PLAN 2005</v>
          </cell>
        </row>
        <row r="1220">
          <cell r="A1220" t="str">
            <v>PLAN 2005</v>
          </cell>
        </row>
        <row r="1221">
          <cell r="A1221" t="str">
            <v>PLAN 2005</v>
          </cell>
        </row>
        <row r="1222">
          <cell r="A1222" t="str">
            <v>ACT 2005</v>
          </cell>
        </row>
        <row r="1223">
          <cell r="A1223" t="str">
            <v>ACT 2005</v>
          </cell>
        </row>
        <row r="1224">
          <cell r="A1224" t="str">
            <v>ACT 2005</v>
          </cell>
        </row>
        <row r="1225">
          <cell r="A1225" t="str">
            <v>ACT 2005</v>
          </cell>
        </row>
        <row r="1226">
          <cell r="A1226" t="str">
            <v>ACT 2005</v>
          </cell>
        </row>
        <row r="1227">
          <cell r="A1227" t="str">
            <v>ACT 2005</v>
          </cell>
        </row>
        <row r="1228">
          <cell r="A1228" t="str">
            <v>ACT 2005</v>
          </cell>
        </row>
        <row r="1229">
          <cell r="A1229" t="str">
            <v>ACT 2005</v>
          </cell>
        </row>
        <row r="1230">
          <cell r="A1230" t="str">
            <v>PLAN 2006</v>
          </cell>
        </row>
        <row r="1231">
          <cell r="A1231" t="str">
            <v>PLAN 2006</v>
          </cell>
        </row>
        <row r="1232">
          <cell r="A1232" t="str">
            <v>PLAN 2006</v>
          </cell>
        </row>
        <row r="1233">
          <cell r="A1233" t="str">
            <v>PLAN 2006</v>
          </cell>
        </row>
        <row r="1234">
          <cell r="A1234" t="str">
            <v>PLAN 2006</v>
          </cell>
        </row>
        <row r="1235">
          <cell r="A1235" t="str">
            <v>PLAN 2006</v>
          </cell>
        </row>
        <row r="1236">
          <cell r="A1236" t="str">
            <v>PLAN 2006</v>
          </cell>
        </row>
        <row r="1237">
          <cell r="A1237" t="str">
            <v>PLAN 2006</v>
          </cell>
        </row>
        <row r="1238">
          <cell r="A1238" t="str">
            <v>PLAN 2006</v>
          </cell>
        </row>
        <row r="1239">
          <cell r="A1239" t="str">
            <v>PLAN 2006</v>
          </cell>
        </row>
        <row r="1240">
          <cell r="A1240" t="str">
            <v>PLAN 2007</v>
          </cell>
        </row>
        <row r="1241">
          <cell r="A1241" t="str">
            <v>PLAN 2007</v>
          </cell>
        </row>
        <row r="1242">
          <cell r="A1242" t="str">
            <v>PLAN 2007</v>
          </cell>
        </row>
        <row r="1243">
          <cell r="A1243" t="str">
            <v>PLAN 2007</v>
          </cell>
        </row>
        <row r="1244">
          <cell r="A1244" t="str">
            <v>PLAN 2007</v>
          </cell>
        </row>
        <row r="1245">
          <cell r="A1245" t="str">
            <v>PLAN 2007</v>
          </cell>
        </row>
        <row r="1246">
          <cell r="A1246" t="str">
            <v>PLAN 2007</v>
          </cell>
        </row>
        <row r="1247">
          <cell r="A1247" t="str">
            <v>PLAN 2007</v>
          </cell>
        </row>
        <row r="1248">
          <cell r="A1248" t="str">
            <v>PLAN 2007</v>
          </cell>
        </row>
        <row r="1249">
          <cell r="A1249" t="str">
            <v>PLAN 2007</v>
          </cell>
        </row>
        <row r="1250">
          <cell r="A1250" t="str">
            <v>PLAN 2005</v>
          </cell>
        </row>
        <row r="1251">
          <cell r="A1251" t="str">
            <v>ACT 2005</v>
          </cell>
        </row>
        <row r="1252">
          <cell r="A1252" t="str">
            <v>PLAN 2006</v>
          </cell>
        </row>
        <row r="1253">
          <cell r="A1253" t="str">
            <v>PLAN 2007</v>
          </cell>
        </row>
        <row r="1254">
          <cell r="A1254" t="str">
            <v>PLAN 2005</v>
          </cell>
        </row>
        <row r="1255">
          <cell r="A1255" t="str">
            <v>PLAN 2005</v>
          </cell>
        </row>
        <row r="1256">
          <cell r="A1256" t="str">
            <v>PLAN 2005</v>
          </cell>
        </row>
        <row r="1257">
          <cell r="A1257" t="str">
            <v>PLAN 2005</v>
          </cell>
        </row>
        <row r="1258">
          <cell r="A1258" t="str">
            <v>ACT 2005</v>
          </cell>
        </row>
        <row r="1259">
          <cell r="A1259" t="str">
            <v>ACT 2005</v>
          </cell>
        </row>
        <row r="1260">
          <cell r="A1260" t="str">
            <v>ACT 2005</v>
          </cell>
        </row>
        <row r="1261">
          <cell r="A1261" t="str">
            <v>ACT 2005</v>
          </cell>
        </row>
        <row r="1262">
          <cell r="A1262" t="str">
            <v>PLAN 2006</v>
          </cell>
        </row>
        <row r="1263">
          <cell r="A1263" t="str">
            <v>PLAN 2006</v>
          </cell>
        </row>
        <row r="1264">
          <cell r="A1264" t="str">
            <v>PLAN 2006</v>
          </cell>
        </row>
        <row r="1265">
          <cell r="A1265" t="str">
            <v>PLAN 2006</v>
          </cell>
        </row>
        <row r="1266">
          <cell r="A1266" t="str">
            <v>PLAN 2007</v>
          </cell>
        </row>
        <row r="1267">
          <cell r="A1267" t="str">
            <v>PLAN 2007</v>
          </cell>
        </row>
        <row r="1268">
          <cell r="A1268" t="str">
            <v>PLAN 2007</v>
          </cell>
        </row>
        <row r="1269">
          <cell r="A1269" t="str">
            <v>PLAN 2007</v>
          </cell>
        </row>
        <row r="1270">
          <cell r="A1270" t="str">
            <v>ACT 2005</v>
          </cell>
        </row>
        <row r="1271">
          <cell r="A1271" t="str">
            <v>PLAN 2005</v>
          </cell>
        </row>
        <row r="1272">
          <cell r="A1272" t="str">
            <v>PLAN 2005</v>
          </cell>
        </row>
        <row r="1273">
          <cell r="A1273" t="str">
            <v>PLAN 2005</v>
          </cell>
        </row>
        <row r="1274">
          <cell r="A1274" t="str">
            <v>PLAN 2005</v>
          </cell>
        </row>
        <row r="1275">
          <cell r="A1275" t="str">
            <v>PLAN 2005</v>
          </cell>
        </row>
        <row r="1276">
          <cell r="A1276" t="str">
            <v>PLAN 2005</v>
          </cell>
        </row>
        <row r="1277">
          <cell r="A1277" t="str">
            <v>PLAN 2005</v>
          </cell>
        </row>
        <row r="1278">
          <cell r="A1278" t="str">
            <v>PLAN 2005</v>
          </cell>
        </row>
        <row r="1279">
          <cell r="A1279" t="str">
            <v>PLAN 2005</v>
          </cell>
        </row>
        <row r="1280">
          <cell r="A1280" t="str">
            <v>PLAN 2005</v>
          </cell>
        </row>
        <row r="1281">
          <cell r="A1281" t="str">
            <v>PLAN 2005</v>
          </cell>
        </row>
        <row r="1282">
          <cell r="A1282" t="str">
            <v>PLAN 2005</v>
          </cell>
        </row>
        <row r="1283">
          <cell r="A1283" t="str">
            <v>PLAN 2005</v>
          </cell>
        </row>
        <row r="1284">
          <cell r="A1284" t="str">
            <v>PLAN 2005</v>
          </cell>
        </row>
        <row r="1285">
          <cell r="A1285" t="str">
            <v>PLAN 2005</v>
          </cell>
        </row>
        <row r="1286">
          <cell r="A1286" t="str">
            <v>PLAN 2005</v>
          </cell>
        </row>
        <row r="1287">
          <cell r="A1287" t="str">
            <v>PLAN 2005</v>
          </cell>
        </row>
        <row r="1288">
          <cell r="A1288" t="str">
            <v>ACT 2005</v>
          </cell>
        </row>
        <row r="1289">
          <cell r="A1289" t="str">
            <v>ACT 2005</v>
          </cell>
        </row>
        <row r="1290">
          <cell r="A1290" t="str">
            <v>ACT 2005</v>
          </cell>
        </row>
        <row r="1291">
          <cell r="A1291" t="str">
            <v>ACT 2005</v>
          </cell>
        </row>
        <row r="1292">
          <cell r="A1292" t="str">
            <v>ACT 2005</v>
          </cell>
        </row>
        <row r="1293">
          <cell r="A1293" t="str">
            <v>ACT 2005</v>
          </cell>
        </row>
        <row r="1294">
          <cell r="A1294" t="str">
            <v>ACT 2005</v>
          </cell>
        </row>
        <row r="1295">
          <cell r="A1295" t="str">
            <v>ACT 2005</v>
          </cell>
        </row>
        <row r="1296">
          <cell r="A1296" t="str">
            <v>ACT 2005</v>
          </cell>
        </row>
        <row r="1297">
          <cell r="A1297" t="str">
            <v>ACT 2005</v>
          </cell>
        </row>
        <row r="1298">
          <cell r="A1298" t="str">
            <v>ACT 2005</v>
          </cell>
        </row>
        <row r="1299">
          <cell r="A1299" t="str">
            <v>ACT 2005</v>
          </cell>
        </row>
        <row r="1300">
          <cell r="A1300" t="str">
            <v>ACT 2005</v>
          </cell>
        </row>
        <row r="1301">
          <cell r="A1301" t="str">
            <v>ACT 2005</v>
          </cell>
        </row>
        <row r="1302">
          <cell r="A1302" t="str">
            <v>ACT 2005</v>
          </cell>
        </row>
        <row r="1303">
          <cell r="A1303" t="str">
            <v>ACT 2005</v>
          </cell>
        </row>
        <row r="1304">
          <cell r="A1304" t="str">
            <v>ACT 2005</v>
          </cell>
        </row>
        <row r="1305">
          <cell r="A1305" t="str">
            <v>PLAN 2006</v>
          </cell>
        </row>
        <row r="1306">
          <cell r="A1306" t="str">
            <v>PLAN 2006</v>
          </cell>
        </row>
        <row r="1307">
          <cell r="A1307" t="str">
            <v>PLAN 2006</v>
          </cell>
        </row>
        <row r="1308">
          <cell r="A1308" t="str">
            <v>PLAN 2006</v>
          </cell>
        </row>
        <row r="1309">
          <cell r="A1309" t="str">
            <v>PLAN 2006</v>
          </cell>
        </row>
        <row r="1310">
          <cell r="A1310" t="str">
            <v>PLAN 2006</v>
          </cell>
        </row>
        <row r="1311">
          <cell r="A1311" t="str">
            <v>PLAN 2006</v>
          </cell>
        </row>
        <row r="1312">
          <cell r="A1312" t="str">
            <v>PLAN 2006</v>
          </cell>
        </row>
        <row r="1313">
          <cell r="A1313" t="str">
            <v>PLAN 2006</v>
          </cell>
        </row>
        <row r="1314">
          <cell r="A1314" t="str">
            <v>PLAN 2006</v>
          </cell>
        </row>
        <row r="1315">
          <cell r="A1315" t="str">
            <v>PLAN 2006</v>
          </cell>
        </row>
        <row r="1316">
          <cell r="A1316" t="str">
            <v>PLAN 2006</v>
          </cell>
        </row>
        <row r="1317">
          <cell r="A1317" t="str">
            <v>PLAN 2006</v>
          </cell>
        </row>
        <row r="1318">
          <cell r="A1318" t="str">
            <v>PLAN 2006</v>
          </cell>
        </row>
        <row r="1319">
          <cell r="A1319" t="str">
            <v>PLAN 2006</v>
          </cell>
        </row>
        <row r="1320">
          <cell r="A1320" t="str">
            <v>PLAN 2006</v>
          </cell>
        </row>
        <row r="1321">
          <cell r="A1321" t="str">
            <v>PLAN 2006</v>
          </cell>
        </row>
        <row r="1322">
          <cell r="A1322" t="str">
            <v>PLAN 2006</v>
          </cell>
        </row>
        <row r="1323">
          <cell r="A1323" t="str">
            <v>PLAN 2006</v>
          </cell>
        </row>
        <row r="1324">
          <cell r="A1324" t="str">
            <v>PLAN 2007</v>
          </cell>
        </row>
        <row r="1325">
          <cell r="A1325" t="str">
            <v>PLAN 2007</v>
          </cell>
        </row>
        <row r="1326">
          <cell r="A1326" t="str">
            <v>PLAN 2007</v>
          </cell>
        </row>
        <row r="1327">
          <cell r="A1327" t="str">
            <v>PLAN 2007</v>
          </cell>
        </row>
        <row r="1328">
          <cell r="A1328" t="str">
            <v>PLAN 2007</v>
          </cell>
        </row>
        <row r="1329">
          <cell r="A1329" t="str">
            <v>PLAN 2007</v>
          </cell>
        </row>
        <row r="1330">
          <cell r="A1330" t="str">
            <v>PLAN 2007</v>
          </cell>
        </row>
        <row r="1331">
          <cell r="A1331" t="str">
            <v>PLAN 2007</v>
          </cell>
        </row>
        <row r="1332">
          <cell r="A1332" t="str">
            <v>PLAN 2007</v>
          </cell>
        </row>
        <row r="1333">
          <cell r="A1333" t="str">
            <v>PLAN 2007</v>
          </cell>
        </row>
        <row r="1334">
          <cell r="A1334" t="str">
            <v>PLAN 2007</v>
          </cell>
        </row>
        <row r="1335">
          <cell r="A1335" t="str">
            <v>PLAN 2007</v>
          </cell>
        </row>
        <row r="1336">
          <cell r="A1336" t="str">
            <v>PLAN 2007</v>
          </cell>
        </row>
        <row r="1337">
          <cell r="A1337" t="str">
            <v>PLAN 2007</v>
          </cell>
        </row>
        <row r="1338">
          <cell r="A1338" t="str">
            <v>PLAN 2007</v>
          </cell>
        </row>
        <row r="1339">
          <cell r="A1339" t="str">
            <v>PLAN 2007</v>
          </cell>
        </row>
        <row r="1340">
          <cell r="A1340" t="str">
            <v>PLAN 2007</v>
          </cell>
        </row>
        <row r="1341">
          <cell r="A1341" t="str">
            <v>PLAN 2007</v>
          </cell>
        </row>
        <row r="1342">
          <cell r="A1342" t="str">
            <v>PLAN 2007</v>
          </cell>
        </row>
        <row r="1343">
          <cell r="A1343" t="str">
            <v>PLAN 2005</v>
          </cell>
        </row>
        <row r="1344">
          <cell r="A1344" t="str">
            <v>PLAN 2005</v>
          </cell>
        </row>
        <row r="1345">
          <cell r="A1345" t="str">
            <v>PLAN 2005</v>
          </cell>
        </row>
        <row r="1346">
          <cell r="A1346" t="str">
            <v>PLAN 2005</v>
          </cell>
        </row>
        <row r="1347">
          <cell r="A1347" t="str">
            <v>PLAN 2005</v>
          </cell>
        </row>
        <row r="1348">
          <cell r="A1348" t="str">
            <v>PLAN 2005</v>
          </cell>
        </row>
        <row r="1349">
          <cell r="A1349" t="str">
            <v>PLAN 2005</v>
          </cell>
        </row>
        <row r="1350">
          <cell r="A1350" t="str">
            <v>PLAN 2005</v>
          </cell>
        </row>
        <row r="1351">
          <cell r="A1351" t="str">
            <v>PLAN 2005</v>
          </cell>
        </row>
        <row r="1352">
          <cell r="A1352" t="str">
            <v>PLAN 2005</v>
          </cell>
        </row>
        <row r="1353">
          <cell r="A1353" t="str">
            <v>PLAN 2005</v>
          </cell>
        </row>
        <row r="1354">
          <cell r="A1354" t="str">
            <v>PLAN 2005</v>
          </cell>
        </row>
        <row r="1355">
          <cell r="A1355" t="str">
            <v>PLAN 2005</v>
          </cell>
        </row>
        <row r="1356">
          <cell r="A1356" t="str">
            <v>PLAN 2005</v>
          </cell>
        </row>
        <row r="1357">
          <cell r="A1357" t="str">
            <v>ACT 2005</v>
          </cell>
        </row>
        <row r="1358">
          <cell r="A1358" t="str">
            <v>ACT 2005</v>
          </cell>
        </row>
        <row r="1359">
          <cell r="A1359" t="str">
            <v>ACT 2005</v>
          </cell>
        </row>
        <row r="1360">
          <cell r="A1360" t="str">
            <v>ACT 2005</v>
          </cell>
        </row>
        <row r="1361">
          <cell r="A1361" t="str">
            <v>ACT 2005</v>
          </cell>
        </row>
        <row r="1362">
          <cell r="A1362" t="str">
            <v>ACT 2005</v>
          </cell>
        </row>
        <row r="1363">
          <cell r="A1363" t="str">
            <v>ACT 2005</v>
          </cell>
        </row>
        <row r="1364">
          <cell r="A1364" t="str">
            <v>ACT 2005</v>
          </cell>
        </row>
        <row r="1365">
          <cell r="A1365" t="str">
            <v>ACT 2005</v>
          </cell>
        </row>
        <row r="1366">
          <cell r="A1366" t="str">
            <v>ACT 2005</v>
          </cell>
        </row>
        <row r="1367">
          <cell r="A1367" t="str">
            <v>ACT 2005</v>
          </cell>
        </row>
        <row r="1368">
          <cell r="A1368" t="str">
            <v>ACT 2005</v>
          </cell>
        </row>
        <row r="1369">
          <cell r="A1369" t="str">
            <v>ACT 2005</v>
          </cell>
        </row>
        <row r="1370">
          <cell r="A1370" t="str">
            <v>PLAN 2006</v>
          </cell>
        </row>
        <row r="1371">
          <cell r="A1371" t="str">
            <v>PLAN 2006</v>
          </cell>
        </row>
        <row r="1372">
          <cell r="A1372" t="str">
            <v>PLAN 2006</v>
          </cell>
        </row>
        <row r="1373">
          <cell r="A1373" t="str">
            <v>PLAN 2006</v>
          </cell>
        </row>
        <row r="1374">
          <cell r="A1374" t="str">
            <v>PLAN 2006</v>
          </cell>
        </row>
        <row r="1375">
          <cell r="A1375" t="str">
            <v>PLAN 2006</v>
          </cell>
        </row>
        <row r="1376">
          <cell r="A1376" t="str">
            <v>PLAN 2006</v>
          </cell>
        </row>
        <row r="1377">
          <cell r="A1377" t="str">
            <v>PLAN 2006</v>
          </cell>
        </row>
        <row r="1378">
          <cell r="A1378" t="str">
            <v>PLAN 2006</v>
          </cell>
        </row>
        <row r="1379">
          <cell r="A1379" t="str">
            <v>PLAN 2006</v>
          </cell>
        </row>
        <row r="1380">
          <cell r="A1380" t="str">
            <v>PLAN 2006</v>
          </cell>
        </row>
        <row r="1381">
          <cell r="A1381" t="str">
            <v>PLAN 2006</v>
          </cell>
        </row>
        <row r="1382">
          <cell r="A1382" t="str">
            <v>PLAN 2006</v>
          </cell>
        </row>
        <row r="1383">
          <cell r="A1383" t="str">
            <v>PLAN 2006</v>
          </cell>
        </row>
        <row r="1384">
          <cell r="A1384" t="str">
            <v>PLAN 2007</v>
          </cell>
        </row>
        <row r="1385">
          <cell r="A1385" t="str">
            <v>PLAN 2007</v>
          </cell>
        </row>
        <row r="1386">
          <cell r="A1386" t="str">
            <v>PLAN 2007</v>
          </cell>
        </row>
        <row r="1387">
          <cell r="A1387" t="str">
            <v>PLAN 2007</v>
          </cell>
        </row>
        <row r="1388">
          <cell r="A1388" t="str">
            <v>PLAN 2007</v>
          </cell>
        </row>
        <row r="1389">
          <cell r="A1389" t="str">
            <v>PLAN 2007</v>
          </cell>
        </row>
        <row r="1390">
          <cell r="A1390" t="str">
            <v>PLAN 2007</v>
          </cell>
        </row>
        <row r="1391">
          <cell r="A1391" t="str">
            <v>PLAN 2007</v>
          </cell>
        </row>
        <row r="1392">
          <cell r="A1392" t="str">
            <v>PLAN 2007</v>
          </cell>
        </row>
        <row r="1393">
          <cell r="A1393" t="str">
            <v>PLAN 2007</v>
          </cell>
        </row>
        <row r="1394">
          <cell r="A1394" t="str">
            <v>PLAN 2007</v>
          </cell>
        </row>
        <row r="1395">
          <cell r="A1395" t="str">
            <v>PLAN 2007</v>
          </cell>
        </row>
        <row r="1396">
          <cell r="A1396" t="str">
            <v>PLAN 2007</v>
          </cell>
        </row>
        <row r="1397">
          <cell r="A1397" t="str">
            <v>PLAN 2007</v>
          </cell>
        </row>
        <row r="1398">
          <cell r="A1398" t="str">
            <v>PLAN 2005</v>
          </cell>
        </row>
        <row r="1399">
          <cell r="A1399" t="str">
            <v>PLAN 2005</v>
          </cell>
        </row>
        <row r="1400">
          <cell r="A1400" t="str">
            <v>ACT 2005</v>
          </cell>
        </row>
        <row r="1401">
          <cell r="A1401" t="str">
            <v>ACT 2005</v>
          </cell>
        </row>
        <row r="1402">
          <cell r="A1402" t="str">
            <v>PLAN 2006</v>
          </cell>
        </row>
        <row r="1403">
          <cell r="A1403" t="str">
            <v>PLAN 2006</v>
          </cell>
        </row>
        <row r="1404">
          <cell r="A1404" t="str">
            <v>PLAN 2007</v>
          </cell>
        </row>
        <row r="1405">
          <cell r="A1405" t="str">
            <v>PLAN 2007</v>
          </cell>
        </row>
        <row r="1406">
          <cell r="A1406" t="str">
            <v>PLAN 2006</v>
          </cell>
        </row>
        <row r="1407">
          <cell r="A1407" t="str">
            <v>PLAN 2006</v>
          </cell>
        </row>
        <row r="1408">
          <cell r="A1408" t="str">
            <v>PLAN 2007</v>
          </cell>
        </row>
        <row r="1409">
          <cell r="A1409" t="str">
            <v>PLAN 2007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"/>
      <sheetName val="Tab21"/>
      <sheetName val="Hayden 1"/>
      <sheetName val="Hayden 2"/>
      <sheetName val="Hayden Plant"/>
      <sheetName val="Notes"/>
      <sheetName val="HA1 EAF OEA"/>
      <sheetName val="HA2 EAF OEA"/>
      <sheetName val="HA Plant EAF OEA"/>
      <sheetName val="HA1 FOR EFOR EAFlost"/>
      <sheetName val="HA2 FOR EFOR EAFlost"/>
      <sheetName val="HA Plant FOR EFOR EAFlost"/>
      <sheetName val="NERC-Proc"/>
      <sheetName val="Carbon Plant"/>
      <sheetName val="HCarbon Plant"/>
      <sheetName val="HaCarbon Plant"/>
      <sheetName val="HayCarbon Plant"/>
      <sheetName val="HaydCarbon Plant"/>
      <sheetName val="HaydeCarbon Plant"/>
      <sheetName val="Haydearbon Plant"/>
      <sheetName val="Hayderbon Plant"/>
      <sheetName val="Haydebon Plant"/>
      <sheetName val="Haydeon Plant"/>
      <sheetName val="Hayden 1t"/>
      <sheetName val="Hayde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94">
          <cell r="A94" t="str">
            <v>HDN-1</v>
          </cell>
          <cell r="B94" t="str">
            <v>CS</v>
          </cell>
          <cell r="C94" t="str">
            <v>Convert Steam to Electricity</v>
          </cell>
          <cell r="D94">
            <v>1</v>
          </cell>
          <cell r="E94" t="str">
            <v>4603</v>
          </cell>
          <cell r="F94">
            <v>987.46699999999998</v>
          </cell>
          <cell r="G94">
            <v>6.1100000000000002E-2</v>
          </cell>
          <cell r="H94" t="str">
            <v>% EFOR</v>
          </cell>
          <cell r="I94" t="str">
            <v>SOLID STATE EXCITER ELEMENT</v>
          </cell>
          <cell r="J94" t="str">
            <v>FO</v>
          </cell>
        </row>
        <row r="95">
          <cell r="A95" t="str">
            <v>HDN-1</v>
          </cell>
          <cell r="B95" t="str">
            <v>Process Code</v>
          </cell>
          <cell r="C95" t="str">
            <v>Outage/Derate Category</v>
          </cell>
          <cell r="D95" t="str">
            <v>Process Code</v>
          </cell>
          <cell r="E95" t="str">
            <v>Outage/Derate Category</v>
          </cell>
          <cell r="F95" t="str">
            <v>Process Code</v>
          </cell>
          <cell r="G95" t="str">
            <v>Outage/Derate Category</v>
          </cell>
          <cell r="H95" t="str">
            <v>Process Code</v>
          </cell>
          <cell r="I95" t="str">
            <v>Outage/Derate Category</v>
          </cell>
          <cell r="J95" t="str">
            <v>Process Code</v>
          </cell>
        </row>
        <row r="96">
          <cell r="A96" t="str">
            <v>HDN-1</v>
          </cell>
          <cell r="B96" t="str">
            <v>WES</v>
          </cell>
          <cell r="C96" t="str">
            <v>FD</v>
          </cell>
          <cell r="D96" t="str">
            <v>WES</v>
          </cell>
          <cell r="E96" t="str">
            <v>FO</v>
          </cell>
          <cell r="F96" t="str">
            <v>WES</v>
          </cell>
          <cell r="G96" t="str">
            <v>MD</v>
          </cell>
          <cell r="H96" t="str">
            <v>WES</v>
          </cell>
          <cell r="I96" t="str">
            <v>MO</v>
          </cell>
          <cell r="J96" t="str">
            <v>WES</v>
          </cell>
        </row>
        <row r="97">
          <cell r="A97" t="str">
            <v>HDN-1</v>
          </cell>
          <cell r="B97" t="str">
            <v>CS</v>
          </cell>
          <cell r="C97" t="str">
            <v>Convert Steam to Electricity</v>
          </cell>
          <cell r="D97">
            <v>1</v>
          </cell>
          <cell r="E97" t="str">
            <v>3612</v>
          </cell>
          <cell r="F97">
            <v>337.33300000000003</v>
          </cell>
          <cell r="G97">
            <v>2.0899999999999998E-2</v>
          </cell>
          <cell r="I97" t="str">
            <v>SWITCHYARD SYSTEM PROTECTION DEVICES</v>
          </cell>
          <cell r="J97" t="str">
            <v>FO</v>
          </cell>
        </row>
        <row r="98">
          <cell r="A98" t="str">
            <v>HDN-1</v>
          </cell>
          <cell r="B98" t="str">
            <v>CS</v>
          </cell>
          <cell r="C98" t="str">
            <v>Convert Steam to Electricity</v>
          </cell>
          <cell r="D98">
            <v>2</v>
          </cell>
          <cell r="E98" t="str">
            <v>3611</v>
          </cell>
          <cell r="F98">
            <v>294.39999999999998</v>
          </cell>
          <cell r="G98">
            <v>1.8200000000000001E-2</v>
          </cell>
          <cell r="I98" t="str">
            <v>SWITCHYARD CIRCUIT BREAKERS</v>
          </cell>
          <cell r="J98" t="str">
            <v>FO</v>
          </cell>
        </row>
        <row r="99">
          <cell r="A99" t="str">
            <v>HDN-1</v>
          </cell>
          <cell r="B99" t="str">
            <v>CS</v>
          </cell>
          <cell r="C99" t="str">
            <v>Convert Steam to Electricity</v>
          </cell>
          <cell r="D99">
            <v>1</v>
          </cell>
          <cell r="E99" t="str">
            <v>3661</v>
          </cell>
          <cell r="F99">
            <v>28</v>
          </cell>
          <cell r="G99">
            <v>1.6999999999999999E-3</v>
          </cell>
          <cell r="I99" t="str">
            <v>4160V &amp; 6900V CIRCUIT BREAKERS</v>
          </cell>
          <cell r="J99" t="str">
            <v>MD</v>
          </cell>
        </row>
        <row r="100">
          <cell r="A100" t="str">
            <v>HDN-1</v>
          </cell>
          <cell r="B100" t="str">
            <v>CS</v>
          </cell>
          <cell r="C100" t="str">
            <v>Convert Steam to Electricity</v>
          </cell>
          <cell r="D100">
            <v>4</v>
          </cell>
          <cell r="E100" t="str">
            <v>4307</v>
          </cell>
          <cell r="F100">
            <v>167.2</v>
          </cell>
          <cell r="G100">
            <v>1.03E-2</v>
          </cell>
          <cell r="I100" t="str">
            <v>AUTOMATIC TURBINE CONTROL SYSTEMS - ELECTRO-HYDRAULIC - DIGITAL</v>
          </cell>
          <cell r="J100" t="str">
            <v>PD</v>
          </cell>
        </row>
        <row r="101">
          <cell r="A101" t="str">
            <v>HDN-1</v>
          </cell>
          <cell r="B101" t="str">
            <v>CS</v>
          </cell>
          <cell r="C101" t="str">
            <v>Convert Steam to Electricity</v>
          </cell>
          <cell r="D101">
            <v>1</v>
          </cell>
          <cell r="E101" t="str">
            <v>4401</v>
          </cell>
          <cell r="F101">
            <v>201522.93299999999</v>
          </cell>
          <cell r="G101">
            <v>12.468500000000001</v>
          </cell>
          <cell r="I101" t="str">
            <v>TURBINE INSPECTION</v>
          </cell>
          <cell r="J101" t="str">
            <v>PO</v>
          </cell>
        </row>
        <row r="102">
          <cell r="A102" t="str">
            <v>Unit ID</v>
          </cell>
          <cell r="B102" t="str">
            <v>Process Code</v>
          </cell>
          <cell r="C102" t="str">
            <v>Process Description</v>
          </cell>
          <cell r="D102" t="str">
            <v>No. Events</v>
          </cell>
          <cell r="E102" t="str">
            <v>NERC Code</v>
          </cell>
          <cell r="F102" t="str">
            <v>Lost MWH</v>
          </cell>
          <cell r="G102" t="str">
            <v>% EAF Lost</v>
          </cell>
          <cell r="H102" t="str">
            <v>% EFOR</v>
          </cell>
          <cell r="I102" t="str">
            <v>Standardized NERC Description</v>
          </cell>
          <cell r="J102" t="str">
            <v>Outage/Derate Category</v>
          </cell>
        </row>
        <row r="103">
          <cell r="A103" t="str">
            <v>HDN-1</v>
          </cell>
          <cell r="B103" t="str">
            <v>CS</v>
          </cell>
          <cell r="C103" t="str">
            <v>Convert Steam to Electricity</v>
          </cell>
          <cell r="D103">
            <v>1</v>
          </cell>
          <cell r="E103" t="str">
            <v>4609</v>
          </cell>
          <cell r="F103">
            <v>1298.7</v>
          </cell>
          <cell r="G103">
            <v>8.0399999999999999E-2</v>
          </cell>
          <cell r="I103" t="str">
            <v>OTHER EXCITER PROBLEMS</v>
          </cell>
          <cell r="J103" t="str">
            <v>FD</v>
          </cell>
        </row>
        <row r="104">
          <cell r="A104" t="str">
            <v>HDN-1</v>
          </cell>
          <cell r="B104" t="str">
            <v>CS</v>
          </cell>
          <cell r="C104" t="str">
            <v>Convert Steam to Electricity</v>
          </cell>
          <cell r="D104">
            <v>1</v>
          </cell>
          <cell r="E104" t="str">
            <v>4309</v>
          </cell>
          <cell r="F104">
            <v>203.5</v>
          </cell>
          <cell r="G104">
            <v>1.26E-2</v>
          </cell>
          <cell r="I104" t="str">
            <v>OTHER TURBINE INSTRUMENT AND CONTROL PROBLEMS</v>
          </cell>
          <cell r="J104" t="str">
            <v>FD</v>
          </cell>
        </row>
        <row r="105">
          <cell r="A105" t="str">
            <v>HDN-1</v>
          </cell>
          <cell r="B105" t="str">
            <v>CS</v>
          </cell>
          <cell r="C105" t="str">
            <v>Convert Steam to Electricity</v>
          </cell>
          <cell r="D105">
            <v>1</v>
          </cell>
          <cell r="E105" t="str">
            <v>3352</v>
          </cell>
          <cell r="F105">
            <v>178.03299999999999</v>
          </cell>
          <cell r="G105">
            <v>1.0999999999999999E-2</v>
          </cell>
          <cell r="I105" t="str">
            <v>FEEDWATER CHEMISTRY (not speciFic to condenser, polishers, or chemical additives)</v>
          </cell>
          <cell r="J105" t="str">
            <v>FD</v>
          </cell>
        </row>
        <row r="106">
          <cell r="A106" t="str">
            <v>HDN-1</v>
          </cell>
          <cell r="B106" t="str">
            <v>CS</v>
          </cell>
          <cell r="C106" t="str">
            <v>Convert Steam to Electricity</v>
          </cell>
          <cell r="D106">
            <v>1</v>
          </cell>
          <cell r="E106" t="str">
            <v>4301</v>
          </cell>
          <cell r="F106">
            <v>148</v>
          </cell>
          <cell r="G106">
            <v>9.1999999999999998E-3</v>
          </cell>
          <cell r="I106" t="str">
            <v>TURBINE GOVERNING SYSTEM</v>
          </cell>
          <cell r="J106" t="str">
            <v>FD</v>
          </cell>
        </row>
        <row r="107">
          <cell r="A107" t="str">
            <v>HDN-1</v>
          </cell>
          <cell r="B107" t="str">
            <v>CS</v>
          </cell>
          <cell r="C107" t="str">
            <v>Convert Steam to Electricity</v>
          </cell>
          <cell r="D107">
            <v>7</v>
          </cell>
          <cell r="E107" t="str">
            <v>4609</v>
          </cell>
          <cell r="F107">
            <v>13806.134</v>
          </cell>
          <cell r="G107">
            <v>0.85419999999999996</v>
          </cell>
          <cell r="I107" t="str">
            <v>OTHER EXCITER PROBLEMS</v>
          </cell>
          <cell r="J107" t="str">
            <v>FO</v>
          </cell>
        </row>
        <row r="108">
          <cell r="A108" t="str">
            <v>HDN-1</v>
          </cell>
          <cell r="B108" t="str">
            <v>CS</v>
          </cell>
          <cell r="C108" t="str">
            <v>Convert Steam to Electricity</v>
          </cell>
          <cell r="D108">
            <v>1</v>
          </cell>
          <cell r="E108" t="str">
            <v>4603</v>
          </cell>
          <cell r="F108">
            <v>987.46699999999998</v>
          </cell>
          <cell r="G108">
            <v>6.1100000000000002E-2</v>
          </cell>
          <cell r="I108" t="str">
            <v>SOLID STATE EXCITER ELEMENT</v>
          </cell>
          <cell r="J108" t="str">
            <v>FO</v>
          </cell>
        </row>
        <row r="109">
          <cell r="A109" t="str">
            <v>HDN-1</v>
          </cell>
          <cell r="B109" t="str">
            <v>CS</v>
          </cell>
          <cell r="C109" t="str">
            <v>Convert Steam to Electricity</v>
          </cell>
          <cell r="D109">
            <v>4</v>
          </cell>
          <cell r="E109" t="str">
            <v>4307</v>
          </cell>
          <cell r="F109">
            <v>910.8</v>
          </cell>
          <cell r="G109">
            <v>5.6399999999999999E-2</v>
          </cell>
          <cell r="I109" t="str">
            <v>AUTOMATIC TURBINE CONTROL SYSTEMS - ELECTRO-HYDRAULIC - DIGITAL</v>
          </cell>
          <cell r="J109" t="str">
            <v>FO</v>
          </cell>
        </row>
        <row r="110">
          <cell r="A110" t="str">
            <v>HDN-1</v>
          </cell>
          <cell r="B110" t="str">
            <v>CS</v>
          </cell>
          <cell r="C110" t="str">
            <v>Convert Steam to Electricity</v>
          </cell>
          <cell r="D110">
            <v>1</v>
          </cell>
          <cell r="E110" t="str">
            <v>4300</v>
          </cell>
          <cell r="F110">
            <v>383.33300000000003</v>
          </cell>
          <cell r="G110">
            <v>2.3699999999999999E-2</v>
          </cell>
          <cell r="I110" t="str">
            <v>TURBINE SUPERVISORY SYSTEM</v>
          </cell>
          <cell r="J110" t="str">
            <v>FO</v>
          </cell>
        </row>
        <row r="111">
          <cell r="A111" t="str">
            <v>HDN-1</v>
          </cell>
          <cell r="B111" t="str">
            <v>CS</v>
          </cell>
          <cell r="C111" t="str">
            <v>Convert Steam to Electricity</v>
          </cell>
          <cell r="D111">
            <v>1</v>
          </cell>
          <cell r="E111" t="str">
            <v>3612</v>
          </cell>
          <cell r="F111">
            <v>337.33300000000003</v>
          </cell>
          <cell r="G111">
            <v>2.0899999999999998E-2</v>
          </cell>
          <cell r="I111" t="str">
            <v>SWITCHYARD SYSTEM PROTECTION DEVICES</v>
          </cell>
          <cell r="J111" t="str">
            <v>FO</v>
          </cell>
        </row>
        <row r="112">
          <cell r="A112" t="str">
            <v>HDN-1</v>
          </cell>
          <cell r="B112" t="str">
            <v>CS</v>
          </cell>
          <cell r="C112" t="str">
            <v>Convert Steam to Electricity</v>
          </cell>
          <cell r="D112">
            <v>2</v>
          </cell>
          <cell r="E112" t="str">
            <v>3611</v>
          </cell>
          <cell r="F112">
            <v>294.39999999999998</v>
          </cell>
          <cell r="G112">
            <v>1.8200000000000001E-2</v>
          </cell>
          <cell r="H112" t="str">
            <v>% EFOR</v>
          </cell>
          <cell r="I112" t="str">
            <v>SWITCHYARD CIRCUIT BREAKERS</v>
          </cell>
          <cell r="J112" t="str">
            <v>FO</v>
          </cell>
        </row>
        <row r="113">
          <cell r="A113" t="str">
            <v>HDN-1</v>
          </cell>
          <cell r="B113" t="str">
            <v>CS</v>
          </cell>
          <cell r="C113" t="str">
            <v>Convert Steam to Electricity</v>
          </cell>
          <cell r="D113">
            <v>1</v>
          </cell>
          <cell r="E113" t="str">
            <v>3661</v>
          </cell>
          <cell r="F113">
            <v>28</v>
          </cell>
          <cell r="G113">
            <v>1.6999999999999999E-3</v>
          </cell>
          <cell r="I113" t="str">
            <v>4160V &amp; 6900V CIRCUIT BREAKERS</v>
          </cell>
          <cell r="J113" t="str">
            <v>MD</v>
          </cell>
        </row>
        <row r="114">
          <cell r="A114" t="str">
            <v>HDN-1</v>
          </cell>
          <cell r="B114" t="str">
            <v>CS</v>
          </cell>
          <cell r="C114" t="str">
            <v>Convert Steam to Electricity</v>
          </cell>
          <cell r="D114">
            <v>4</v>
          </cell>
          <cell r="E114" t="str">
            <v>4307</v>
          </cell>
          <cell r="F114">
            <v>167.2</v>
          </cell>
          <cell r="G114">
            <v>1.03E-2</v>
          </cell>
          <cell r="I114" t="str">
            <v>AUTOMATIC TURBINE CONTROL SYSTEMS - ELECTRO-HYDRAULIC - DIGITAL</v>
          </cell>
          <cell r="J114" t="str">
            <v>PD</v>
          </cell>
        </row>
        <row r="115">
          <cell r="A115" t="str">
            <v>HDN-1</v>
          </cell>
          <cell r="B115" t="str">
            <v>CS</v>
          </cell>
          <cell r="C115" t="str">
            <v>Convert Steam to Electricity</v>
          </cell>
          <cell r="D115">
            <v>1</v>
          </cell>
          <cell r="E115" t="str">
            <v>4401</v>
          </cell>
          <cell r="F115">
            <v>201522.93299999999</v>
          </cell>
          <cell r="G115">
            <v>12.468500000000001</v>
          </cell>
          <cell r="I115" t="str">
            <v>TURBINE INSPECTION</v>
          </cell>
          <cell r="J115" t="str">
            <v>PO</v>
          </cell>
        </row>
        <row r="116">
          <cell r="A116" t="str">
            <v>HDN-1</v>
          </cell>
          <cell r="B116" t="str">
            <v>CU</v>
          </cell>
          <cell r="C116" t="str">
            <v>Control Unit</v>
          </cell>
          <cell r="D116">
            <v>1</v>
          </cell>
          <cell r="E116" t="str">
            <v>9900</v>
          </cell>
          <cell r="F116">
            <v>245.333</v>
          </cell>
          <cell r="G116">
            <v>1.52E-2</v>
          </cell>
          <cell r="I116" t="str">
            <v>OPERATOR ERROR</v>
          </cell>
          <cell r="J116" t="str">
            <v>FO</v>
          </cell>
        </row>
        <row r="117">
          <cell r="A117" t="str">
            <v>HDN-1</v>
          </cell>
          <cell r="B117" t="str">
            <v>PC</v>
          </cell>
          <cell r="C117" t="str">
            <v>Pulverize Coal</v>
          </cell>
          <cell r="D117">
            <v>1</v>
          </cell>
          <cell r="E117" t="str">
            <v>0330</v>
          </cell>
          <cell r="F117">
            <v>549.33299999999997</v>
          </cell>
          <cell r="G117">
            <v>3.4000000000000002E-2</v>
          </cell>
          <cell r="H117" t="str">
            <v>% EFOR</v>
          </cell>
          <cell r="I117" t="str">
            <v>PULVERIZER COAL LEAK (PULVERIZER ONLY)</v>
          </cell>
          <cell r="J117" t="str">
            <v>FD</v>
          </cell>
        </row>
        <row r="118">
          <cell r="A118" t="str">
            <v>HDN-1</v>
          </cell>
          <cell r="B118" t="str">
            <v>PC</v>
          </cell>
          <cell r="C118" t="str">
            <v>Pulverize Coal</v>
          </cell>
          <cell r="D118">
            <v>1</v>
          </cell>
          <cell r="E118" t="str">
            <v>0260</v>
          </cell>
          <cell r="F118">
            <v>413.16699999999997</v>
          </cell>
          <cell r="G118">
            <v>2.5600000000000001E-2</v>
          </cell>
          <cell r="I118" t="str">
            <v>PRIMARY AIR FAN</v>
          </cell>
          <cell r="J118" t="str">
            <v>FD</v>
          </cell>
        </row>
        <row r="119">
          <cell r="A119" t="str">
            <v>HDN-1</v>
          </cell>
          <cell r="B119" t="str">
            <v>PC</v>
          </cell>
          <cell r="C119" t="str">
            <v>Pulverize Coal</v>
          </cell>
          <cell r="D119">
            <v>1</v>
          </cell>
          <cell r="E119" t="str">
            <v>0250</v>
          </cell>
          <cell r="F119">
            <v>32.067</v>
          </cell>
          <cell r="G119">
            <v>2E-3</v>
          </cell>
          <cell r="I119" t="str">
            <v>PULVERIZER FEEDERS</v>
          </cell>
          <cell r="J119" t="str">
            <v>FD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"/>
      <sheetName val="Tab21"/>
      <sheetName val="Hunter 1"/>
      <sheetName val="Hunter 2"/>
      <sheetName val="Hunter 3"/>
      <sheetName val="Notes"/>
      <sheetName val="Hunter Plant"/>
      <sheetName val="Hr1 EAF OEA"/>
      <sheetName val="Hr2 EAF OEA"/>
      <sheetName val="Hr3 EAF OEA"/>
      <sheetName val="HrPlt EAF OEA"/>
      <sheetName val="Hr1 FOR EFOR EAFlost"/>
      <sheetName val="Hr2 FOR EFOR EAFlost"/>
      <sheetName val="Hr3 FOR EFOR EAFlost"/>
      <sheetName val="HrPlt FOR EFOR EAFlost"/>
      <sheetName val="NERC-Pr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6">
          <cell r="A106" t="str">
            <v>Unit ID</v>
          </cell>
          <cell r="B106" t="str">
            <v>Process Code</v>
          </cell>
          <cell r="C106" t="str">
            <v>Process Description</v>
          </cell>
          <cell r="D106" t="str">
            <v>No. Events</v>
          </cell>
          <cell r="E106" t="str">
            <v>NERC Code</v>
          </cell>
          <cell r="F106" t="str">
            <v>Lost MWH</v>
          </cell>
          <cell r="I106" t="str">
            <v>% EAF Lost</v>
          </cell>
          <cell r="J106" t="str">
            <v>% EFOR</v>
          </cell>
          <cell r="K106" t="str">
            <v>Standardized NERC Description</v>
          </cell>
          <cell r="L106" t="str">
            <v>Outage/Derate Category</v>
          </cell>
          <cell r="M106" t="str">
            <v>Fiscal Year</v>
          </cell>
        </row>
        <row r="107">
          <cell r="A107" t="str">
            <v>HTR-1</v>
          </cell>
          <cell r="B107" t="str">
            <v>AW</v>
          </cell>
          <cell r="C107" t="str">
            <v>Supply Air and Water</v>
          </cell>
          <cell r="D107">
            <v>1</v>
          </cell>
          <cell r="E107" t="str">
            <v>3819</v>
          </cell>
          <cell r="F107">
            <v>106.6</v>
          </cell>
          <cell r="I107">
            <v>2.8E-3</v>
          </cell>
          <cell r="K107" t="str">
            <v>OTHER SERVICE WATER PROBLEMS</v>
          </cell>
          <cell r="L107" t="str">
            <v>FD</v>
          </cell>
          <cell r="M107">
            <v>2004</v>
          </cell>
        </row>
        <row r="108">
          <cell r="A108" t="str">
            <v>HTR-1</v>
          </cell>
          <cell r="B108" t="str">
            <v>AW</v>
          </cell>
          <cell r="C108" t="str">
            <v>Supply Air and Water</v>
          </cell>
          <cell r="D108">
            <v>1</v>
          </cell>
          <cell r="E108" t="str">
            <v>3859</v>
          </cell>
          <cell r="F108">
            <v>7281.3329999999996</v>
          </cell>
          <cell r="I108">
            <v>0.1928</v>
          </cell>
          <cell r="K108" t="str">
            <v>OTHER INSTRUMENT AIR PROBLEMS</v>
          </cell>
          <cell r="L108" t="str">
            <v>FO</v>
          </cell>
          <cell r="M108">
            <v>2004</v>
          </cell>
        </row>
        <row r="109">
          <cell r="A109" t="str">
            <v>HTR-1</v>
          </cell>
          <cell r="B109" t="str">
            <v>CE</v>
          </cell>
          <cell r="C109" t="str">
            <v>Control Emissions</v>
          </cell>
          <cell r="D109">
            <v>36</v>
          </cell>
          <cell r="E109" t="str">
            <v>8699</v>
          </cell>
          <cell r="F109">
            <v>8827.7510000000002</v>
          </cell>
          <cell r="I109">
            <v>0.23369999999999999</v>
          </cell>
          <cell r="K109" t="str">
            <v>OTHER MISCELLANEOUS POLLUTION CONTROL EQUIPMENT PROBLEMS</v>
          </cell>
          <cell r="L109" t="str">
            <v>FD</v>
          </cell>
          <cell r="M109">
            <v>2004</v>
          </cell>
        </row>
        <row r="110">
          <cell r="A110" t="str">
            <v>HTR-1</v>
          </cell>
          <cell r="B110" t="str">
            <v>CE</v>
          </cell>
          <cell r="C110" t="str">
            <v>Control Emissions</v>
          </cell>
          <cell r="D110">
            <v>6</v>
          </cell>
          <cell r="E110" t="str">
            <v>8550</v>
          </cell>
          <cell r="F110">
            <v>1474.2329999999999</v>
          </cell>
          <cell r="I110">
            <v>3.9E-2</v>
          </cell>
          <cell r="K110" t="str">
            <v>ELECTROSTATIC PRECIPITATOR FOULING</v>
          </cell>
          <cell r="L110" t="str">
            <v>FD</v>
          </cell>
          <cell r="M110">
            <v>2004</v>
          </cell>
        </row>
        <row r="111">
          <cell r="A111" t="str">
            <v>HTR-1</v>
          </cell>
          <cell r="B111" t="str">
            <v>CE</v>
          </cell>
          <cell r="C111" t="str">
            <v>Control Emissions</v>
          </cell>
          <cell r="D111">
            <v>5</v>
          </cell>
          <cell r="E111" t="str">
            <v>8560</v>
          </cell>
          <cell r="F111">
            <v>938</v>
          </cell>
          <cell r="I111">
            <v>2.4799999999999999E-2</v>
          </cell>
          <cell r="K111" t="str">
            <v>ELECTROSTATIC PRECIPITATOR PROBLEMS</v>
          </cell>
          <cell r="L111" t="str">
            <v>FD</v>
          </cell>
          <cell r="M111">
            <v>2004</v>
          </cell>
        </row>
        <row r="112">
          <cell r="A112" t="str">
            <v>HTR-1</v>
          </cell>
          <cell r="B112" t="str">
            <v>CE</v>
          </cell>
          <cell r="C112" t="str">
            <v>Control Emissions</v>
          </cell>
          <cell r="D112">
            <v>4</v>
          </cell>
          <cell r="E112" t="str">
            <v>0894</v>
          </cell>
          <cell r="F112">
            <v>691.25</v>
          </cell>
          <cell r="I112">
            <v>1.83E-2</v>
          </cell>
          <cell r="K112" t="str">
            <v>BOTTOM ASH PIPING AND VALVES</v>
          </cell>
          <cell r="L112" t="str">
            <v>FD</v>
          </cell>
          <cell r="M112">
            <v>2004</v>
          </cell>
        </row>
        <row r="113">
          <cell r="A113" t="str">
            <v>HTR-1</v>
          </cell>
          <cell r="B113" t="str">
            <v>CE</v>
          </cell>
          <cell r="C113" t="str">
            <v>Control Emissions</v>
          </cell>
          <cell r="D113">
            <v>2</v>
          </cell>
          <cell r="E113" t="str">
            <v>8499</v>
          </cell>
          <cell r="F113">
            <v>395</v>
          </cell>
          <cell r="I113">
            <v>1.0500000000000001E-2</v>
          </cell>
          <cell r="K113" t="str">
            <v>OTHER MISCELLANEOUS WET SCRUBBER PROBLEMS</v>
          </cell>
          <cell r="L113" t="str">
            <v>FD</v>
          </cell>
          <cell r="M113">
            <v>2004</v>
          </cell>
        </row>
        <row r="114">
          <cell r="A114" t="str">
            <v>HTR-1</v>
          </cell>
          <cell r="B114" t="str">
            <v>CE</v>
          </cell>
          <cell r="C114" t="str">
            <v>Control Emissions</v>
          </cell>
          <cell r="D114">
            <v>1</v>
          </cell>
          <cell r="E114" t="str">
            <v>0880</v>
          </cell>
          <cell r="F114">
            <v>116</v>
          </cell>
          <cell r="I114">
            <v>3.0999999999999999E-3</v>
          </cell>
          <cell r="K114" t="str">
            <v>FLY ASH HANDLING (not precipitators, scrubber mech. collectors or baghouses)</v>
          </cell>
          <cell r="L114" t="str">
            <v>FD</v>
          </cell>
          <cell r="M114">
            <v>2004</v>
          </cell>
        </row>
        <row r="115">
          <cell r="A115" t="str">
            <v>HTR-1</v>
          </cell>
          <cell r="B115" t="str">
            <v>CE</v>
          </cell>
          <cell r="C115" t="str">
            <v>Control Emissions</v>
          </cell>
          <cell r="D115">
            <v>3</v>
          </cell>
          <cell r="E115" t="str">
            <v>8100</v>
          </cell>
          <cell r="F115">
            <v>100.5</v>
          </cell>
          <cell r="I115">
            <v>2.7000000000000001E-3</v>
          </cell>
          <cell r="K115" t="str">
            <v>SCRUBBER TOWER/ABSORBER OR MODULE</v>
          </cell>
          <cell r="L115" t="str">
            <v>FD</v>
          </cell>
          <cell r="M115">
            <v>2004</v>
          </cell>
        </row>
        <row r="116">
          <cell r="A116" t="str">
            <v>HTR-1</v>
          </cell>
          <cell r="B116" t="str">
            <v>CE</v>
          </cell>
          <cell r="C116" t="str">
            <v>Control Emissions</v>
          </cell>
          <cell r="D116">
            <v>2</v>
          </cell>
          <cell r="E116" t="str">
            <v>8100</v>
          </cell>
          <cell r="F116">
            <v>600</v>
          </cell>
          <cell r="I116">
            <v>1.5900000000000001E-2</v>
          </cell>
          <cell r="K116" t="str">
            <v>SCRUBBER TOWER/ABSORBER OR MODULE</v>
          </cell>
          <cell r="L116" t="str">
            <v>MD</v>
          </cell>
          <cell r="M116">
            <v>2004</v>
          </cell>
        </row>
        <row r="117">
          <cell r="A117" t="str">
            <v>HTR-1</v>
          </cell>
          <cell r="B117" t="str">
            <v>CS</v>
          </cell>
          <cell r="C117" t="str">
            <v>Convert Steam to Electricity</v>
          </cell>
          <cell r="D117">
            <v>4</v>
          </cell>
          <cell r="E117" t="str">
            <v>3245</v>
          </cell>
          <cell r="F117">
            <v>12225.516</v>
          </cell>
          <cell r="I117">
            <v>0.32369999999999999</v>
          </cell>
          <cell r="K117" t="str">
            <v>OTHER COOLING TOWER PROBLEMS</v>
          </cell>
          <cell r="L117" t="str">
            <v>FD</v>
          </cell>
          <cell r="M117">
            <v>2004</v>
          </cell>
        </row>
        <row r="118">
          <cell r="A118" t="str">
            <v>HTR-1</v>
          </cell>
          <cell r="B118" t="str">
            <v>CS</v>
          </cell>
          <cell r="C118" t="str">
            <v>Convert Steam to Electricity</v>
          </cell>
          <cell r="D118">
            <v>3</v>
          </cell>
          <cell r="E118" t="str">
            <v>3439</v>
          </cell>
          <cell r="F118">
            <v>7738.85</v>
          </cell>
          <cell r="I118">
            <v>0.2049</v>
          </cell>
          <cell r="K118" t="str">
            <v>HP HEATER HEAD LEAKS</v>
          </cell>
          <cell r="L118" t="str">
            <v>FD</v>
          </cell>
          <cell r="M118">
            <v>2004</v>
          </cell>
        </row>
        <row r="119">
          <cell r="A119" t="str">
            <v>HTR-1</v>
          </cell>
          <cell r="B119" t="str">
            <v>CS</v>
          </cell>
          <cell r="C119" t="str">
            <v>Convert Steam to Electricity</v>
          </cell>
          <cell r="D119">
            <v>19</v>
          </cell>
          <cell r="E119" t="str">
            <v>3113</v>
          </cell>
          <cell r="F119">
            <v>5283.2160000000003</v>
          </cell>
          <cell r="I119">
            <v>0.1399</v>
          </cell>
          <cell r="K119" t="str">
            <v>CONDENSER TUBE AND WATER BOX CLEANING</v>
          </cell>
          <cell r="L119" t="str">
            <v>FD</v>
          </cell>
          <cell r="M119">
            <v>2004</v>
          </cell>
        </row>
        <row r="120">
          <cell r="A120" t="str">
            <v>HTR-1</v>
          </cell>
          <cell r="B120" t="str">
            <v>CS</v>
          </cell>
          <cell r="C120" t="str">
            <v>Convert Steam to Electricity</v>
          </cell>
          <cell r="D120">
            <v>10</v>
          </cell>
          <cell r="E120" t="str">
            <v>3210</v>
          </cell>
          <cell r="F120">
            <v>2929.4169999999999</v>
          </cell>
          <cell r="I120">
            <v>7.7600000000000002E-2</v>
          </cell>
          <cell r="K120" t="str">
            <v>CIRCULATING WATER PUMPS</v>
          </cell>
          <cell r="L120" t="str">
            <v>FD</v>
          </cell>
          <cell r="M120">
            <v>2004</v>
          </cell>
        </row>
        <row r="121">
          <cell r="A121" t="str">
            <v>HTR-1</v>
          </cell>
          <cell r="B121" t="str">
            <v>CS</v>
          </cell>
          <cell r="C121" t="str">
            <v>Convert Steam to Electricity</v>
          </cell>
          <cell r="D121">
            <v>4</v>
          </cell>
          <cell r="E121" t="str">
            <v>3440</v>
          </cell>
          <cell r="F121">
            <v>2812.7330000000002</v>
          </cell>
          <cell r="I121">
            <v>7.4499999999999997E-2</v>
          </cell>
          <cell r="K121" t="str">
            <v>HIGH PRESSURE HEATER TUBE LEAKS</v>
          </cell>
          <cell r="L121" t="str">
            <v>FD</v>
          </cell>
          <cell r="M121">
            <v>2004</v>
          </cell>
        </row>
        <row r="122">
          <cell r="A122" t="str">
            <v>HTR-1</v>
          </cell>
          <cell r="B122" t="str">
            <v>CS</v>
          </cell>
          <cell r="C122" t="str">
            <v>Convert Steam to Electricity</v>
          </cell>
          <cell r="D122">
            <v>20</v>
          </cell>
          <cell r="E122" t="str">
            <v>3280</v>
          </cell>
          <cell r="F122">
            <v>2750.8330000000001</v>
          </cell>
          <cell r="I122">
            <v>7.2800000000000004E-2</v>
          </cell>
          <cell r="K122" t="str">
            <v>HIGH CIRCULATING WATER TEMPERATURE</v>
          </cell>
          <cell r="L122" t="str">
            <v>FD</v>
          </cell>
          <cell r="M122">
            <v>2004</v>
          </cell>
        </row>
        <row r="123">
          <cell r="A123" t="str">
            <v>HTR-1</v>
          </cell>
          <cell r="B123" t="str">
            <v>CS</v>
          </cell>
          <cell r="C123" t="str">
            <v>Convert Steam to Electricity</v>
          </cell>
          <cell r="D123">
            <v>4</v>
          </cell>
          <cell r="E123" t="str">
            <v>3410</v>
          </cell>
          <cell r="F123">
            <v>1302.1990000000001</v>
          </cell>
          <cell r="I123">
            <v>3.4500000000000003E-2</v>
          </cell>
          <cell r="K123" t="str">
            <v>BOILER FEED PUMP</v>
          </cell>
          <cell r="L123" t="str">
            <v>FD</v>
          </cell>
          <cell r="M123">
            <v>2004</v>
          </cell>
        </row>
        <row r="124">
          <cell r="A124" t="str">
            <v>HTR-1</v>
          </cell>
          <cell r="B124" t="str">
            <v>CS</v>
          </cell>
          <cell r="C124" t="str">
            <v>Convert Steam to Electricity</v>
          </cell>
          <cell r="D124">
            <v>2</v>
          </cell>
          <cell r="E124" t="str">
            <v>3412</v>
          </cell>
          <cell r="F124">
            <v>1160.1669999999999</v>
          </cell>
          <cell r="I124">
            <v>3.0700000000000002E-2</v>
          </cell>
          <cell r="K124" t="str">
            <v>BOILER FEED PUMP DRIVE STEAM TURBINE</v>
          </cell>
          <cell r="L124" t="str">
            <v>FD</v>
          </cell>
          <cell r="M124">
            <v>2004</v>
          </cell>
        </row>
        <row r="125">
          <cell r="A125" t="str">
            <v>HTR-1</v>
          </cell>
          <cell r="B125" t="str">
            <v>CS</v>
          </cell>
          <cell r="C125" t="str">
            <v>Convert Steam to Electricity</v>
          </cell>
          <cell r="D125">
            <v>3</v>
          </cell>
          <cell r="E125" t="str">
            <v>3399</v>
          </cell>
          <cell r="F125">
            <v>898.95</v>
          </cell>
          <cell r="I125">
            <v>2.3800000000000002E-2</v>
          </cell>
          <cell r="K125" t="str">
            <v>OTHER MISCELLANEOUS CONDENSATE SYSTEM PROBLEMS</v>
          </cell>
          <cell r="L125" t="str">
            <v>FD</v>
          </cell>
          <cell r="M125">
            <v>2004</v>
          </cell>
        </row>
        <row r="126">
          <cell r="A126" t="str">
            <v>HTR-1</v>
          </cell>
          <cell r="B126" t="str">
            <v>CS</v>
          </cell>
          <cell r="C126" t="str">
            <v>Convert Steam to Electricity</v>
          </cell>
          <cell r="D126">
            <v>3</v>
          </cell>
          <cell r="E126" t="str">
            <v>3112</v>
          </cell>
          <cell r="F126">
            <v>621.75</v>
          </cell>
          <cell r="I126">
            <v>1.6500000000000001E-2</v>
          </cell>
          <cell r="K126" t="str">
            <v>CONDENSER TUBE FOULING TUBE SIDE</v>
          </cell>
          <cell r="L126" t="str">
            <v>FD</v>
          </cell>
          <cell r="M126">
            <v>2004</v>
          </cell>
        </row>
        <row r="127">
          <cell r="A127" t="str">
            <v>HTR-1</v>
          </cell>
          <cell r="B127" t="str">
            <v>CS</v>
          </cell>
          <cell r="C127" t="str">
            <v>Convert Steam to Electricity</v>
          </cell>
          <cell r="D127">
            <v>2</v>
          </cell>
          <cell r="E127" t="str">
            <v>3124</v>
          </cell>
          <cell r="F127">
            <v>310</v>
          </cell>
          <cell r="I127">
            <v>8.2000000000000007E-3</v>
          </cell>
          <cell r="K127" t="str">
            <v>TUBE SHEET FOULING</v>
          </cell>
          <cell r="L127" t="str">
            <v>FD</v>
          </cell>
          <cell r="M127">
            <v>2004</v>
          </cell>
        </row>
        <row r="128">
          <cell r="A128" t="str">
            <v>HTR-1</v>
          </cell>
          <cell r="B128" t="str">
            <v>CS</v>
          </cell>
          <cell r="C128" t="str">
            <v>Convert Steam to Electricity</v>
          </cell>
          <cell r="D128">
            <v>1</v>
          </cell>
          <cell r="E128" t="str">
            <v>4293</v>
          </cell>
          <cell r="F128">
            <v>159.5</v>
          </cell>
          <cell r="I128">
            <v>4.1999999999999997E-3</v>
          </cell>
          <cell r="K128" t="str">
            <v>TURBINE HYDRAULIC CONTROL SYSTEM PIPES AND VALVES</v>
          </cell>
          <cell r="L128" t="str">
            <v>FD</v>
          </cell>
          <cell r="M128">
            <v>2004</v>
          </cell>
        </row>
        <row r="129">
          <cell r="A129" t="str">
            <v>HTR-1</v>
          </cell>
          <cell r="B129" t="str">
            <v>CS</v>
          </cell>
          <cell r="C129" t="str">
            <v>Convert Steam to Electricity</v>
          </cell>
          <cell r="D129">
            <v>2</v>
          </cell>
          <cell r="E129" t="str">
            <v>3414</v>
          </cell>
          <cell r="F129">
            <v>85.582999999999998</v>
          </cell>
          <cell r="I129">
            <v>2.3E-3</v>
          </cell>
          <cell r="K129" t="str">
            <v>BOILER FEED PUMP LOCAL CONTROLS</v>
          </cell>
          <cell r="L129" t="str">
            <v>FD</v>
          </cell>
          <cell r="M129">
            <v>2004</v>
          </cell>
        </row>
        <row r="130">
          <cell r="A130" t="str">
            <v>HTR-1</v>
          </cell>
          <cell r="B130" t="str">
            <v>CS</v>
          </cell>
          <cell r="C130" t="str">
            <v>Convert Steam to Electricity</v>
          </cell>
          <cell r="D130">
            <v>3</v>
          </cell>
          <cell r="E130" t="str">
            <v>3245</v>
          </cell>
          <cell r="F130">
            <v>102856</v>
          </cell>
          <cell r="I130">
            <v>2.7231000000000001</v>
          </cell>
          <cell r="K130" t="str">
            <v>OTHER COOLING TOWER PROBLEMS</v>
          </cell>
          <cell r="L130" t="str">
            <v>FO</v>
          </cell>
          <cell r="M130">
            <v>2004</v>
          </cell>
        </row>
        <row r="131">
          <cell r="A131" t="str">
            <v>HTR-1</v>
          </cell>
          <cell r="B131" t="str">
            <v>CS</v>
          </cell>
          <cell r="C131" t="str">
            <v>Convert Steam to Electricity</v>
          </cell>
          <cell r="D131">
            <v>1</v>
          </cell>
          <cell r="E131" t="str">
            <v>3401</v>
          </cell>
          <cell r="F131">
            <v>14096.833000000001</v>
          </cell>
          <cell r="I131">
            <v>0.37319999999999998</v>
          </cell>
          <cell r="K131" t="str">
            <v>START-UP FEEDWATER PUMP</v>
          </cell>
          <cell r="L131" t="str">
            <v>FO</v>
          </cell>
          <cell r="M131">
            <v>2004</v>
          </cell>
        </row>
        <row r="132">
          <cell r="A132" t="str">
            <v>HTR-1</v>
          </cell>
          <cell r="B132" t="str">
            <v>CS</v>
          </cell>
          <cell r="C132" t="str">
            <v>Convert Steam to Electricity</v>
          </cell>
          <cell r="D132">
            <v>1</v>
          </cell>
          <cell r="E132" t="str">
            <v>4640</v>
          </cell>
          <cell r="F132">
            <v>9954.5</v>
          </cell>
          <cell r="I132">
            <v>0.26350000000000001</v>
          </cell>
          <cell r="K132" t="str">
            <v>GENERATOR SEAL OIL SYSTEM AND SEALS</v>
          </cell>
          <cell r="L132" t="str">
            <v>FO</v>
          </cell>
          <cell r="M132">
            <v>2004</v>
          </cell>
        </row>
        <row r="133">
          <cell r="A133" t="str">
            <v>HTR-1</v>
          </cell>
          <cell r="B133" t="str">
            <v>CS</v>
          </cell>
          <cell r="C133" t="str">
            <v>Convert Steam to Electricity</v>
          </cell>
          <cell r="D133">
            <v>1</v>
          </cell>
          <cell r="E133" t="str">
            <v>3210</v>
          </cell>
          <cell r="F133">
            <v>2952.6669999999999</v>
          </cell>
          <cell r="I133">
            <v>7.8200000000000006E-2</v>
          </cell>
          <cell r="K133" t="str">
            <v>CIRCULATING WATER PUMPS</v>
          </cell>
          <cell r="L133" t="str">
            <v>FO</v>
          </cell>
          <cell r="M133">
            <v>2004</v>
          </cell>
        </row>
        <row r="134">
          <cell r="A134" t="str">
            <v>HTR-1</v>
          </cell>
          <cell r="B134" t="str">
            <v>CS</v>
          </cell>
          <cell r="C134" t="str">
            <v>Convert Steam to Electricity</v>
          </cell>
          <cell r="D134">
            <v>1</v>
          </cell>
          <cell r="E134" t="str">
            <v>3412</v>
          </cell>
          <cell r="F134">
            <v>2580</v>
          </cell>
          <cell r="I134">
            <v>6.83E-2</v>
          </cell>
          <cell r="K134" t="str">
            <v>BOILER FEED PUMP DRIVE STEAM TURBINE</v>
          </cell>
          <cell r="L134" t="str">
            <v>FO</v>
          </cell>
          <cell r="M134">
            <v>2004</v>
          </cell>
        </row>
        <row r="135">
          <cell r="A135" t="str">
            <v>HTR-1</v>
          </cell>
          <cell r="B135" t="str">
            <v>CS</v>
          </cell>
          <cell r="C135" t="str">
            <v>Convert Steam to Electricity</v>
          </cell>
          <cell r="D135">
            <v>13</v>
          </cell>
          <cell r="E135" t="str">
            <v>3280</v>
          </cell>
          <cell r="F135">
            <v>5926.5159999999996</v>
          </cell>
          <cell r="I135">
            <v>0.15690000000000001</v>
          </cell>
          <cell r="K135" t="str">
            <v>HIGH CIRCULATING WATER TEMPERATURE</v>
          </cell>
          <cell r="L135" t="str">
            <v>MD</v>
          </cell>
          <cell r="M135">
            <v>2004</v>
          </cell>
        </row>
        <row r="136">
          <cell r="A136" t="str">
            <v>HTR-1</v>
          </cell>
          <cell r="B136" t="str">
            <v>CS</v>
          </cell>
          <cell r="C136" t="str">
            <v>Convert Steam to Electricity</v>
          </cell>
          <cell r="D136">
            <v>1</v>
          </cell>
          <cell r="E136" t="str">
            <v>3110</v>
          </cell>
          <cell r="F136">
            <v>2906.0830000000001</v>
          </cell>
          <cell r="I136">
            <v>7.6899999999999996E-2</v>
          </cell>
          <cell r="K136" t="str">
            <v>CONDENSER TUBE LEAKS</v>
          </cell>
          <cell r="L136" t="str">
            <v>MD</v>
          </cell>
          <cell r="M136">
            <v>2004</v>
          </cell>
        </row>
        <row r="137">
          <cell r="A137" t="str">
            <v>HTR-1</v>
          </cell>
          <cell r="B137" t="str">
            <v>CS</v>
          </cell>
          <cell r="C137" t="str">
            <v>Convert Steam to Electricity</v>
          </cell>
          <cell r="D137">
            <v>11</v>
          </cell>
          <cell r="E137" t="str">
            <v>4267</v>
          </cell>
          <cell r="F137">
            <v>2802.2179999999998</v>
          </cell>
          <cell r="I137">
            <v>7.4200000000000002E-2</v>
          </cell>
          <cell r="K137" t="str">
            <v>CONTROL VALVE TESTING</v>
          </cell>
          <cell r="L137" t="str">
            <v>MD</v>
          </cell>
          <cell r="M137">
            <v>2004</v>
          </cell>
        </row>
        <row r="138">
          <cell r="A138" t="str">
            <v>HTR-1</v>
          </cell>
          <cell r="B138" t="str">
            <v>CS</v>
          </cell>
          <cell r="C138" t="str">
            <v>Convert Steam to Electricity</v>
          </cell>
          <cell r="D138">
            <v>9</v>
          </cell>
          <cell r="E138" t="str">
            <v>3112</v>
          </cell>
          <cell r="F138">
            <v>2517.6840000000002</v>
          </cell>
          <cell r="I138">
            <v>6.6699999999999995E-2</v>
          </cell>
          <cell r="K138" t="str">
            <v>CONDENSER TUBE FOULING TUBE SIDE</v>
          </cell>
          <cell r="L138" t="str">
            <v>MD</v>
          </cell>
          <cell r="M138">
            <v>2004</v>
          </cell>
        </row>
        <row r="139">
          <cell r="A139" t="str">
            <v>HTR-1</v>
          </cell>
          <cell r="B139" t="str">
            <v>CS</v>
          </cell>
          <cell r="C139" t="str">
            <v>Convert Steam to Electricity</v>
          </cell>
          <cell r="D139">
            <v>1</v>
          </cell>
          <cell r="E139" t="str">
            <v>3260</v>
          </cell>
          <cell r="F139">
            <v>702.33300000000008</v>
          </cell>
          <cell r="I139">
            <v>1.8599999999999998E-2</v>
          </cell>
          <cell r="K139" t="str">
            <v>TRAVELING SCREENS</v>
          </cell>
          <cell r="L139" t="str">
            <v>MD</v>
          </cell>
          <cell r="M139">
            <v>2004</v>
          </cell>
        </row>
        <row r="140">
          <cell r="A140" t="str">
            <v>HTR-1</v>
          </cell>
          <cell r="B140" t="str">
            <v>CS</v>
          </cell>
          <cell r="C140" t="str">
            <v>Convert Steam to Electricity</v>
          </cell>
          <cell r="D140">
            <v>2</v>
          </cell>
          <cell r="E140" t="str">
            <v>3113</v>
          </cell>
          <cell r="F140">
            <v>560.5</v>
          </cell>
          <cell r="I140">
            <v>1.4800000000000001E-2</v>
          </cell>
          <cell r="K140" t="str">
            <v>CONDENSER TUBE AND WATER BOX CLEANING</v>
          </cell>
          <cell r="L140" t="str">
            <v>MD</v>
          </cell>
          <cell r="M140">
            <v>2004</v>
          </cell>
        </row>
        <row r="141">
          <cell r="A141" t="str">
            <v>HTR-1</v>
          </cell>
          <cell r="B141" t="str">
            <v>CS</v>
          </cell>
          <cell r="C141" t="str">
            <v>Convert Steam to Electricity</v>
          </cell>
          <cell r="D141">
            <v>1</v>
          </cell>
          <cell r="E141" t="str">
            <v>3412</v>
          </cell>
          <cell r="F141">
            <v>125</v>
          </cell>
          <cell r="I141">
            <v>3.3E-3</v>
          </cell>
          <cell r="K141" t="str">
            <v>BOILER FEED PUMP DRIVE STEAM TURBINE</v>
          </cell>
          <cell r="L141" t="str">
            <v>MD</v>
          </cell>
          <cell r="M141">
            <v>2004</v>
          </cell>
        </row>
        <row r="142">
          <cell r="A142" t="str">
            <v>HTR-1</v>
          </cell>
          <cell r="B142" t="str">
            <v>CS</v>
          </cell>
          <cell r="C142" t="str">
            <v>Convert Steam to Electricity</v>
          </cell>
          <cell r="D142">
            <v>1</v>
          </cell>
          <cell r="E142" t="str">
            <v>4611</v>
          </cell>
          <cell r="F142">
            <v>39925.5</v>
          </cell>
          <cell r="I142">
            <v>1.0569999999999999</v>
          </cell>
          <cell r="K142" t="str">
            <v>HYDROGEN COOLERS</v>
          </cell>
          <cell r="L142" t="str">
            <v>MO</v>
          </cell>
          <cell r="M142">
            <v>2004</v>
          </cell>
        </row>
        <row r="143">
          <cell r="A143" t="str">
            <v>HTR-1</v>
          </cell>
          <cell r="B143" t="str">
            <v>CS</v>
          </cell>
          <cell r="C143" t="str">
            <v>Convert Steam to Electricity</v>
          </cell>
          <cell r="D143">
            <v>1</v>
          </cell>
          <cell r="E143" t="str">
            <v>3245</v>
          </cell>
          <cell r="F143">
            <v>33031.167000000001</v>
          </cell>
          <cell r="I143">
            <v>0.87450000000000006</v>
          </cell>
          <cell r="K143" t="str">
            <v>OTHER COOLING TOWER PROBLEMS</v>
          </cell>
          <cell r="L143" t="str">
            <v>MO</v>
          </cell>
          <cell r="M143">
            <v>2004</v>
          </cell>
        </row>
        <row r="144">
          <cell r="A144" t="str">
            <v>HTR-1</v>
          </cell>
          <cell r="B144" t="str">
            <v>CU</v>
          </cell>
          <cell r="C144" t="str">
            <v>Control Unit</v>
          </cell>
          <cell r="D144">
            <v>3</v>
          </cell>
          <cell r="E144" t="str">
            <v>1799</v>
          </cell>
          <cell r="F144">
            <v>122.9</v>
          </cell>
          <cell r="I144">
            <v>3.3E-3</v>
          </cell>
          <cell r="K144" t="str">
            <v>OTHER BOILER CONTROL SYSTEM CONTROL PROBLEMS</v>
          </cell>
          <cell r="L144" t="str">
            <v>FD</v>
          </cell>
          <cell r="M144">
            <v>2004</v>
          </cell>
        </row>
        <row r="145">
          <cell r="A145" t="str">
            <v>HTR-1</v>
          </cell>
          <cell r="B145" t="str">
            <v>PC</v>
          </cell>
          <cell r="C145" t="str">
            <v>Pulverize Coal</v>
          </cell>
          <cell r="D145">
            <v>5</v>
          </cell>
          <cell r="E145" t="str">
            <v>0205</v>
          </cell>
          <cell r="F145">
            <v>6142</v>
          </cell>
          <cell r="I145">
            <v>0.16259999999999999</v>
          </cell>
          <cell r="K145" t="str">
            <v>PULVERIZER EXHAUSTER FAN DRIVE</v>
          </cell>
          <cell r="L145" t="str">
            <v>FD</v>
          </cell>
          <cell r="M145">
            <v>2004</v>
          </cell>
        </row>
        <row r="146">
          <cell r="A146" t="str">
            <v>HTR-1</v>
          </cell>
          <cell r="B146" t="str">
            <v>PC</v>
          </cell>
          <cell r="C146" t="str">
            <v>Pulverize Coal</v>
          </cell>
          <cell r="D146">
            <v>2</v>
          </cell>
          <cell r="E146" t="str">
            <v>0200</v>
          </cell>
          <cell r="F146">
            <v>5953.5</v>
          </cell>
          <cell r="I146">
            <v>0.15759999999999999</v>
          </cell>
          <cell r="K146" t="str">
            <v>PULVERIZER EXHAUSTER FAN (FOR INDIRECT FIRING)</v>
          </cell>
          <cell r="L146" t="str">
            <v>FD</v>
          </cell>
          <cell r="M146">
            <v>2004</v>
          </cell>
        </row>
        <row r="147">
          <cell r="A147" t="str">
            <v>HTR-1</v>
          </cell>
          <cell r="B147" t="str">
            <v>PC</v>
          </cell>
          <cell r="C147" t="str">
            <v>Pulverize Coal</v>
          </cell>
          <cell r="D147">
            <v>4</v>
          </cell>
          <cell r="E147" t="str">
            <v>0300</v>
          </cell>
          <cell r="F147">
            <v>3764.4</v>
          </cell>
          <cell r="I147">
            <v>9.9699999999999997E-2</v>
          </cell>
          <cell r="K147" t="str">
            <v>PULVERIZER MOTORS AND DRIVES</v>
          </cell>
          <cell r="L147" t="str">
            <v>FD</v>
          </cell>
          <cell r="M147">
            <v>2004</v>
          </cell>
        </row>
        <row r="148">
          <cell r="A148" t="str">
            <v>HTR-1</v>
          </cell>
          <cell r="B148" t="str">
            <v>PC</v>
          </cell>
          <cell r="C148" t="str">
            <v>Pulverize Coal</v>
          </cell>
          <cell r="D148">
            <v>9</v>
          </cell>
          <cell r="E148" t="str">
            <v>0250</v>
          </cell>
          <cell r="F148">
            <v>1872.4670000000001</v>
          </cell>
          <cell r="I148">
            <v>4.9599999999999998E-2</v>
          </cell>
          <cell r="K148" t="str">
            <v>PULVERIZER FEEDERS</v>
          </cell>
          <cell r="L148" t="str">
            <v>FD</v>
          </cell>
          <cell r="M148">
            <v>2004</v>
          </cell>
        </row>
        <row r="149">
          <cell r="A149" t="str">
            <v>HTR-1</v>
          </cell>
          <cell r="B149" t="str">
            <v>PC</v>
          </cell>
          <cell r="C149" t="str">
            <v>Pulverize Coal</v>
          </cell>
          <cell r="D149">
            <v>8</v>
          </cell>
          <cell r="E149" t="str">
            <v>0310</v>
          </cell>
          <cell r="F149">
            <v>1209.4670000000001</v>
          </cell>
          <cell r="I149">
            <v>3.2000000000000001E-2</v>
          </cell>
          <cell r="K149" t="str">
            <v>PULVERIZER MILLS</v>
          </cell>
          <cell r="L149" t="str">
            <v>FD</v>
          </cell>
          <cell r="M149">
            <v>2004</v>
          </cell>
        </row>
        <row r="150">
          <cell r="A150" t="str">
            <v>HTR-1</v>
          </cell>
          <cell r="B150" t="str">
            <v>PC</v>
          </cell>
          <cell r="C150" t="str">
            <v>Pulverize Coal</v>
          </cell>
          <cell r="D150">
            <v>2</v>
          </cell>
          <cell r="E150" t="str">
            <v>0270</v>
          </cell>
          <cell r="F150">
            <v>806.91700000000003</v>
          </cell>
          <cell r="I150">
            <v>2.1399999999999999E-2</v>
          </cell>
          <cell r="K150" t="str">
            <v>PRIMARY AIR DUCTS AND DAMPERS</v>
          </cell>
          <cell r="L150" t="str">
            <v>FD</v>
          </cell>
          <cell r="M150">
            <v>2004</v>
          </cell>
        </row>
        <row r="151">
          <cell r="A151" t="str">
            <v>HTR-1</v>
          </cell>
          <cell r="B151" t="str">
            <v>PC</v>
          </cell>
          <cell r="C151" t="str">
            <v>Pulverize Coal</v>
          </cell>
          <cell r="D151">
            <v>2</v>
          </cell>
          <cell r="E151" t="str">
            <v>0344</v>
          </cell>
          <cell r="F151">
            <v>522.63400000000001</v>
          </cell>
          <cell r="I151">
            <v>1.38E-2</v>
          </cell>
          <cell r="K151" t="str">
            <v>PULVERIZER INSPECTION</v>
          </cell>
          <cell r="L151" t="str">
            <v>FD</v>
          </cell>
          <cell r="M151">
            <v>2004</v>
          </cell>
        </row>
        <row r="152">
          <cell r="A152" t="str">
            <v>HTR-1</v>
          </cell>
          <cell r="B152" t="str">
            <v>PC</v>
          </cell>
          <cell r="C152" t="str">
            <v>Pulverize Coal</v>
          </cell>
          <cell r="D152">
            <v>1</v>
          </cell>
          <cell r="E152" t="str">
            <v>0325</v>
          </cell>
          <cell r="F152">
            <v>109.283</v>
          </cell>
          <cell r="I152">
            <v>2.8999999999999998E-3</v>
          </cell>
          <cell r="K152" t="str">
            <v>PULVERIZER SKIDDING</v>
          </cell>
          <cell r="L152" t="str">
            <v>FD</v>
          </cell>
          <cell r="M152">
            <v>2004</v>
          </cell>
        </row>
        <row r="153">
          <cell r="A153" t="str">
            <v>HTR-1</v>
          </cell>
          <cell r="B153" t="str">
            <v>PC</v>
          </cell>
          <cell r="C153" t="str">
            <v>Pulverize Coal</v>
          </cell>
          <cell r="D153">
            <v>1</v>
          </cell>
          <cell r="E153" t="str">
            <v>0340</v>
          </cell>
          <cell r="F153">
            <v>74.667000000000002</v>
          </cell>
          <cell r="I153">
            <v>2E-3</v>
          </cell>
          <cell r="K153" t="str">
            <v>OTHER PULVERIZER PROBLEMS</v>
          </cell>
          <cell r="L153" t="str">
            <v>FD</v>
          </cell>
          <cell r="M153">
            <v>2004</v>
          </cell>
        </row>
        <row r="154">
          <cell r="A154" t="str">
            <v>HTR-1</v>
          </cell>
          <cell r="B154" t="str">
            <v>PC</v>
          </cell>
          <cell r="C154" t="str">
            <v>Pulverize Coal</v>
          </cell>
          <cell r="D154">
            <v>5</v>
          </cell>
          <cell r="E154" t="str">
            <v>0345</v>
          </cell>
          <cell r="F154">
            <v>10289.833000000001</v>
          </cell>
          <cell r="I154">
            <v>0.27239999999999998</v>
          </cell>
          <cell r="K154" t="str">
            <v>PULVERIZER OVERHAUL</v>
          </cell>
          <cell r="L154" t="str">
            <v>MD</v>
          </cell>
          <cell r="M154">
            <v>2004</v>
          </cell>
        </row>
        <row r="155">
          <cell r="A155" t="str">
            <v>HTR-1</v>
          </cell>
          <cell r="B155" t="str">
            <v>PC</v>
          </cell>
          <cell r="C155" t="str">
            <v>Pulverize Coal</v>
          </cell>
          <cell r="D155">
            <v>4</v>
          </cell>
          <cell r="E155" t="str">
            <v>0300</v>
          </cell>
          <cell r="F155">
            <v>9493.5660000000007</v>
          </cell>
          <cell r="I155">
            <v>0.25130000000000002</v>
          </cell>
          <cell r="K155" t="str">
            <v>PULVERIZER MOTORS AND DRIVES</v>
          </cell>
          <cell r="L155" t="str">
            <v>MD</v>
          </cell>
          <cell r="M155">
            <v>2004</v>
          </cell>
        </row>
        <row r="156">
          <cell r="A156" t="str">
            <v>HTR-1</v>
          </cell>
          <cell r="B156" t="str">
            <v>PC</v>
          </cell>
          <cell r="C156" t="str">
            <v>Pulverize Coal</v>
          </cell>
          <cell r="D156">
            <v>6</v>
          </cell>
          <cell r="E156" t="str">
            <v>0344</v>
          </cell>
          <cell r="F156">
            <v>8407.1830000000009</v>
          </cell>
          <cell r="I156">
            <v>0.22259999999999999</v>
          </cell>
          <cell r="K156" t="str">
            <v>PULVERIZER INSPECTION</v>
          </cell>
          <cell r="L156" t="str">
            <v>MD</v>
          </cell>
          <cell r="M156">
            <v>2004</v>
          </cell>
        </row>
        <row r="157">
          <cell r="A157" t="str">
            <v>HTR-1</v>
          </cell>
          <cell r="B157" t="str">
            <v>PC</v>
          </cell>
          <cell r="C157" t="str">
            <v>Pulverize Coal</v>
          </cell>
          <cell r="D157">
            <v>3</v>
          </cell>
          <cell r="E157" t="str">
            <v>0310</v>
          </cell>
          <cell r="F157">
            <v>1574.6</v>
          </cell>
          <cell r="I157">
            <v>4.1700000000000001E-2</v>
          </cell>
          <cell r="K157" t="str">
            <v>PULVERIZER MILLS</v>
          </cell>
          <cell r="L157" t="str">
            <v>MD</v>
          </cell>
          <cell r="M157">
            <v>2004</v>
          </cell>
        </row>
        <row r="158">
          <cell r="A158" t="str">
            <v>HTR-1</v>
          </cell>
          <cell r="B158" t="str">
            <v>PC</v>
          </cell>
          <cell r="C158" t="str">
            <v>Pulverize Coal</v>
          </cell>
          <cell r="D158">
            <v>2</v>
          </cell>
          <cell r="E158" t="str">
            <v>0340</v>
          </cell>
          <cell r="F158">
            <v>1152</v>
          </cell>
          <cell r="I158">
            <v>3.0499999999999999E-2</v>
          </cell>
          <cell r="K158" t="str">
            <v>OTHER PULVERIZER PROBLEMS</v>
          </cell>
          <cell r="L158" t="str">
            <v>MD</v>
          </cell>
          <cell r="M158">
            <v>2004</v>
          </cell>
        </row>
        <row r="159">
          <cell r="A159" t="str">
            <v>HTR-1</v>
          </cell>
          <cell r="B159" t="str">
            <v>PC</v>
          </cell>
          <cell r="C159" t="str">
            <v>Pulverize Coal</v>
          </cell>
          <cell r="D159">
            <v>2</v>
          </cell>
          <cell r="E159" t="str">
            <v>0320</v>
          </cell>
          <cell r="F159">
            <v>1127.4000000000001</v>
          </cell>
          <cell r="I159">
            <v>2.98E-2</v>
          </cell>
          <cell r="K159" t="str">
            <v>FOREIGN OBJECT IN MILL</v>
          </cell>
          <cell r="L159" t="str">
            <v>MD</v>
          </cell>
          <cell r="M159">
            <v>2004</v>
          </cell>
        </row>
        <row r="160">
          <cell r="A160" t="str">
            <v>HTR-1</v>
          </cell>
          <cell r="B160" t="str">
            <v>PC</v>
          </cell>
          <cell r="C160" t="str">
            <v>Pulverize Coal</v>
          </cell>
          <cell r="D160">
            <v>2</v>
          </cell>
          <cell r="E160" t="str">
            <v>0250</v>
          </cell>
          <cell r="F160">
            <v>533.33299999999997</v>
          </cell>
          <cell r="I160">
            <v>1.41E-2</v>
          </cell>
          <cell r="K160" t="str">
            <v>PULVERIZER FEEDERS</v>
          </cell>
          <cell r="L160" t="str">
            <v>MD</v>
          </cell>
          <cell r="M160">
            <v>2004</v>
          </cell>
        </row>
        <row r="161">
          <cell r="A161" t="str">
            <v>HTR-1</v>
          </cell>
          <cell r="B161" t="str">
            <v>PC</v>
          </cell>
          <cell r="C161" t="str">
            <v>Pulverize Coal</v>
          </cell>
          <cell r="D161">
            <v>1</v>
          </cell>
          <cell r="E161" t="str">
            <v>0270</v>
          </cell>
          <cell r="F161">
            <v>300</v>
          </cell>
          <cell r="I161">
            <v>7.9000000000000008E-3</v>
          </cell>
          <cell r="K161" t="str">
            <v>PRIMARY AIR DUCTS AND DAMPERS</v>
          </cell>
          <cell r="L161" t="str">
            <v>MD</v>
          </cell>
          <cell r="M161">
            <v>2004</v>
          </cell>
        </row>
        <row r="162">
          <cell r="A162" t="str">
            <v>HTR-1</v>
          </cell>
          <cell r="B162" t="str">
            <v>PC</v>
          </cell>
          <cell r="C162" t="str">
            <v>Pulverize Coal</v>
          </cell>
          <cell r="D162">
            <v>1</v>
          </cell>
          <cell r="E162" t="str">
            <v>0200</v>
          </cell>
          <cell r="F162">
            <v>142.333</v>
          </cell>
          <cell r="I162">
            <v>3.8E-3</v>
          </cell>
          <cell r="K162" t="str">
            <v>PULVERIZER EXHAUSTER FAN (FOR INDIRECT FIRING)</v>
          </cell>
          <cell r="L162" t="str">
            <v>MD</v>
          </cell>
          <cell r="M162">
            <v>2004</v>
          </cell>
        </row>
        <row r="163">
          <cell r="A163" t="str">
            <v>HTR-1</v>
          </cell>
          <cell r="B163" t="str">
            <v>PC</v>
          </cell>
          <cell r="C163" t="str">
            <v>Pulverize Coal</v>
          </cell>
          <cell r="D163">
            <v>7</v>
          </cell>
          <cell r="E163" t="str">
            <v>0345</v>
          </cell>
          <cell r="F163">
            <v>13633.117</v>
          </cell>
          <cell r="I163">
            <v>0.3609</v>
          </cell>
          <cell r="K163" t="str">
            <v>PULVERIZER OVERHAUL</v>
          </cell>
          <cell r="L163" t="str">
            <v>PD</v>
          </cell>
          <cell r="M163">
            <v>2004</v>
          </cell>
        </row>
        <row r="164">
          <cell r="A164" t="str">
            <v>HTR-1</v>
          </cell>
          <cell r="B164" t="str">
            <v>PC</v>
          </cell>
          <cell r="C164" t="str">
            <v>Pulverize Coal</v>
          </cell>
          <cell r="D164">
            <v>5</v>
          </cell>
          <cell r="E164" t="str">
            <v>0310</v>
          </cell>
          <cell r="F164">
            <v>5431.25</v>
          </cell>
          <cell r="I164">
            <v>0.14380000000000001</v>
          </cell>
          <cell r="K164" t="str">
            <v>PULVERIZER MILLS</v>
          </cell>
          <cell r="L164" t="str">
            <v>PD</v>
          </cell>
          <cell r="M164">
            <v>2004</v>
          </cell>
        </row>
        <row r="165">
          <cell r="A165" t="str">
            <v>HTR-1</v>
          </cell>
          <cell r="B165" t="str">
            <v>PC</v>
          </cell>
          <cell r="C165" t="str">
            <v>Pulverize Coal</v>
          </cell>
          <cell r="D165">
            <v>1</v>
          </cell>
          <cell r="E165" t="str">
            <v>0205</v>
          </cell>
          <cell r="F165">
            <v>1422</v>
          </cell>
          <cell r="I165">
            <v>3.7600000000000001E-2</v>
          </cell>
          <cell r="K165" t="str">
            <v>PULVERIZER EXHAUSTER FAN DRIVE</v>
          </cell>
          <cell r="L165" t="str">
            <v>PD</v>
          </cell>
          <cell r="M165">
            <v>2004</v>
          </cell>
        </row>
        <row r="166">
          <cell r="A166" t="str">
            <v>HTR-1</v>
          </cell>
          <cell r="B166" t="str">
            <v>PS</v>
          </cell>
          <cell r="C166" t="str">
            <v>Produce Steam</v>
          </cell>
          <cell r="D166">
            <v>13</v>
          </cell>
          <cell r="E166" t="str">
            <v>1170</v>
          </cell>
          <cell r="F166">
            <v>6447.25</v>
          </cell>
          <cell r="I166">
            <v>0.17069999999999999</v>
          </cell>
          <cell r="K166" t="str">
            <v>SECOND REHEATER (boiler tube Fireside slagging or Fouling</v>
          </cell>
          <cell r="L166" t="str">
            <v>FD</v>
          </cell>
          <cell r="M166">
            <v>2004</v>
          </cell>
        </row>
        <row r="167">
          <cell r="A167" t="str">
            <v>HTR-1</v>
          </cell>
          <cell r="B167" t="str">
            <v>PS</v>
          </cell>
          <cell r="C167" t="str">
            <v>Produce Steam</v>
          </cell>
          <cell r="D167">
            <v>6</v>
          </cell>
          <cell r="E167" t="str">
            <v>1480</v>
          </cell>
          <cell r="F167">
            <v>2196.65</v>
          </cell>
          <cell r="I167">
            <v>5.8200000000000002E-2</v>
          </cell>
          <cell r="K167" t="str">
            <v>OTHER INDUCED DRAFT FAN PROBLEMS</v>
          </cell>
          <cell r="L167" t="str">
            <v>FD</v>
          </cell>
          <cell r="M167">
            <v>2004</v>
          </cell>
        </row>
        <row r="168">
          <cell r="A168" t="str">
            <v>HTR-1</v>
          </cell>
          <cell r="B168" t="str">
            <v>PS</v>
          </cell>
          <cell r="C168" t="str">
            <v>Produce Steam</v>
          </cell>
          <cell r="D168">
            <v>4</v>
          </cell>
          <cell r="E168" t="str">
            <v>1488</v>
          </cell>
          <cell r="F168">
            <v>1408.3330000000001</v>
          </cell>
          <cell r="I168">
            <v>3.73E-2</v>
          </cell>
          <cell r="K168" t="str">
            <v>AIR HEATER (regenerative)</v>
          </cell>
          <cell r="L168" t="str">
            <v>FD</v>
          </cell>
          <cell r="M168">
            <v>2004</v>
          </cell>
        </row>
        <row r="169">
          <cell r="A169" t="str">
            <v>HTR-1</v>
          </cell>
          <cell r="B169" t="str">
            <v>PS</v>
          </cell>
          <cell r="C169" t="str">
            <v>Produce Steam</v>
          </cell>
          <cell r="D169">
            <v>1</v>
          </cell>
          <cell r="E169" t="str">
            <v>1415</v>
          </cell>
          <cell r="F169">
            <v>1092.5</v>
          </cell>
          <cell r="I169">
            <v>2.8899999999999999E-2</v>
          </cell>
          <cell r="K169" t="str">
            <v>FORCED DRAFT FAN CONTROLS</v>
          </cell>
          <cell r="L169" t="str">
            <v>FD</v>
          </cell>
          <cell r="M169">
            <v>2004</v>
          </cell>
        </row>
        <row r="170">
          <cell r="A170" t="str">
            <v>HTR-1</v>
          </cell>
          <cell r="B170" t="str">
            <v>PS</v>
          </cell>
          <cell r="C170" t="str">
            <v>Produce Steam</v>
          </cell>
          <cell r="D170">
            <v>2</v>
          </cell>
          <cell r="E170" t="str">
            <v>0876</v>
          </cell>
          <cell r="F170">
            <v>616.5</v>
          </cell>
          <cell r="I170">
            <v>1.6299999999999999E-2</v>
          </cell>
          <cell r="K170" t="str">
            <v>SOOT BLOWER CONTROLS</v>
          </cell>
          <cell r="L170" t="str">
            <v>FD</v>
          </cell>
          <cell r="M170">
            <v>2004</v>
          </cell>
        </row>
        <row r="171">
          <cell r="A171" t="str">
            <v>HTR-1</v>
          </cell>
          <cell r="B171" t="str">
            <v>PS</v>
          </cell>
          <cell r="C171" t="str">
            <v>Produce Steam</v>
          </cell>
          <cell r="D171">
            <v>2</v>
          </cell>
          <cell r="E171" t="str">
            <v>1999</v>
          </cell>
          <cell r="F171">
            <v>588.06700000000001</v>
          </cell>
          <cell r="I171">
            <v>1.5599999999999999E-2</v>
          </cell>
          <cell r="K171" t="str">
            <v>BOILER, MISCELLANEOUS PROBLEMS NOT SPECIFIED ABOVE</v>
          </cell>
          <cell r="L171" t="str">
            <v>FD</v>
          </cell>
          <cell r="M171">
            <v>2004</v>
          </cell>
        </row>
        <row r="172">
          <cell r="A172" t="str">
            <v>HTR-1</v>
          </cell>
          <cell r="B172" t="str">
            <v>PS</v>
          </cell>
          <cell r="C172" t="str">
            <v>Produce Steam</v>
          </cell>
          <cell r="D172">
            <v>1</v>
          </cell>
          <cell r="E172" t="str">
            <v>1470</v>
          </cell>
          <cell r="F172">
            <v>455</v>
          </cell>
          <cell r="I172">
            <v>1.2E-2</v>
          </cell>
          <cell r="K172" t="str">
            <v>INDUCED DRAFT FAN MOTORS AND DRIVES</v>
          </cell>
          <cell r="L172" t="str">
            <v>FD</v>
          </cell>
          <cell r="M172">
            <v>2004</v>
          </cell>
        </row>
        <row r="173">
          <cell r="A173" t="str">
            <v>HTR-1</v>
          </cell>
          <cell r="B173" t="str">
            <v>PS</v>
          </cell>
          <cell r="C173" t="str">
            <v>Produce Steam</v>
          </cell>
          <cell r="D173">
            <v>2</v>
          </cell>
          <cell r="E173" t="str">
            <v>1493</v>
          </cell>
          <cell r="F173">
            <v>32</v>
          </cell>
          <cell r="I173">
            <v>8.0000000000000004E-4</v>
          </cell>
          <cell r="K173" t="str">
            <v>AIR HEATER FOULING (regenerative)</v>
          </cell>
          <cell r="L173" t="str">
            <v>FD</v>
          </cell>
          <cell r="M173">
            <v>2004</v>
          </cell>
        </row>
        <row r="174">
          <cell r="A174" t="str">
            <v>HTR-1</v>
          </cell>
          <cell r="B174" t="str">
            <v>PS</v>
          </cell>
          <cell r="C174" t="str">
            <v>Produce Steam</v>
          </cell>
          <cell r="D174">
            <v>2</v>
          </cell>
          <cell r="E174" t="str">
            <v>1040</v>
          </cell>
          <cell r="F174">
            <v>66592.667000000001</v>
          </cell>
          <cell r="I174">
            <v>1.7630999999999999</v>
          </cell>
          <cell r="K174" t="str">
            <v>FIRST SUPERHEATER - (boiler tube leaks)</v>
          </cell>
          <cell r="L174" t="str">
            <v>FO</v>
          </cell>
          <cell r="M174">
            <v>2004</v>
          </cell>
        </row>
        <row r="175">
          <cell r="A175" t="str">
            <v>HTR-1</v>
          </cell>
          <cell r="B175" t="str">
            <v>PS</v>
          </cell>
          <cell r="C175" t="str">
            <v>Produce Steam</v>
          </cell>
          <cell r="D175">
            <v>1</v>
          </cell>
          <cell r="E175" t="str">
            <v>1170</v>
          </cell>
          <cell r="F175">
            <v>36034</v>
          </cell>
          <cell r="I175">
            <v>0.95399999999999996</v>
          </cell>
          <cell r="K175" t="str">
            <v>SECOND REHEATER (boiler tube Fireside slagging or Fouling</v>
          </cell>
          <cell r="L175" t="str">
            <v>FO</v>
          </cell>
          <cell r="M175">
            <v>2004</v>
          </cell>
        </row>
        <row r="176">
          <cell r="A176" t="str">
            <v>HTR-1</v>
          </cell>
          <cell r="B176" t="str">
            <v>PS</v>
          </cell>
          <cell r="C176" t="str">
            <v>Produce Steam</v>
          </cell>
          <cell r="D176">
            <v>1</v>
          </cell>
          <cell r="E176" t="str">
            <v>1080</v>
          </cell>
          <cell r="F176">
            <v>17013.667000000001</v>
          </cell>
          <cell r="I176">
            <v>0.45040000000000002</v>
          </cell>
          <cell r="K176" t="str">
            <v>ECONOMIZER - (boiler tube leaks)</v>
          </cell>
          <cell r="L176" t="str">
            <v>FO</v>
          </cell>
          <cell r="M176">
            <v>2004</v>
          </cell>
        </row>
        <row r="177">
          <cell r="A177" t="str">
            <v>HTR-1</v>
          </cell>
          <cell r="B177" t="str">
            <v>PS</v>
          </cell>
          <cell r="C177" t="str">
            <v>Produce Steam</v>
          </cell>
          <cell r="D177">
            <v>1</v>
          </cell>
          <cell r="E177" t="str">
            <v>1488</v>
          </cell>
          <cell r="F177">
            <v>11180</v>
          </cell>
          <cell r="I177">
            <v>0.29599999999999999</v>
          </cell>
          <cell r="K177" t="str">
            <v>AIR HEATER (regenerative)</v>
          </cell>
          <cell r="L177" t="str">
            <v>FO</v>
          </cell>
          <cell r="M177">
            <v>2004</v>
          </cell>
        </row>
        <row r="178">
          <cell r="A178" t="str">
            <v>HTR-1</v>
          </cell>
          <cell r="B178" t="str">
            <v>PS</v>
          </cell>
          <cell r="C178" t="str">
            <v>Produce Steam</v>
          </cell>
          <cell r="D178">
            <v>2</v>
          </cell>
          <cell r="E178" t="str">
            <v>1480</v>
          </cell>
          <cell r="F178">
            <v>348</v>
          </cell>
          <cell r="I178">
            <v>9.1999999999999998E-3</v>
          </cell>
          <cell r="K178" t="str">
            <v>OTHER INDUCED DRAFT FAN PROBLEMS</v>
          </cell>
          <cell r="L178" t="str">
            <v>MD</v>
          </cell>
          <cell r="M178">
            <v>2004</v>
          </cell>
        </row>
        <row r="179">
          <cell r="A179" t="str">
            <v>HTR-1</v>
          </cell>
          <cell r="B179" t="str">
            <v>PS</v>
          </cell>
          <cell r="C179" t="str">
            <v>Produce Steam</v>
          </cell>
          <cell r="D179">
            <v>2</v>
          </cell>
          <cell r="E179" t="str">
            <v>1180</v>
          </cell>
          <cell r="F179">
            <v>224</v>
          </cell>
          <cell r="I179">
            <v>5.8999999999999999E-3</v>
          </cell>
          <cell r="K179" t="str">
            <v>ECONOMIZER - (boiler tube Fireside slagging or Fouling)</v>
          </cell>
          <cell r="L179" t="str">
            <v>MD</v>
          </cell>
          <cell r="M179">
            <v>2004</v>
          </cell>
        </row>
        <row r="180">
          <cell r="A180" t="str">
            <v>HTR-1</v>
          </cell>
          <cell r="B180" t="str">
            <v>PS</v>
          </cell>
          <cell r="C180" t="str">
            <v>Produce Steam</v>
          </cell>
          <cell r="D180">
            <v>1</v>
          </cell>
          <cell r="E180" t="str">
            <v>0741</v>
          </cell>
          <cell r="F180">
            <v>87.5</v>
          </cell>
          <cell r="I180">
            <v>2.3E-3</v>
          </cell>
          <cell r="K180" t="str">
            <v>BOILER RECIRCULATION PUMPS - MOTORS</v>
          </cell>
          <cell r="L180" t="str">
            <v>MD</v>
          </cell>
          <cell r="M180">
            <v>2004</v>
          </cell>
        </row>
        <row r="181">
          <cell r="A181" t="str">
            <v>HTR-1</v>
          </cell>
          <cell r="B181" t="str">
            <v>PS</v>
          </cell>
          <cell r="C181" t="str">
            <v>Produce Steam</v>
          </cell>
          <cell r="D181">
            <v>2</v>
          </cell>
          <cell r="E181" t="str">
            <v>1000</v>
          </cell>
          <cell r="F181">
            <v>41745.832999999999</v>
          </cell>
          <cell r="I181">
            <v>1.1052</v>
          </cell>
          <cell r="K181" t="str">
            <v>FURNACE WALL (water wall) TUBE SECTIONS</v>
          </cell>
          <cell r="L181" t="str">
            <v>MO</v>
          </cell>
          <cell r="M181">
            <v>2004</v>
          </cell>
        </row>
        <row r="182">
          <cell r="A182" t="str">
            <v>HTR-1</v>
          </cell>
          <cell r="B182" t="str">
            <v>SF</v>
          </cell>
          <cell r="C182" t="str">
            <v>Supply Fuel</v>
          </cell>
          <cell r="D182">
            <v>1</v>
          </cell>
          <cell r="E182" t="str">
            <v>0110</v>
          </cell>
          <cell r="F182">
            <v>95</v>
          </cell>
          <cell r="I182">
            <v>2.5000000000000001E-3</v>
          </cell>
          <cell r="K182" t="str">
            <v>OTHER COAL FUEL SUPPLY PROBLEMS UP THROUGH BUNKERS</v>
          </cell>
          <cell r="L182" t="str">
            <v>FD</v>
          </cell>
          <cell r="M182">
            <v>2004</v>
          </cell>
        </row>
        <row r="183">
          <cell r="A183" t="str">
            <v>HTR-1</v>
          </cell>
          <cell r="B183" t="str">
            <v>SF</v>
          </cell>
          <cell r="C183" t="str">
            <v>Supply Fuel</v>
          </cell>
          <cell r="D183">
            <v>1</v>
          </cell>
          <cell r="E183" t="str">
            <v>0030</v>
          </cell>
          <cell r="F183">
            <v>81.25</v>
          </cell>
          <cell r="I183">
            <v>2.2000000000000001E-3</v>
          </cell>
          <cell r="K183" t="str">
            <v>COAL CONVEYERS AND FEEDERS</v>
          </cell>
          <cell r="L183" t="str">
            <v>FD</v>
          </cell>
          <cell r="M183">
            <v>2004</v>
          </cell>
        </row>
        <row r="184">
          <cell r="A184" t="str">
            <v>HTR-1</v>
          </cell>
          <cell r="B184" t="str">
            <v>UA</v>
          </cell>
          <cell r="C184" t="str">
            <v>Unassigned</v>
          </cell>
          <cell r="D184">
            <v>306</v>
          </cell>
          <cell r="E184" t="str">
            <v>9160</v>
          </cell>
          <cell r="F184">
            <v>0</v>
          </cell>
          <cell r="I184">
            <v>0</v>
          </cell>
          <cell r="K184" t="str">
            <v>OTHER ECONOMIC PROBLEMS</v>
          </cell>
          <cell r="L184" t="str">
            <v xml:space="preserve"> N</v>
          </cell>
          <cell r="M184">
            <v>2004</v>
          </cell>
        </row>
        <row r="185">
          <cell r="A185" t="str">
            <v>HTR-1</v>
          </cell>
          <cell r="B185" t="str">
            <v>WES</v>
          </cell>
          <cell r="F185">
            <v>0</v>
          </cell>
          <cell r="I185">
            <v>0</v>
          </cell>
        </row>
        <row r="243">
          <cell r="A243" t="str">
            <v>Unit ID</v>
          </cell>
          <cell r="B243" t="str">
            <v>Process Code</v>
          </cell>
          <cell r="C243" t="str">
            <v>Process Description</v>
          </cell>
          <cell r="D243" t="str">
            <v>No. Events</v>
          </cell>
          <cell r="E243" t="str">
            <v>NERC Code</v>
          </cell>
          <cell r="F243" t="str">
            <v>Lost MWH</v>
          </cell>
          <cell r="I243" t="str">
            <v>% EAF Lost</v>
          </cell>
          <cell r="J243" t="str">
            <v>% EFOR</v>
          </cell>
          <cell r="K243" t="str">
            <v>Standardized NERC Description</v>
          </cell>
          <cell r="L243" t="str">
            <v>Outage/Derate Category</v>
          </cell>
          <cell r="M243" t="str">
            <v>Fiscal Year</v>
          </cell>
        </row>
        <row r="244">
          <cell r="A244" t="str">
            <v>HTR-3</v>
          </cell>
          <cell r="B244" t="str">
            <v>CE</v>
          </cell>
          <cell r="C244" t="str">
            <v>Control Emissions</v>
          </cell>
          <cell r="D244">
            <v>17</v>
          </cell>
          <cell r="E244" t="str">
            <v>8650</v>
          </cell>
          <cell r="F244">
            <v>28220.717000000001</v>
          </cell>
          <cell r="I244">
            <v>0.69840000000000002</v>
          </cell>
          <cell r="K244" t="str">
            <v>BAG HOUSE SYSTEMS, GENERAL</v>
          </cell>
          <cell r="L244" t="str">
            <v>FD</v>
          </cell>
          <cell r="M244">
            <v>2004</v>
          </cell>
        </row>
        <row r="245">
          <cell r="A245" t="str">
            <v>HTR-3</v>
          </cell>
          <cell r="B245" t="str">
            <v>CE</v>
          </cell>
          <cell r="C245" t="str">
            <v>Control Emissions</v>
          </cell>
          <cell r="D245">
            <v>1</v>
          </cell>
          <cell r="E245" t="str">
            <v>9630</v>
          </cell>
          <cell r="F245">
            <v>100.583</v>
          </cell>
          <cell r="I245">
            <v>2.5000000000000001E-3</v>
          </cell>
          <cell r="K245" t="str">
            <v>OPACITY - FOSSIL STEAM UNITS</v>
          </cell>
          <cell r="L245" t="str">
            <v>FD</v>
          </cell>
          <cell r="M245">
            <v>2004</v>
          </cell>
        </row>
        <row r="246">
          <cell r="A246" t="str">
            <v>HTR-3</v>
          </cell>
          <cell r="B246" t="str">
            <v>CE</v>
          </cell>
          <cell r="C246" t="str">
            <v>Control Emissions</v>
          </cell>
          <cell r="D246">
            <v>1</v>
          </cell>
          <cell r="E246" t="str">
            <v>8699</v>
          </cell>
          <cell r="F246">
            <v>20</v>
          </cell>
          <cell r="I246">
            <v>5.0000000000000001E-4</v>
          </cell>
          <cell r="K246" t="str">
            <v>OTHER MISCELLANEOUS POLLUTION CONTROL EQUIPMENT PROBLEMS</v>
          </cell>
          <cell r="L246" t="str">
            <v>FD</v>
          </cell>
          <cell r="M246">
            <v>2004</v>
          </cell>
        </row>
        <row r="247">
          <cell r="A247" t="str">
            <v>HTR-3</v>
          </cell>
          <cell r="B247" t="str">
            <v>CE</v>
          </cell>
          <cell r="C247" t="str">
            <v>Control Emissions</v>
          </cell>
          <cell r="D247">
            <v>1</v>
          </cell>
          <cell r="E247" t="str">
            <v>8650</v>
          </cell>
          <cell r="F247">
            <v>2108.3330000000001</v>
          </cell>
          <cell r="I247">
            <v>5.2200000000000003E-2</v>
          </cell>
          <cell r="K247" t="str">
            <v>BAG HOUSE SYSTEMS, GENERAL</v>
          </cell>
          <cell r="L247" t="str">
            <v>FO</v>
          </cell>
          <cell r="M247">
            <v>2004</v>
          </cell>
        </row>
        <row r="248">
          <cell r="A248" t="str">
            <v>HTR-3</v>
          </cell>
          <cell r="B248" t="str">
            <v>CE</v>
          </cell>
          <cell r="C248" t="str">
            <v>Control Emissions</v>
          </cell>
          <cell r="D248">
            <v>3</v>
          </cell>
          <cell r="E248" t="str">
            <v>8100</v>
          </cell>
          <cell r="F248">
            <v>1442.5</v>
          </cell>
          <cell r="I248">
            <v>3.5700000000000003E-2</v>
          </cell>
          <cell r="K248" t="str">
            <v>SCRUBBER TOWER/ABSORBER OR MODULE</v>
          </cell>
          <cell r="L248" t="str">
            <v>MD</v>
          </cell>
          <cell r="M248">
            <v>2004</v>
          </cell>
        </row>
        <row r="249">
          <cell r="A249" t="str">
            <v>HTR-3</v>
          </cell>
          <cell r="B249" t="str">
            <v>CE</v>
          </cell>
          <cell r="C249" t="str">
            <v>Control Emissions</v>
          </cell>
          <cell r="D249">
            <v>1</v>
          </cell>
          <cell r="E249" t="str">
            <v>8650</v>
          </cell>
          <cell r="F249">
            <v>80</v>
          </cell>
          <cell r="I249">
            <v>2E-3</v>
          </cell>
          <cell r="K249" t="str">
            <v>BAG HOUSE SYSTEMS, GENERAL</v>
          </cell>
          <cell r="L249" t="str">
            <v>MD</v>
          </cell>
          <cell r="M249">
            <v>2004</v>
          </cell>
        </row>
        <row r="250">
          <cell r="A250" t="str">
            <v>HTR-3</v>
          </cell>
          <cell r="B250" t="str">
            <v>CE</v>
          </cell>
          <cell r="C250" t="str">
            <v>Control Emissions</v>
          </cell>
          <cell r="D250">
            <v>6</v>
          </cell>
          <cell r="E250" t="str">
            <v>8100</v>
          </cell>
          <cell r="F250">
            <v>13708.933999999999</v>
          </cell>
          <cell r="I250">
            <v>0.33929999999999999</v>
          </cell>
          <cell r="K250" t="str">
            <v>SCRUBBER TOWER/ABSORBER OR MODULE</v>
          </cell>
          <cell r="L250" t="str">
            <v>PD</v>
          </cell>
          <cell r="M250">
            <v>2004</v>
          </cell>
        </row>
        <row r="251">
          <cell r="A251" t="str">
            <v>HTR-3</v>
          </cell>
          <cell r="B251" t="str">
            <v>CS</v>
          </cell>
          <cell r="C251" t="str">
            <v>Convert Steam to Electricity</v>
          </cell>
          <cell r="D251">
            <v>3</v>
          </cell>
          <cell r="E251" t="str">
            <v>3440</v>
          </cell>
          <cell r="F251">
            <v>4678.7330000000002</v>
          </cell>
          <cell r="I251">
            <v>0.1158</v>
          </cell>
          <cell r="K251" t="str">
            <v>HIGH PRESSURE HEATER TUBE LEAKS</v>
          </cell>
          <cell r="L251" t="str">
            <v>FD</v>
          </cell>
          <cell r="M251">
            <v>2004</v>
          </cell>
        </row>
        <row r="252">
          <cell r="A252" t="str">
            <v>HTR-3</v>
          </cell>
          <cell r="B252" t="str">
            <v>CS</v>
          </cell>
          <cell r="C252" t="str">
            <v>Convert Steam to Electricity</v>
          </cell>
          <cell r="D252">
            <v>1</v>
          </cell>
          <cell r="E252" t="str">
            <v>3441</v>
          </cell>
          <cell r="F252">
            <v>2201.1</v>
          </cell>
          <cell r="I252">
            <v>5.45E-2</v>
          </cell>
          <cell r="K252" t="str">
            <v>OTHER HIGH PRESSURE HEATER PROBLEMS (see condensate system For LP &amp; IP heater</v>
          </cell>
          <cell r="L252" t="str">
            <v>FD</v>
          </cell>
          <cell r="M252">
            <v>2004</v>
          </cell>
        </row>
        <row r="253">
          <cell r="A253" t="str">
            <v>HTR-3</v>
          </cell>
          <cell r="B253" t="str">
            <v>CS</v>
          </cell>
          <cell r="C253" t="str">
            <v>Convert Steam to Electricity</v>
          </cell>
          <cell r="D253">
            <v>2</v>
          </cell>
          <cell r="E253" t="str">
            <v>4499</v>
          </cell>
          <cell r="F253">
            <v>1347</v>
          </cell>
          <cell r="I253">
            <v>3.3300000000000003E-2</v>
          </cell>
          <cell r="K253" t="str">
            <v>OTHER MISCELLANEOUS STEAM TURBINE PROBLEMS</v>
          </cell>
          <cell r="L253" t="str">
            <v>FD</v>
          </cell>
          <cell r="M253">
            <v>2004</v>
          </cell>
        </row>
        <row r="254">
          <cell r="A254" t="str">
            <v>HTR-3</v>
          </cell>
          <cell r="B254" t="str">
            <v>CS</v>
          </cell>
          <cell r="C254" t="str">
            <v>Convert Steam to Electricity</v>
          </cell>
          <cell r="D254">
            <v>2</v>
          </cell>
          <cell r="E254" t="str">
            <v>3410</v>
          </cell>
          <cell r="F254">
            <v>610.06700000000001</v>
          </cell>
          <cell r="I254">
            <v>1.5100000000000001E-2</v>
          </cell>
          <cell r="K254" t="str">
            <v>BOILER FEED PUMP</v>
          </cell>
          <cell r="L254" t="str">
            <v>FD</v>
          </cell>
          <cell r="M254">
            <v>2004</v>
          </cell>
        </row>
        <row r="255">
          <cell r="A255" t="str">
            <v>HTR-3</v>
          </cell>
          <cell r="B255" t="str">
            <v>CS</v>
          </cell>
          <cell r="C255" t="str">
            <v>Convert Steam to Electricity</v>
          </cell>
          <cell r="D255">
            <v>1</v>
          </cell>
          <cell r="E255" t="str">
            <v>3210</v>
          </cell>
          <cell r="F255">
            <v>528.83299999999997</v>
          </cell>
          <cell r="I255">
            <v>1.3100000000000001E-2</v>
          </cell>
          <cell r="K255" t="str">
            <v>CIRCULATING WATER PUMPS</v>
          </cell>
          <cell r="L255" t="str">
            <v>FD</v>
          </cell>
          <cell r="M255">
            <v>2004</v>
          </cell>
        </row>
        <row r="256">
          <cell r="A256" t="str">
            <v>HTR-3</v>
          </cell>
          <cell r="B256" t="str">
            <v>CS</v>
          </cell>
          <cell r="C256" t="str">
            <v>Convert Steam to Electricity</v>
          </cell>
          <cell r="D256">
            <v>1</v>
          </cell>
          <cell r="E256" t="str">
            <v>4750</v>
          </cell>
          <cell r="F256">
            <v>352</v>
          </cell>
          <cell r="I256">
            <v>8.6999999999999994E-3</v>
          </cell>
          <cell r="K256" t="str">
            <v>OTHER GENERATOR CONTROLS AND METERING PROBLEM</v>
          </cell>
          <cell r="L256" t="str">
            <v>FD</v>
          </cell>
          <cell r="M256">
            <v>2004</v>
          </cell>
        </row>
        <row r="257">
          <cell r="A257" t="str">
            <v>HTR-3</v>
          </cell>
          <cell r="B257" t="str">
            <v>CS</v>
          </cell>
          <cell r="C257" t="str">
            <v>Convert Steam to Electricity</v>
          </cell>
          <cell r="D257">
            <v>1</v>
          </cell>
          <cell r="E257" t="str">
            <v>3330</v>
          </cell>
          <cell r="F257">
            <v>280</v>
          </cell>
          <cell r="I257">
            <v>6.8999999999999999E-3</v>
          </cell>
          <cell r="K257" t="str">
            <v>CONDENSATE VALVES</v>
          </cell>
          <cell r="L257" t="str">
            <v>FD</v>
          </cell>
          <cell r="M257">
            <v>2004</v>
          </cell>
        </row>
        <row r="258">
          <cell r="A258" t="str">
            <v>HTR-3</v>
          </cell>
          <cell r="B258" t="str">
            <v>CS</v>
          </cell>
          <cell r="C258" t="str">
            <v>Convert Steam to Electricity</v>
          </cell>
          <cell r="D258">
            <v>3</v>
          </cell>
          <cell r="E258" t="str">
            <v>4267</v>
          </cell>
          <cell r="F258">
            <v>123</v>
          </cell>
          <cell r="I258">
            <v>3.0000000000000001E-3</v>
          </cell>
          <cell r="K258" t="str">
            <v>CONTROL VALVE TESTING</v>
          </cell>
          <cell r="L258" t="str">
            <v>FD</v>
          </cell>
          <cell r="M258">
            <v>2004</v>
          </cell>
        </row>
        <row r="259">
          <cell r="A259" t="str">
            <v>HTR-3</v>
          </cell>
          <cell r="B259" t="str">
            <v>CS</v>
          </cell>
          <cell r="C259" t="str">
            <v>Convert Steam to Electricity</v>
          </cell>
          <cell r="D259">
            <v>1</v>
          </cell>
          <cell r="E259" t="str">
            <v>3133</v>
          </cell>
          <cell r="F259">
            <v>120</v>
          </cell>
          <cell r="I259">
            <v>3.0000000000000001E-3</v>
          </cell>
          <cell r="K259" t="str">
            <v>VACUUM PUMPS</v>
          </cell>
          <cell r="L259" t="str">
            <v>FD</v>
          </cell>
          <cell r="M259">
            <v>2004</v>
          </cell>
        </row>
        <row r="260">
          <cell r="A260" t="str">
            <v>HTR-3</v>
          </cell>
          <cell r="B260" t="str">
            <v>CS</v>
          </cell>
          <cell r="C260" t="str">
            <v>Convert Steam to Electricity</v>
          </cell>
          <cell r="D260">
            <v>1</v>
          </cell>
          <cell r="E260" t="str">
            <v>3414</v>
          </cell>
          <cell r="F260">
            <v>10</v>
          </cell>
          <cell r="I260">
            <v>2.0000000000000001E-4</v>
          </cell>
          <cell r="K260" t="str">
            <v>BOILER FEED PUMP LOCAL CONTROLS</v>
          </cell>
          <cell r="L260" t="str">
            <v>FD</v>
          </cell>
          <cell r="M260">
            <v>2004</v>
          </cell>
        </row>
        <row r="261">
          <cell r="A261" t="str">
            <v>HTR-3</v>
          </cell>
          <cell r="B261" t="str">
            <v>CS</v>
          </cell>
          <cell r="C261" t="str">
            <v>Convert Steam to Electricity</v>
          </cell>
          <cell r="D261">
            <v>1</v>
          </cell>
          <cell r="E261" t="str">
            <v>4609</v>
          </cell>
          <cell r="F261">
            <v>13869</v>
          </cell>
          <cell r="I261">
            <v>0.34320000000000001</v>
          </cell>
          <cell r="K261" t="str">
            <v>OTHER EXCITER PROBLEMS</v>
          </cell>
          <cell r="L261" t="str">
            <v>FO</v>
          </cell>
          <cell r="M261">
            <v>2004</v>
          </cell>
        </row>
        <row r="262">
          <cell r="A262" t="str">
            <v>HTR-3</v>
          </cell>
          <cell r="B262" t="str">
            <v>CS</v>
          </cell>
          <cell r="C262" t="str">
            <v>Convert Steam to Electricity</v>
          </cell>
          <cell r="D262">
            <v>1</v>
          </cell>
          <cell r="E262" t="str">
            <v>3110</v>
          </cell>
          <cell r="F262">
            <v>11806.666999999999</v>
          </cell>
          <cell r="I262">
            <v>0.29220000000000002</v>
          </cell>
          <cell r="K262" t="str">
            <v>CONDENSER TUBE LEAKS</v>
          </cell>
          <cell r="L262" t="str">
            <v>FO</v>
          </cell>
          <cell r="M262">
            <v>2004</v>
          </cell>
        </row>
        <row r="263">
          <cell r="A263" t="str">
            <v>HTR-3</v>
          </cell>
          <cell r="B263" t="str">
            <v>CS</v>
          </cell>
          <cell r="C263" t="str">
            <v>Convert Steam to Electricity</v>
          </cell>
          <cell r="D263">
            <v>1</v>
          </cell>
          <cell r="E263" t="str">
            <v>3415</v>
          </cell>
          <cell r="F263">
            <v>4009.6669999999999</v>
          </cell>
          <cell r="I263">
            <v>9.9199999999999997E-2</v>
          </cell>
          <cell r="K263" t="str">
            <v>FEEDWATER PUMP/DRIVE LUBE OIL SYSTEM</v>
          </cell>
          <cell r="L263" t="str">
            <v>FO</v>
          </cell>
          <cell r="M263">
            <v>2004</v>
          </cell>
        </row>
        <row r="264">
          <cell r="A264" t="str">
            <v>HTR-3</v>
          </cell>
          <cell r="B264" t="str">
            <v>CS</v>
          </cell>
          <cell r="C264" t="str">
            <v>Convert Steam to Electricity</v>
          </cell>
          <cell r="D264">
            <v>1</v>
          </cell>
          <cell r="E264" t="str">
            <v>3210</v>
          </cell>
          <cell r="F264">
            <v>1564</v>
          </cell>
          <cell r="I264">
            <v>3.8699999999999998E-2</v>
          </cell>
          <cell r="K264" t="str">
            <v>CIRCULATING WATER PUMPS</v>
          </cell>
          <cell r="L264" t="str">
            <v>FO</v>
          </cell>
          <cell r="M264">
            <v>2004</v>
          </cell>
        </row>
        <row r="265">
          <cell r="A265" t="str">
            <v>HTR-3</v>
          </cell>
          <cell r="B265" t="str">
            <v>CS</v>
          </cell>
          <cell r="C265" t="str">
            <v>Convert Steam to Electricity</v>
          </cell>
          <cell r="D265">
            <v>1</v>
          </cell>
          <cell r="E265" t="str">
            <v>3110</v>
          </cell>
          <cell r="F265">
            <v>2127.0830000000001</v>
          </cell>
          <cell r="I265">
            <v>5.2600000000000001E-2</v>
          </cell>
          <cell r="K265" t="str">
            <v>CONDENSER TUBE LEAKS</v>
          </cell>
          <cell r="L265" t="str">
            <v>MD</v>
          </cell>
          <cell r="M265">
            <v>2004</v>
          </cell>
        </row>
        <row r="266">
          <cell r="A266" t="str">
            <v>HTR-3</v>
          </cell>
          <cell r="B266" t="str">
            <v>CS</v>
          </cell>
          <cell r="C266" t="str">
            <v>Convert Steam to Electricity</v>
          </cell>
          <cell r="D266">
            <v>1</v>
          </cell>
          <cell r="E266" t="str">
            <v>3410</v>
          </cell>
          <cell r="F266">
            <v>2127.0830000000001</v>
          </cell>
          <cell r="I266">
            <v>5.2600000000000001E-2</v>
          </cell>
          <cell r="K266" t="str">
            <v>BOILER FEED PUMP</v>
          </cell>
          <cell r="L266" t="str">
            <v>MD</v>
          </cell>
          <cell r="M266">
            <v>2004</v>
          </cell>
        </row>
        <row r="267">
          <cell r="A267" t="str">
            <v>HTR-3</v>
          </cell>
          <cell r="B267" t="str">
            <v>CS</v>
          </cell>
          <cell r="C267" t="str">
            <v>Convert Steam to Electricity</v>
          </cell>
          <cell r="D267">
            <v>1</v>
          </cell>
          <cell r="E267" t="str">
            <v>3124</v>
          </cell>
          <cell r="F267">
            <v>826.68299999999999</v>
          </cell>
          <cell r="I267">
            <v>2.0500000000000001E-2</v>
          </cell>
          <cell r="K267" t="str">
            <v>TUBE SHEET FOULING</v>
          </cell>
          <cell r="L267" t="str">
            <v>MD</v>
          </cell>
          <cell r="M267">
            <v>2004</v>
          </cell>
        </row>
        <row r="268">
          <cell r="A268" t="str">
            <v>HTR-3</v>
          </cell>
          <cell r="B268" t="str">
            <v>CS</v>
          </cell>
          <cell r="C268" t="str">
            <v>Convert Steam to Electricity</v>
          </cell>
          <cell r="D268">
            <v>1</v>
          </cell>
          <cell r="E268" t="str">
            <v>3441</v>
          </cell>
          <cell r="F268">
            <v>667.5</v>
          </cell>
          <cell r="I268">
            <v>1.6500000000000001E-2</v>
          </cell>
          <cell r="K268" t="str">
            <v>OTHER HIGH PRESSURE HEATER PROBLEMS (see condensate system For LP &amp; IP heater</v>
          </cell>
          <cell r="L268" t="str">
            <v>MD</v>
          </cell>
          <cell r="M268">
            <v>2004</v>
          </cell>
        </row>
        <row r="269">
          <cell r="A269" t="str">
            <v>HTR-3</v>
          </cell>
          <cell r="B269" t="str">
            <v>CS</v>
          </cell>
          <cell r="C269" t="str">
            <v>Convert Steam to Electricity</v>
          </cell>
          <cell r="D269">
            <v>6</v>
          </cell>
          <cell r="E269" t="str">
            <v>4267</v>
          </cell>
          <cell r="F269">
            <v>649.28300000000002</v>
          </cell>
          <cell r="I269">
            <v>1.61E-2</v>
          </cell>
          <cell r="K269" t="str">
            <v>CONTROL VALVE TESTING</v>
          </cell>
          <cell r="L269" t="str">
            <v>MD</v>
          </cell>
          <cell r="M269">
            <v>2004</v>
          </cell>
        </row>
        <row r="270">
          <cell r="A270" t="str">
            <v>HTR-3</v>
          </cell>
          <cell r="B270" t="str">
            <v>CS</v>
          </cell>
          <cell r="C270" t="str">
            <v>Convert Steam to Electricity</v>
          </cell>
          <cell r="D270">
            <v>2</v>
          </cell>
          <cell r="E270" t="str">
            <v>3412</v>
          </cell>
          <cell r="F270">
            <v>584.25</v>
          </cell>
          <cell r="I270">
            <v>1.4500000000000001E-2</v>
          </cell>
          <cell r="K270" t="str">
            <v>BOILER FEED PUMP DRIVE STEAM TURBINE</v>
          </cell>
          <cell r="L270" t="str">
            <v>MD</v>
          </cell>
          <cell r="M270">
            <v>2004</v>
          </cell>
        </row>
        <row r="271">
          <cell r="A271" t="str">
            <v>HTR-3</v>
          </cell>
          <cell r="B271" t="str">
            <v>CS</v>
          </cell>
          <cell r="C271" t="str">
            <v>Convert Steam to Electricity</v>
          </cell>
          <cell r="D271">
            <v>1</v>
          </cell>
          <cell r="E271" t="str">
            <v>3499</v>
          </cell>
          <cell r="F271">
            <v>582.4</v>
          </cell>
          <cell r="I271">
            <v>1.44E-2</v>
          </cell>
          <cell r="K271" t="str">
            <v>OTHER FEEDWATER SYSTEM PROBLEMS</v>
          </cell>
          <cell r="L271" t="str">
            <v>MD</v>
          </cell>
          <cell r="M271">
            <v>2004</v>
          </cell>
        </row>
        <row r="272">
          <cell r="A272" t="str">
            <v>HTR-3</v>
          </cell>
          <cell r="B272" t="str">
            <v>CS</v>
          </cell>
          <cell r="C272" t="str">
            <v>Convert Steam to Electricity</v>
          </cell>
          <cell r="D272">
            <v>1</v>
          </cell>
          <cell r="E272" t="str">
            <v>4609</v>
          </cell>
          <cell r="F272">
            <v>481.9</v>
          </cell>
          <cell r="I272">
            <v>1.1900000000000001E-2</v>
          </cell>
          <cell r="K272" t="str">
            <v>OTHER EXCITER PROBLEMS</v>
          </cell>
          <cell r="L272" t="str">
            <v>MD</v>
          </cell>
          <cell r="M272">
            <v>2004</v>
          </cell>
        </row>
        <row r="273">
          <cell r="A273" t="str">
            <v>HTR-3</v>
          </cell>
          <cell r="B273" t="str">
            <v>CS</v>
          </cell>
          <cell r="C273" t="str">
            <v>Convert Steam to Electricity</v>
          </cell>
          <cell r="D273">
            <v>2</v>
          </cell>
          <cell r="E273" t="str">
            <v>3113</v>
          </cell>
          <cell r="F273">
            <v>323.53300000000002</v>
          </cell>
          <cell r="I273">
            <v>8.0000000000000002E-3</v>
          </cell>
          <cell r="K273" t="str">
            <v>CONDENSER TUBE AND WATER BOX CLEANING</v>
          </cell>
          <cell r="L273" t="str">
            <v>MD</v>
          </cell>
          <cell r="M273">
            <v>2004</v>
          </cell>
        </row>
        <row r="274">
          <cell r="A274" t="str">
            <v>HTR-3</v>
          </cell>
          <cell r="B274" t="str">
            <v>CS</v>
          </cell>
          <cell r="C274" t="str">
            <v>Convert Steam to Electricity</v>
          </cell>
          <cell r="D274">
            <v>1</v>
          </cell>
          <cell r="E274" t="str">
            <v>4499</v>
          </cell>
          <cell r="F274">
            <v>46268.332999999999</v>
          </cell>
          <cell r="I274">
            <v>1.1451</v>
          </cell>
          <cell r="K274" t="str">
            <v>OTHER MISCELLANEOUS STEAM TURBINE PROBLEMS</v>
          </cell>
          <cell r="L274" t="str">
            <v>MO</v>
          </cell>
          <cell r="M274">
            <v>2004</v>
          </cell>
        </row>
        <row r="275">
          <cell r="A275" t="str">
            <v>HTR-3</v>
          </cell>
          <cell r="B275" t="str">
            <v>CU</v>
          </cell>
          <cell r="C275" t="str">
            <v>Control Unit</v>
          </cell>
          <cell r="D275">
            <v>1</v>
          </cell>
          <cell r="E275" t="str">
            <v>8656</v>
          </cell>
          <cell r="F275">
            <v>840</v>
          </cell>
          <cell r="I275">
            <v>2.0799999999999999E-2</v>
          </cell>
          <cell r="K275" t="str">
            <v>CONTROLS AND INSTRUMENTATION</v>
          </cell>
          <cell r="L275" t="str">
            <v>FD</v>
          </cell>
          <cell r="M275">
            <v>2004</v>
          </cell>
        </row>
        <row r="276">
          <cell r="A276" t="str">
            <v>HTR-3</v>
          </cell>
          <cell r="B276" t="str">
            <v>CU</v>
          </cell>
          <cell r="C276" t="str">
            <v>Control Unit</v>
          </cell>
          <cell r="D276">
            <v>1</v>
          </cell>
          <cell r="E276" t="str">
            <v>1750</v>
          </cell>
          <cell r="F276">
            <v>1288</v>
          </cell>
          <cell r="I276">
            <v>3.1899999999999998E-2</v>
          </cell>
          <cell r="K276" t="str">
            <v>BURNER MANAGEMENT SYSTEM</v>
          </cell>
          <cell r="L276" t="str">
            <v>FO</v>
          </cell>
          <cell r="M276">
            <v>2004</v>
          </cell>
        </row>
        <row r="277">
          <cell r="A277" t="str">
            <v>HTR-3</v>
          </cell>
          <cell r="B277" t="str">
            <v>CU</v>
          </cell>
          <cell r="C277" t="str">
            <v>Control Unit</v>
          </cell>
          <cell r="D277">
            <v>5</v>
          </cell>
          <cell r="E277" t="str">
            <v>3950</v>
          </cell>
          <cell r="F277">
            <v>328.83300000000003</v>
          </cell>
          <cell r="I277">
            <v>8.0999999999999996E-3</v>
          </cell>
          <cell r="K277" t="str">
            <v>PROCESS COMPUTER</v>
          </cell>
          <cell r="L277" t="str">
            <v>MD</v>
          </cell>
          <cell r="M277">
            <v>2004</v>
          </cell>
        </row>
        <row r="278">
          <cell r="A278" t="str">
            <v>HTR-3</v>
          </cell>
          <cell r="B278" t="str">
            <v>PC</v>
          </cell>
          <cell r="C278" t="str">
            <v>Pulverize Coal</v>
          </cell>
          <cell r="D278">
            <v>39</v>
          </cell>
          <cell r="E278" t="str">
            <v>0312</v>
          </cell>
          <cell r="F278">
            <v>24659.35</v>
          </cell>
          <cell r="I278">
            <v>0.61029999999999995</v>
          </cell>
          <cell r="K278" t="str">
            <v>PULVERIZER MILL CLASSIFIERS</v>
          </cell>
          <cell r="L278" t="str">
            <v>FD</v>
          </cell>
          <cell r="M278">
            <v>2004</v>
          </cell>
        </row>
        <row r="279">
          <cell r="A279" t="str">
            <v>HTR-3</v>
          </cell>
          <cell r="B279" t="str">
            <v>PC</v>
          </cell>
          <cell r="C279" t="str">
            <v>Pulverize Coal</v>
          </cell>
          <cell r="D279">
            <v>15</v>
          </cell>
          <cell r="E279" t="str">
            <v>0280</v>
          </cell>
          <cell r="F279">
            <v>6588.366</v>
          </cell>
          <cell r="I279">
            <v>0.16309999999999999</v>
          </cell>
          <cell r="K279" t="str">
            <v>PULVERIZER FIRES</v>
          </cell>
          <cell r="L279" t="str">
            <v>FD</v>
          </cell>
          <cell r="M279">
            <v>2004</v>
          </cell>
        </row>
        <row r="280">
          <cell r="A280" t="str">
            <v>HTR-3</v>
          </cell>
          <cell r="B280" t="str">
            <v>PC</v>
          </cell>
          <cell r="C280" t="str">
            <v>Pulverize Coal</v>
          </cell>
          <cell r="D280">
            <v>14</v>
          </cell>
          <cell r="E280" t="str">
            <v>0250</v>
          </cell>
          <cell r="F280">
            <v>5117.183</v>
          </cell>
          <cell r="I280">
            <v>0.12659999999999999</v>
          </cell>
          <cell r="K280" t="str">
            <v>PULVERIZER FEEDERS</v>
          </cell>
          <cell r="L280" t="str">
            <v>FD</v>
          </cell>
          <cell r="M280">
            <v>2004</v>
          </cell>
        </row>
        <row r="281">
          <cell r="A281" t="str">
            <v>HTR-3</v>
          </cell>
          <cell r="B281" t="str">
            <v>PC</v>
          </cell>
          <cell r="C281" t="str">
            <v>Pulverize Coal</v>
          </cell>
          <cell r="D281">
            <v>7</v>
          </cell>
          <cell r="E281" t="str">
            <v>0340</v>
          </cell>
          <cell r="F281">
            <v>3124.5</v>
          </cell>
          <cell r="I281">
            <v>7.7299999999999994E-2</v>
          </cell>
          <cell r="K281" t="str">
            <v>OTHER PULVERIZER PROBLEMS</v>
          </cell>
          <cell r="L281" t="str">
            <v>FD</v>
          </cell>
          <cell r="M281">
            <v>2004</v>
          </cell>
        </row>
        <row r="282">
          <cell r="A282" t="str">
            <v>HTR-3</v>
          </cell>
          <cell r="B282" t="str">
            <v>PC</v>
          </cell>
          <cell r="C282" t="str">
            <v>Pulverize Coal</v>
          </cell>
          <cell r="D282">
            <v>3</v>
          </cell>
          <cell r="E282" t="str">
            <v>0345</v>
          </cell>
          <cell r="F282">
            <v>1975</v>
          </cell>
          <cell r="I282">
            <v>4.8899999999999999E-2</v>
          </cell>
          <cell r="K282" t="str">
            <v>PULVERIZER OVERHAUL</v>
          </cell>
          <cell r="L282" t="str">
            <v>FD</v>
          </cell>
          <cell r="M282">
            <v>2004</v>
          </cell>
        </row>
        <row r="283">
          <cell r="A283" t="str">
            <v>HTR-3</v>
          </cell>
          <cell r="B283" t="str">
            <v>PC</v>
          </cell>
          <cell r="C283" t="str">
            <v>Pulverize Coal</v>
          </cell>
          <cell r="D283">
            <v>2</v>
          </cell>
          <cell r="E283" t="str">
            <v>0253</v>
          </cell>
          <cell r="F283">
            <v>1575.55</v>
          </cell>
          <cell r="I283">
            <v>3.9E-2</v>
          </cell>
          <cell r="K283" t="str">
            <v>PULVERIZER FEEDER MOTOR</v>
          </cell>
          <cell r="L283" t="str">
            <v>FD</v>
          </cell>
          <cell r="M283">
            <v>2004</v>
          </cell>
        </row>
        <row r="284">
          <cell r="A284" t="str">
            <v>HTR-3</v>
          </cell>
          <cell r="B284" t="str">
            <v>PC</v>
          </cell>
          <cell r="C284" t="str">
            <v>Pulverize Coal</v>
          </cell>
          <cell r="D284">
            <v>5</v>
          </cell>
          <cell r="E284" t="str">
            <v>0267</v>
          </cell>
          <cell r="F284">
            <v>1479.2</v>
          </cell>
          <cell r="I284">
            <v>3.6600000000000001E-2</v>
          </cell>
          <cell r="K284" t="str">
            <v>PRIMARY AIR FLOW INSTRUMENTATION</v>
          </cell>
          <cell r="L284" t="str">
            <v>FD</v>
          </cell>
          <cell r="M284">
            <v>2004</v>
          </cell>
        </row>
        <row r="285">
          <cell r="A285" t="str">
            <v>HTR-3</v>
          </cell>
          <cell r="B285" t="str">
            <v>PC</v>
          </cell>
          <cell r="C285" t="str">
            <v>Pulverize Coal</v>
          </cell>
          <cell r="D285">
            <v>2</v>
          </cell>
          <cell r="E285" t="str">
            <v>0335</v>
          </cell>
          <cell r="F285">
            <v>1471.5830000000001</v>
          </cell>
          <cell r="I285">
            <v>3.6400000000000002E-2</v>
          </cell>
          <cell r="K285" t="str">
            <v>PULVERIZER LUBE OIL SYSTEM</v>
          </cell>
          <cell r="L285" t="str">
            <v>FD</v>
          </cell>
          <cell r="M285">
            <v>2004</v>
          </cell>
        </row>
        <row r="286">
          <cell r="A286" t="str">
            <v>HTR-3</v>
          </cell>
          <cell r="B286" t="str">
            <v>PC</v>
          </cell>
          <cell r="C286" t="str">
            <v>Pulverize Coal</v>
          </cell>
          <cell r="D286">
            <v>5</v>
          </cell>
          <cell r="E286" t="str">
            <v>0346</v>
          </cell>
          <cell r="F286">
            <v>1036.5</v>
          </cell>
          <cell r="I286">
            <v>2.5700000000000001E-2</v>
          </cell>
          <cell r="K286" t="str">
            <v>PULVERIZER PYRITE REMOVAL SYSTEM</v>
          </cell>
          <cell r="L286" t="str">
            <v>FD</v>
          </cell>
          <cell r="M286">
            <v>2004</v>
          </cell>
        </row>
        <row r="287">
          <cell r="A287" t="str">
            <v>HTR-3</v>
          </cell>
          <cell r="B287" t="str">
            <v>PC</v>
          </cell>
          <cell r="C287" t="str">
            <v>Pulverize Coal</v>
          </cell>
          <cell r="D287">
            <v>3</v>
          </cell>
          <cell r="E287" t="str">
            <v>0310</v>
          </cell>
          <cell r="F287">
            <v>277.46600000000001</v>
          </cell>
          <cell r="I287">
            <v>6.8999999999999999E-3</v>
          </cell>
          <cell r="K287" t="str">
            <v>PULVERIZER MILLS</v>
          </cell>
          <cell r="L287" t="str">
            <v>FD</v>
          </cell>
          <cell r="M287">
            <v>2004</v>
          </cell>
        </row>
        <row r="288">
          <cell r="A288" t="str">
            <v>HTR-3</v>
          </cell>
          <cell r="B288" t="str">
            <v>PC</v>
          </cell>
          <cell r="C288" t="str">
            <v>Pulverize Coal</v>
          </cell>
          <cell r="D288">
            <v>1</v>
          </cell>
          <cell r="E288" t="str">
            <v>0263</v>
          </cell>
          <cell r="F288">
            <v>135.667</v>
          </cell>
          <cell r="I288">
            <v>3.3999999999999998E-3</v>
          </cell>
          <cell r="K288" t="str">
            <v>PRIMARY AIR FAN DRIVES</v>
          </cell>
          <cell r="L288" t="str">
            <v>FD</v>
          </cell>
          <cell r="M288">
            <v>2004</v>
          </cell>
        </row>
        <row r="289">
          <cell r="A289" t="str">
            <v>HTR-3</v>
          </cell>
          <cell r="B289" t="str">
            <v>PC</v>
          </cell>
          <cell r="C289" t="str">
            <v>Pulverize Coal</v>
          </cell>
          <cell r="D289">
            <v>1</v>
          </cell>
          <cell r="E289" t="str">
            <v>0260</v>
          </cell>
          <cell r="F289">
            <v>43.75</v>
          </cell>
          <cell r="I289">
            <v>1.1000000000000001E-3</v>
          </cell>
          <cell r="K289" t="str">
            <v>PRIMARY AIR FAN</v>
          </cell>
          <cell r="L289" t="str">
            <v>FD</v>
          </cell>
          <cell r="M289">
            <v>2004</v>
          </cell>
        </row>
        <row r="290">
          <cell r="A290" t="str">
            <v>HTR-3</v>
          </cell>
          <cell r="B290" t="str">
            <v>PC</v>
          </cell>
          <cell r="C290" t="str">
            <v>Pulverize Coal</v>
          </cell>
          <cell r="D290">
            <v>1</v>
          </cell>
          <cell r="E290" t="str">
            <v>0250</v>
          </cell>
          <cell r="F290">
            <v>2085.3330000000001</v>
          </cell>
          <cell r="I290">
            <v>5.16E-2</v>
          </cell>
          <cell r="K290" t="str">
            <v>PULVERIZER FEEDERS</v>
          </cell>
          <cell r="L290" t="str">
            <v>FO</v>
          </cell>
          <cell r="M290">
            <v>2004</v>
          </cell>
        </row>
        <row r="291">
          <cell r="A291" t="str">
            <v>HTR-3</v>
          </cell>
          <cell r="B291" t="str">
            <v>PC</v>
          </cell>
          <cell r="C291" t="str">
            <v>Pulverize Coal</v>
          </cell>
          <cell r="D291">
            <v>12</v>
          </cell>
          <cell r="E291" t="str">
            <v>0345</v>
          </cell>
          <cell r="F291">
            <v>26822.934000000001</v>
          </cell>
          <cell r="I291">
            <v>0.66379999999999995</v>
          </cell>
          <cell r="K291" t="str">
            <v>PULVERIZER OVERHAUL</v>
          </cell>
          <cell r="L291" t="str">
            <v>MD</v>
          </cell>
          <cell r="M291">
            <v>2004</v>
          </cell>
        </row>
        <row r="292">
          <cell r="A292" t="str">
            <v>HTR-3</v>
          </cell>
          <cell r="B292" t="str">
            <v>PC</v>
          </cell>
          <cell r="C292" t="str">
            <v>Pulverize Coal</v>
          </cell>
          <cell r="D292">
            <v>1</v>
          </cell>
          <cell r="E292" t="str">
            <v>0260</v>
          </cell>
          <cell r="F292">
            <v>402.5</v>
          </cell>
          <cell r="I292">
            <v>0.01</v>
          </cell>
          <cell r="K292" t="str">
            <v>PRIMARY AIR FAN</v>
          </cell>
          <cell r="L292" t="str">
            <v>MD</v>
          </cell>
          <cell r="M292">
            <v>2004</v>
          </cell>
        </row>
        <row r="293">
          <cell r="A293" t="str">
            <v>HTR-3</v>
          </cell>
          <cell r="B293" t="str">
            <v>PC</v>
          </cell>
          <cell r="C293" t="str">
            <v>Pulverize Coal</v>
          </cell>
          <cell r="D293">
            <v>1</v>
          </cell>
          <cell r="E293" t="str">
            <v>0312</v>
          </cell>
          <cell r="F293">
            <v>177.667</v>
          </cell>
          <cell r="I293">
            <v>4.4000000000000003E-3</v>
          </cell>
          <cell r="K293" t="str">
            <v>PULVERIZER MILL CLASSIFIERS</v>
          </cell>
          <cell r="L293" t="str">
            <v>MD</v>
          </cell>
          <cell r="M293">
            <v>2004</v>
          </cell>
        </row>
        <row r="294">
          <cell r="A294" t="str">
            <v>HTR-3</v>
          </cell>
          <cell r="B294" t="str">
            <v>PC</v>
          </cell>
          <cell r="C294" t="str">
            <v>Pulverize Coal</v>
          </cell>
          <cell r="D294">
            <v>22</v>
          </cell>
          <cell r="E294" t="str">
            <v>0345</v>
          </cell>
          <cell r="F294">
            <v>37727.1</v>
          </cell>
          <cell r="I294">
            <v>0.93369999999999997</v>
          </cell>
          <cell r="K294" t="str">
            <v>PULVERIZER OVERHAUL</v>
          </cell>
          <cell r="L294" t="str">
            <v>PD</v>
          </cell>
          <cell r="M294">
            <v>2004</v>
          </cell>
        </row>
        <row r="295">
          <cell r="A295" t="str">
            <v>HTR-3</v>
          </cell>
          <cell r="B295" t="str">
            <v>PS</v>
          </cell>
          <cell r="C295" t="str">
            <v>Produce Steam</v>
          </cell>
          <cell r="D295">
            <v>11</v>
          </cell>
          <cell r="E295" t="str">
            <v>0370</v>
          </cell>
          <cell r="F295">
            <v>2540.1</v>
          </cell>
          <cell r="I295">
            <v>6.2899999999999998E-2</v>
          </cell>
          <cell r="K295" t="str">
            <v>BURNER INSTRUMENTS AND CONTROLS (EXCEPT LIGHT-OFF)</v>
          </cell>
          <cell r="L295" t="str">
            <v>FD</v>
          </cell>
          <cell r="M295">
            <v>2004</v>
          </cell>
        </row>
        <row r="296">
          <cell r="A296" t="str">
            <v>HTR-3</v>
          </cell>
          <cell r="B296" t="str">
            <v>PS</v>
          </cell>
          <cell r="C296" t="str">
            <v>Produce Steam</v>
          </cell>
          <cell r="D296">
            <v>2</v>
          </cell>
          <cell r="E296" t="str">
            <v>1475</v>
          </cell>
          <cell r="F296">
            <v>1065.683</v>
          </cell>
          <cell r="I296">
            <v>2.64E-2</v>
          </cell>
          <cell r="K296" t="str">
            <v>INDUCED DRAFT FAN CONTROLS</v>
          </cell>
          <cell r="L296" t="str">
            <v>FD</v>
          </cell>
          <cell r="M296">
            <v>2004</v>
          </cell>
        </row>
        <row r="297">
          <cell r="A297" t="str">
            <v>HTR-3</v>
          </cell>
          <cell r="B297" t="str">
            <v>PS</v>
          </cell>
          <cell r="C297" t="str">
            <v>Produce Steam</v>
          </cell>
          <cell r="D297">
            <v>1</v>
          </cell>
          <cell r="E297" t="str">
            <v>1457</v>
          </cell>
          <cell r="F297">
            <v>539</v>
          </cell>
          <cell r="I297">
            <v>1.3299999999999999E-2</v>
          </cell>
          <cell r="K297" t="str">
            <v>INDUCED DRAFT FAN LUBRICATION SYSTEMS</v>
          </cell>
          <cell r="L297" t="str">
            <v>FD</v>
          </cell>
          <cell r="M297">
            <v>2004</v>
          </cell>
        </row>
        <row r="298">
          <cell r="A298" t="str">
            <v>HTR-3</v>
          </cell>
          <cell r="B298" t="str">
            <v>PS</v>
          </cell>
          <cell r="C298" t="str">
            <v>Produce Steam</v>
          </cell>
          <cell r="D298">
            <v>1</v>
          </cell>
          <cell r="E298" t="str">
            <v>1900</v>
          </cell>
          <cell r="F298">
            <v>438</v>
          </cell>
          <cell r="I298">
            <v>1.0800000000000001E-2</v>
          </cell>
          <cell r="K298" t="str">
            <v>IMPROPER BALANCE BETWEEN TUBE SECTIONS NOT DUE TO FOULING OR PLUGGING</v>
          </cell>
          <cell r="L298" t="str">
            <v>FD</v>
          </cell>
          <cell r="M298">
            <v>2004</v>
          </cell>
        </row>
        <row r="299">
          <cell r="A299" t="str">
            <v>HTR-3</v>
          </cell>
          <cell r="B299" t="str">
            <v>PS</v>
          </cell>
          <cell r="C299" t="str">
            <v>Produce Steam</v>
          </cell>
          <cell r="D299">
            <v>1</v>
          </cell>
          <cell r="E299" t="str">
            <v>1070</v>
          </cell>
          <cell r="F299">
            <v>236.517</v>
          </cell>
          <cell r="I299">
            <v>5.8999999999999999E-3</v>
          </cell>
          <cell r="K299" t="str">
            <v>SECOND REHEATER (boiler tube leaks)</v>
          </cell>
          <cell r="L299" t="str">
            <v>FD</v>
          </cell>
          <cell r="M299">
            <v>2004</v>
          </cell>
        </row>
        <row r="300">
          <cell r="A300" t="str">
            <v>HTR-3</v>
          </cell>
          <cell r="B300" t="str">
            <v>PS</v>
          </cell>
          <cell r="C300" t="str">
            <v>Produce Steam</v>
          </cell>
          <cell r="D300">
            <v>1</v>
          </cell>
          <cell r="E300" t="str">
            <v>1410</v>
          </cell>
          <cell r="F300">
            <v>140</v>
          </cell>
          <cell r="I300">
            <v>3.5000000000000001E-3</v>
          </cell>
          <cell r="K300" t="str">
            <v>FORCED DRAFT FAN MOTORS</v>
          </cell>
          <cell r="L300" t="str">
            <v>FD</v>
          </cell>
          <cell r="M300">
            <v>2004</v>
          </cell>
        </row>
        <row r="301">
          <cell r="A301" t="str">
            <v>HTR-3</v>
          </cell>
          <cell r="B301" t="str">
            <v>PS</v>
          </cell>
          <cell r="C301" t="str">
            <v>Produce Steam</v>
          </cell>
          <cell r="D301">
            <v>1</v>
          </cell>
          <cell r="E301" t="str">
            <v>1850</v>
          </cell>
          <cell r="F301">
            <v>25</v>
          </cell>
          <cell r="I301">
            <v>5.9999999999999995E-4</v>
          </cell>
          <cell r="K301" t="str">
            <v>BOILER WATER CONDITION (note Feedwater water quality)</v>
          </cell>
          <cell r="L301" t="str">
            <v>FD</v>
          </cell>
          <cell r="M301">
            <v>2004</v>
          </cell>
        </row>
        <row r="302">
          <cell r="A302" t="str">
            <v>HTR-3</v>
          </cell>
          <cell r="B302" t="str">
            <v>PS</v>
          </cell>
          <cell r="C302" t="str">
            <v>Produce Steam</v>
          </cell>
          <cell r="D302">
            <v>2</v>
          </cell>
          <cell r="E302" t="str">
            <v>1050</v>
          </cell>
          <cell r="F302">
            <v>69092</v>
          </cell>
          <cell r="I302">
            <v>1.7099</v>
          </cell>
          <cell r="K302" t="str">
            <v>SECOND SUPERHEATER (boiler tube leaks)</v>
          </cell>
          <cell r="L302" t="str">
            <v>FO</v>
          </cell>
          <cell r="M302">
            <v>2004</v>
          </cell>
        </row>
        <row r="303">
          <cell r="A303" t="str">
            <v>HTR-3</v>
          </cell>
          <cell r="B303" t="str">
            <v>PS</v>
          </cell>
          <cell r="C303" t="str">
            <v>Produce Steam</v>
          </cell>
          <cell r="D303">
            <v>1</v>
          </cell>
          <cell r="E303" t="str">
            <v>1000</v>
          </cell>
          <cell r="F303">
            <v>41078</v>
          </cell>
          <cell r="I303">
            <v>1.0165999999999999</v>
          </cell>
          <cell r="K303" t="str">
            <v>FURNACE WALL (water wall) TUBE SECTIONS</v>
          </cell>
          <cell r="L303" t="str">
            <v>FO</v>
          </cell>
          <cell r="M303">
            <v>2004</v>
          </cell>
        </row>
        <row r="304">
          <cell r="A304" t="str">
            <v>HTR-3</v>
          </cell>
          <cell r="B304" t="str">
            <v>PS</v>
          </cell>
          <cell r="C304" t="str">
            <v>Produce Steam</v>
          </cell>
          <cell r="D304">
            <v>1</v>
          </cell>
          <cell r="E304" t="str">
            <v>1070</v>
          </cell>
          <cell r="F304">
            <v>30881.332999999999</v>
          </cell>
          <cell r="I304">
            <v>0.76429999999999998</v>
          </cell>
          <cell r="K304" t="str">
            <v>SECOND REHEATER (boiler tube leaks)</v>
          </cell>
          <cell r="L304" t="str">
            <v>FO</v>
          </cell>
          <cell r="M304">
            <v>2004</v>
          </cell>
        </row>
        <row r="305">
          <cell r="A305" t="str">
            <v>HTR-3</v>
          </cell>
          <cell r="B305" t="str">
            <v>PS</v>
          </cell>
          <cell r="C305" t="str">
            <v>Produce Steam</v>
          </cell>
          <cell r="D305">
            <v>1</v>
          </cell>
          <cell r="E305" t="str">
            <v>1090</v>
          </cell>
          <cell r="F305">
            <v>17641</v>
          </cell>
          <cell r="I305">
            <v>0.43659999999999999</v>
          </cell>
          <cell r="K305" t="str">
            <v>OTHER TUBES - (boiler tube leaks)</v>
          </cell>
          <cell r="L305" t="str">
            <v>FO</v>
          </cell>
          <cell r="M305">
            <v>2004</v>
          </cell>
        </row>
        <row r="306">
          <cell r="A306" t="str">
            <v>HTR-3</v>
          </cell>
          <cell r="B306" t="str">
            <v>PS</v>
          </cell>
          <cell r="C306" t="str">
            <v>Produce Steam</v>
          </cell>
          <cell r="D306">
            <v>1</v>
          </cell>
          <cell r="E306" t="str">
            <v>1060</v>
          </cell>
          <cell r="F306">
            <v>17004.667000000001</v>
          </cell>
          <cell r="I306">
            <v>0.42080000000000001</v>
          </cell>
          <cell r="K306" t="str">
            <v>FIRST REHEATER - (boiler tube leaks)</v>
          </cell>
          <cell r="L306" t="str">
            <v>FO</v>
          </cell>
          <cell r="M306">
            <v>2004</v>
          </cell>
        </row>
        <row r="307">
          <cell r="A307" t="str">
            <v>HTR-3</v>
          </cell>
          <cell r="B307" t="str">
            <v>PS</v>
          </cell>
          <cell r="C307" t="str">
            <v>Produce Steam</v>
          </cell>
          <cell r="D307">
            <v>2</v>
          </cell>
          <cell r="E307" t="str">
            <v>1410</v>
          </cell>
          <cell r="F307">
            <v>850.65</v>
          </cell>
          <cell r="I307">
            <v>2.1100000000000001E-2</v>
          </cell>
          <cell r="K307" t="str">
            <v>FORCED DRAFT FAN MOTORS</v>
          </cell>
          <cell r="L307" t="str">
            <v>MD</v>
          </cell>
          <cell r="M307">
            <v>2004</v>
          </cell>
        </row>
        <row r="308">
          <cell r="A308" t="str">
            <v>HTR-3</v>
          </cell>
          <cell r="B308" t="str">
            <v>PS</v>
          </cell>
          <cell r="C308" t="str">
            <v>Produce Steam</v>
          </cell>
          <cell r="D308">
            <v>1</v>
          </cell>
          <cell r="E308" t="str">
            <v>0370</v>
          </cell>
          <cell r="F308">
            <v>360</v>
          </cell>
          <cell r="I308">
            <v>8.8999999999999999E-3</v>
          </cell>
          <cell r="K308" t="str">
            <v>BURNER INSTRUMENTS AND CONTROLS (EXCEPT LIGHT-OFF)</v>
          </cell>
          <cell r="L308" t="str">
            <v>MD</v>
          </cell>
          <cell r="M308">
            <v>2004</v>
          </cell>
        </row>
        <row r="309">
          <cell r="A309" t="str">
            <v>HTR-3</v>
          </cell>
          <cell r="B309" t="str">
            <v>SF</v>
          </cell>
          <cell r="C309" t="str">
            <v>Supply Fuel</v>
          </cell>
          <cell r="D309">
            <v>5</v>
          </cell>
          <cell r="E309" t="str">
            <v>0030</v>
          </cell>
          <cell r="F309">
            <v>2265.4670000000001</v>
          </cell>
          <cell r="I309">
            <v>5.6099999999999997E-2</v>
          </cell>
          <cell r="K309" t="str">
            <v>COAL CONVEYERS AND FEEDERS</v>
          </cell>
          <cell r="L309" t="str">
            <v>FD</v>
          </cell>
          <cell r="M309">
            <v>2004</v>
          </cell>
        </row>
        <row r="310">
          <cell r="A310" t="str">
            <v>HTR-3</v>
          </cell>
          <cell r="B310" t="str">
            <v>SF</v>
          </cell>
          <cell r="C310" t="str">
            <v>Supply Fuel</v>
          </cell>
          <cell r="D310">
            <v>1</v>
          </cell>
          <cell r="E310" t="str">
            <v>0110</v>
          </cell>
          <cell r="F310">
            <v>150.5</v>
          </cell>
          <cell r="I310">
            <v>3.7000000000000002E-3</v>
          </cell>
          <cell r="K310" t="str">
            <v>OTHER COAL FUEL SUPPLY PROBLEMS UP THROUGH BUNKERS</v>
          </cell>
          <cell r="L310" t="str">
            <v>FD</v>
          </cell>
          <cell r="M310">
            <v>2004</v>
          </cell>
        </row>
        <row r="311">
          <cell r="A311" t="str">
            <v>HTR-3</v>
          </cell>
          <cell r="B311" t="str">
            <v>UA</v>
          </cell>
          <cell r="C311" t="str">
            <v>Unassigned</v>
          </cell>
          <cell r="D311">
            <v>320</v>
          </cell>
          <cell r="E311" t="str">
            <v>9160</v>
          </cell>
          <cell r="F311">
            <v>0</v>
          </cell>
          <cell r="I311">
            <v>0</v>
          </cell>
          <cell r="K311" t="str">
            <v>OTHER ECONOMIC PROBLEMS</v>
          </cell>
          <cell r="L311" t="str">
            <v xml:space="preserve"> N</v>
          </cell>
          <cell r="M311">
            <v>2004</v>
          </cell>
        </row>
        <row r="312">
          <cell r="A312" t="str">
            <v>HTR-3</v>
          </cell>
          <cell r="B312" t="str">
            <v>WES</v>
          </cell>
          <cell r="F312">
            <v>0</v>
          </cell>
          <cell r="I31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Titles"/>
      <sheetName val="SAP BUDGET"/>
      <sheetName val="Current Month Actuals"/>
      <sheetName val="Current Month 100%"/>
      <sheetName val="Monthly Cash Flow"/>
      <sheetName val="ER Amount"/>
      <sheetName val="Idaho Calendar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CGEN/2004/C/002</v>
          </cell>
          <cell r="B5" t="str">
            <v>Iverson</v>
          </cell>
          <cell r="C5" t="str">
            <v>Security Upgrade</v>
          </cell>
          <cell r="E5">
            <v>5.7599999999999998E-2</v>
          </cell>
          <cell r="F5">
            <v>216.84477999999999</v>
          </cell>
          <cell r="G5">
            <v>216.95759999999999</v>
          </cell>
          <cell r="H5">
            <v>0.11281999999999925</v>
          </cell>
          <cell r="I5">
            <v>0</v>
          </cell>
          <cell r="J5">
            <v>0</v>
          </cell>
          <cell r="K5">
            <v>0</v>
          </cell>
          <cell r="L5">
            <v>5.7599999999999998E-2</v>
          </cell>
          <cell r="M5">
            <v>24.1</v>
          </cell>
          <cell r="N5">
            <v>24.1</v>
          </cell>
          <cell r="O5">
            <v>24.1</v>
          </cell>
          <cell r="P5">
            <v>24.1</v>
          </cell>
          <cell r="Q5">
            <v>24.1</v>
          </cell>
          <cell r="R5">
            <v>24.1</v>
          </cell>
          <cell r="S5">
            <v>24.1</v>
          </cell>
          <cell r="T5">
            <v>24.1</v>
          </cell>
          <cell r="U5">
            <v>24.1</v>
          </cell>
          <cell r="V5" t="str">
            <v>SLC Project--S. Richards</v>
          </cell>
          <cell r="W5">
            <v>144.6576</v>
          </cell>
          <cell r="X5">
            <v>72.300000000000011</v>
          </cell>
        </row>
        <row r="6">
          <cell r="A6" t="str">
            <v>SJIM/2002/C/018</v>
          </cell>
          <cell r="B6" t="str">
            <v>Sedey</v>
          </cell>
          <cell r="C6" t="str">
            <v>Spare ID Fan Motor</v>
          </cell>
          <cell r="E6">
            <v>1.69692</v>
          </cell>
          <cell r="F6">
            <v>337.73432000000003</v>
          </cell>
          <cell r="G6">
            <v>329.84144999999995</v>
          </cell>
          <cell r="H6">
            <v>-7.8928700000000731</v>
          </cell>
          <cell r="I6">
            <v>14.388999999999999</v>
          </cell>
          <cell r="J6">
            <v>0.55941999999999992</v>
          </cell>
          <cell r="K6">
            <v>0.57808000000000004</v>
          </cell>
          <cell r="L6">
            <v>0.55941999999999992</v>
          </cell>
          <cell r="M6">
            <v>0</v>
          </cell>
          <cell r="N6">
            <v>300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28.14453</v>
          </cell>
          <cell r="W6">
            <v>301.69691999999998</v>
          </cell>
          <cell r="X6">
            <v>28.14453</v>
          </cell>
        </row>
        <row r="7">
          <cell r="A7" t="str">
            <v>SJIM/2002/C/034</v>
          </cell>
          <cell r="B7" t="str">
            <v>Iverson</v>
          </cell>
          <cell r="C7" t="str">
            <v>Coal Yard Dust Collection Upgrades</v>
          </cell>
          <cell r="E7">
            <v>17.590540000000001</v>
          </cell>
          <cell r="F7">
            <v>0</v>
          </cell>
          <cell r="G7">
            <v>77.590540000000004</v>
          </cell>
          <cell r="H7">
            <v>77.590540000000004</v>
          </cell>
          <cell r="K7">
            <v>17.219560000000001</v>
          </cell>
          <cell r="L7">
            <v>0.37098000000000003</v>
          </cell>
          <cell r="M7">
            <v>60</v>
          </cell>
          <cell r="V7" t="str">
            <v>U2 Dust Extractors</v>
          </cell>
          <cell r="W7">
            <v>77.590540000000004</v>
          </cell>
          <cell r="X7">
            <v>0</v>
          </cell>
        </row>
        <row r="8">
          <cell r="A8" t="str">
            <v>SJIM/2004/C/002</v>
          </cell>
          <cell r="B8" t="str">
            <v>Iverson</v>
          </cell>
          <cell r="C8" t="str">
            <v>Upgrade Magnetic Separators</v>
          </cell>
          <cell r="E8">
            <v>7.5889999999999999E-2</v>
          </cell>
          <cell r="F8">
            <v>211.08392000000001</v>
          </cell>
          <cell r="G8">
            <v>438.07588999999996</v>
          </cell>
          <cell r="H8">
            <v>226.99196999999995</v>
          </cell>
          <cell r="I8">
            <v>0</v>
          </cell>
          <cell r="J8">
            <v>7.5409999999999991E-2</v>
          </cell>
          <cell r="K8">
            <v>2.3999999999999998E-4</v>
          </cell>
          <cell r="L8">
            <v>2.3999999999999998E-4</v>
          </cell>
          <cell r="M8">
            <v>146</v>
          </cell>
          <cell r="N8">
            <v>146</v>
          </cell>
          <cell r="O8">
            <v>146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W8">
            <v>438.07588999999996</v>
          </cell>
          <cell r="X8">
            <v>0</v>
          </cell>
        </row>
        <row r="9">
          <cell r="A9" t="str">
            <v>SJIM/2004/C/004</v>
          </cell>
          <cell r="B9" t="str">
            <v>Iverson</v>
          </cell>
          <cell r="C9" t="str">
            <v>Dust Collector Upgrades</v>
          </cell>
          <cell r="E9">
            <v>6.9954500000000017</v>
          </cell>
          <cell r="F9">
            <v>0</v>
          </cell>
          <cell r="G9">
            <v>36.995450000000005</v>
          </cell>
          <cell r="H9">
            <v>36.995450000000005</v>
          </cell>
          <cell r="I9">
            <v>161.91</v>
          </cell>
          <cell r="J9">
            <v>-21.600439999999999</v>
          </cell>
          <cell r="K9">
            <v>3.0965599999999998</v>
          </cell>
          <cell r="L9">
            <v>25.49933</v>
          </cell>
          <cell r="M9">
            <v>0</v>
          </cell>
          <cell r="N9">
            <v>30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 t="str">
            <v>Overland Fogging System</v>
          </cell>
          <cell r="W9">
            <v>36.995450000000005</v>
          </cell>
          <cell r="X9">
            <v>0</v>
          </cell>
        </row>
        <row r="10">
          <cell r="A10" t="str">
            <v>SJIM/2004/C/005</v>
          </cell>
          <cell r="B10" t="str">
            <v>Iverson</v>
          </cell>
          <cell r="C10" t="str">
            <v>Upgrade Coalyard Sump Pump Sys</v>
          </cell>
          <cell r="E10">
            <v>2.0961200000000004</v>
          </cell>
          <cell r="F10">
            <v>105.54208</v>
          </cell>
          <cell r="G10">
            <v>258.89612</v>
          </cell>
          <cell r="H10">
            <v>153.35404</v>
          </cell>
          <cell r="I10">
            <v>7.8659999999999997</v>
          </cell>
          <cell r="J10">
            <v>0.84408000000000005</v>
          </cell>
          <cell r="K10">
            <v>1.1047100000000001</v>
          </cell>
          <cell r="L10">
            <v>0.14733000000000002</v>
          </cell>
          <cell r="M10">
            <v>0</v>
          </cell>
          <cell r="N10">
            <v>85.6</v>
          </cell>
          <cell r="O10">
            <v>85.6</v>
          </cell>
          <cell r="P10">
            <v>85.6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 t="str">
            <v>In Limbo pending budget decisions</v>
          </cell>
          <cell r="W10">
            <v>258.89612</v>
          </cell>
          <cell r="X10">
            <v>0</v>
          </cell>
        </row>
        <row r="11">
          <cell r="A11" t="str">
            <v>SJIM/2004/C/012</v>
          </cell>
          <cell r="B11" t="str">
            <v>Meyer</v>
          </cell>
          <cell r="C11" t="str">
            <v>Replace Plant Roofs</v>
          </cell>
          <cell r="E11">
            <v>45.20758</v>
          </cell>
          <cell r="F11">
            <v>0</v>
          </cell>
          <cell r="G11">
            <v>45.20758</v>
          </cell>
          <cell r="H11">
            <v>45.20758</v>
          </cell>
          <cell r="K11">
            <v>45.20758</v>
          </cell>
          <cell r="L11">
            <v>0</v>
          </cell>
          <cell r="W11">
            <v>45.20758</v>
          </cell>
          <cell r="X11">
            <v>0</v>
          </cell>
        </row>
        <row r="12">
          <cell r="A12" t="str">
            <v>SJIM/2004/C/015</v>
          </cell>
          <cell r="B12" t="str">
            <v>Rauch</v>
          </cell>
          <cell r="C12" t="str">
            <v>Expand Womans Shower</v>
          </cell>
          <cell r="E12">
            <v>5.2505199999999999</v>
          </cell>
          <cell r="F12">
            <v>79.156559999999999</v>
          </cell>
          <cell r="G12">
            <v>79.050520000000006</v>
          </cell>
          <cell r="H12">
            <v>-0.10603999999999303</v>
          </cell>
          <cell r="I12">
            <v>0</v>
          </cell>
          <cell r="J12">
            <v>0.26336000000000004</v>
          </cell>
          <cell r="K12">
            <v>4.9871600000000003</v>
          </cell>
          <cell r="L12">
            <v>0</v>
          </cell>
          <cell r="M12">
            <v>8.1999999999999993</v>
          </cell>
          <cell r="N12">
            <v>8.1999999999999993</v>
          </cell>
          <cell r="O12">
            <v>8.1999999999999993</v>
          </cell>
          <cell r="P12">
            <v>8.1999999999999993</v>
          </cell>
          <cell r="Q12">
            <v>8.1999999999999993</v>
          </cell>
          <cell r="R12">
            <v>8.1999999999999993</v>
          </cell>
          <cell r="S12">
            <v>8.1999999999999993</v>
          </cell>
          <cell r="T12">
            <v>8.1999999999999993</v>
          </cell>
          <cell r="U12">
            <v>8.1999999999999993</v>
          </cell>
          <cell r="W12">
            <v>54.450519999999997</v>
          </cell>
          <cell r="X12">
            <v>24.599999999999998</v>
          </cell>
        </row>
        <row r="13">
          <cell r="A13" t="str">
            <v>SJIM/2004/C/020</v>
          </cell>
          <cell r="B13" t="str">
            <v>Rauch</v>
          </cell>
          <cell r="C13" t="str">
            <v>Replace Unit 4 Chiller</v>
          </cell>
          <cell r="E13">
            <v>110.30741999999999</v>
          </cell>
          <cell r="F13">
            <v>0</v>
          </cell>
          <cell r="G13">
            <v>110.30741999999999</v>
          </cell>
          <cell r="H13">
            <v>110.30741999999999</v>
          </cell>
          <cell r="J13">
            <v>110.30741999999999</v>
          </cell>
          <cell r="K13">
            <v>0</v>
          </cell>
          <cell r="L13">
            <v>0</v>
          </cell>
          <cell r="W13">
            <v>110.30741999999999</v>
          </cell>
          <cell r="X13">
            <v>0</v>
          </cell>
        </row>
        <row r="14">
          <cell r="A14" t="str">
            <v>SJIM/2004/C/027</v>
          </cell>
          <cell r="B14" t="str">
            <v>Iverson</v>
          </cell>
          <cell r="C14" t="str">
            <v>Upgrade Green River Disch Vlv Operators</v>
          </cell>
          <cell r="E14">
            <v>56.866010000000003</v>
          </cell>
          <cell r="F14">
            <v>422.16808000000003</v>
          </cell>
          <cell r="G14">
            <v>389.86600999999996</v>
          </cell>
          <cell r="H14">
            <v>-32.302070000000072</v>
          </cell>
          <cell r="I14">
            <v>80.519000000000005</v>
          </cell>
          <cell r="J14">
            <v>-0.38794000000000001</v>
          </cell>
          <cell r="K14">
            <v>6.3095499999999998</v>
          </cell>
          <cell r="L14">
            <v>50.944400000000002</v>
          </cell>
          <cell r="M14">
            <v>41.6</v>
          </cell>
          <cell r="N14">
            <v>41.6</v>
          </cell>
          <cell r="O14">
            <v>41.6</v>
          </cell>
          <cell r="P14">
            <v>208.2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 t="str">
            <v>SLC Project--J. Thomas</v>
          </cell>
          <cell r="W14">
            <v>389.86600999999996</v>
          </cell>
          <cell r="X14">
            <v>0</v>
          </cell>
        </row>
        <row r="15">
          <cell r="A15" t="str">
            <v>SJIM/2004/C/030</v>
          </cell>
          <cell r="B15" t="str">
            <v>Castleberry</v>
          </cell>
          <cell r="C15" t="str">
            <v>Unit 2, Replace Dual Flow Trays</v>
          </cell>
          <cell r="E15">
            <v>0.44220000000000004</v>
          </cell>
          <cell r="F15">
            <v>94.987800000000007</v>
          </cell>
          <cell r="G15">
            <v>94.4422</v>
          </cell>
          <cell r="H15">
            <v>-0.54560000000000741</v>
          </cell>
          <cell r="I15">
            <v>44.582000000000001</v>
          </cell>
          <cell r="J15">
            <v>0.14413999999999999</v>
          </cell>
          <cell r="K15">
            <v>0.15148</v>
          </cell>
          <cell r="L15">
            <v>0.14658000000000002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89</v>
          </cell>
          <cell r="R15">
            <v>1</v>
          </cell>
          <cell r="S15">
            <v>0</v>
          </cell>
          <cell r="T15">
            <v>0</v>
          </cell>
          <cell r="U15">
            <v>0</v>
          </cell>
          <cell r="W15">
            <v>94.4422</v>
          </cell>
          <cell r="X15">
            <v>0</v>
          </cell>
        </row>
        <row r="16">
          <cell r="A16" t="str">
            <v>SJIM/2004/C/048</v>
          </cell>
          <cell r="B16" t="str">
            <v>Sedey</v>
          </cell>
          <cell r="C16" t="str">
            <v>Unit 3 Cooling Tower Overhaul Work</v>
          </cell>
          <cell r="E16">
            <v>0</v>
          </cell>
          <cell r="F16">
            <v>0</v>
          </cell>
          <cell r="G16">
            <v>65.825130000000001</v>
          </cell>
          <cell r="H16">
            <v>65.825130000000001</v>
          </cell>
          <cell r="L16">
            <v>65.825130000000001</v>
          </cell>
        </row>
        <row r="17">
          <cell r="A17" t="str">
            <v>SJIM/2004/C/053</v>
          </cell>
          <cell r="B17" t="str">
            <v>Castleberry</v>
          </cell>
          <cell r="C17" t="str">
            <v>Unit 3, Replace Lower Chevrons</v>
          </cell>
          <cell r="E17">
            <v>0</v>
          </cell>
          <cell r="F17">
            <v>358.84287999999998</v>
          </cell>
          <cell r="G17">
            <v>367</v>
          </cell>
          <cell r="H17">
            <v>8.1571200000000204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219</v>
          </cell>
          <cell r="N17">
            <v>1</v>
          </cell>
          <cell r="O17">
            <v>1</v>
          </cell>
          <cell r="P17">
            <v>145</v>
          </cell>
          <cell r="Q17">
            <v>1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W17">
            <v>367</v>
          </cell>
          <cell r="X17">
            <v>0</v>
          </cell>
        </row>
        <row r="18">
          <cell r="A18" t="str">
            <v>SJIM/2004/C/054</v>
          </cell>
          <cell r="B18" t="str">
            <v>Aust</v>
          </cell>
          <cell r="C18" t="str">
            <v>Unit 1,2,3,4 Replace Logic Room HVAC</v>
          </cell>
          <cell r="E18">
            <v>3.0988199999999999</v>
          </cell>
          <cell r="F18">
            <v>263.85508000000004</v>
          </cell>
          <cell r="G18">
            <v>261.92653199999995</v>
          </cell>
          <cell r="H18">
            <v>-1.9285480000000916</v>
          </cell>
          <cell r="I18">
            <v>41.512</v>
          </cell>
          <cell r="J18">
            <v>0.96914999999999996</v>
          </cell>
          <cell r="K18">
            <v>0.83557000000000003</v>
          </cell>
          <cell r="L18">
            <v>1.2940999999999998</v>
          </cell>
          <cell r="M18">
            <v>43.186880000000002</v>
          </cell>
          <cell r="N18">
            <v>128.72319999999999</v>
          </cell>
          <cell r="O18">
            <v>80.439599999999999</v>
          </cell>
          <cell r="P18">
            <v>6.4780319999999989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W18">
            <v>261.92653199999995</v>
          </cell>
          <cell r="X18">
            <v>0</v>
          </cell>
        </row>
        <row r="19">
          <cell r="A19" t="str">
            <v>SJIM/2004/C/055</v>
          </cell>
          <cell r="B19" t="str">
            <v>Rauch</v>
          </cell>
          <cell r="C19" t="str">
            <v>Replace Plant Instrumentation</v>
          </cell>
          <cell r="E19">
            <v>14.38289</v>
          </cell>
          <cell r="F19">
            <v>0</v>
          </cell>
          <cell r="G19">
            <v>14.38289</v>
          </cell>
          <cell r="H19">
            <v>14.38289</v>
          </cell>
          <cell r="K19">
            <v>13.060829999999999</v>
          </cell>
          <cell r="L19">
            <v>1.32206</v>
          </cell>
          <cell r="W19">
            <v>14.38289</v>
          </cell>
          <cell r="X19">
            <v>0</v>
          </cell>
        </row>
        <row r="20">
          <cell r="A20" t="str">
            <v>SJIM/2004/C/058</v>
          </cell>
          <cell r="B20" t="str">
            <v>Aust</v>
          </cell>
          <cell r="C20" t="str">
            <v>Unit 4 Controls Upgrade</v>
          </cell>
          <cell r="D20" t="str">
            <v>Y</v>
          </cell>
          <cell r="E20">
            <v>1474.2535699999999</v>
          </cell>
          <cell r="F20">
            <v>2629.52277</v>
          </cell>
          <cell r="G20">
            <v>3372.2535699999999</v>
          </cell>
          <cell r="H20">
            <v>742.73079999999982</v>
          </cell>
          <cell r="I20">
            <v>3329.6</v>
          </cell>
          <cell r="J20">
            <v>489.44946999999996</v>
          </cell>
          <cell r="K20">
            <v>672.37009</v>
          </cell>
          <cell r="L20">
            <v>312.43401</v>
          </cell>
          <cell r="M20">
            <v>950</v>
          </cell>
          <cell r="N20">
            <v>275</v>
          </cell>
          <cell r="O20">
            <v>275</v>
          </cell>
          <cell r="P20">
            <v>275</v>
          </cell>
          <cell r="Q20">
            <v>123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W20">
            <v>3372.2535699999999</v>
          </cell>
          <cell r="X20">
            <v>0</v>
          </cell>
        </row>
        <row r="21">
          <cell r="A21" t="str">
            <v>SJIM/2004/C/059</v>
          </cell>
          <cell r="B21" t="str">
            <v>Meyer</v>
          </cell>
          <cell r="C21" t="str">
            <v>JB 4 Submerged Drag Chain Conveyor</v>
          </cell>
          <cell r="D21" t="str">
            <v>Y</v>
          </cell>
          <cell r="E21">
            <v>3000.2966999999999</v>
          </cell>
          <cell r="F21">
            <v>4539.8762400000005</v>
          </cell>
          <cell r="G21">
            <v>4539.2966999999999</v>
          </cell>
          <cell r="H21">
            <v>-0.57954000000063388</v>
          </cell>
          <cell r="I21">
            <v>1321.8209999999999</v>
          </cell>
          <cell r="J21">
            <v>803.77271999999994</v>
          </cell>
          <cell r="K21">
            <v>1085.9480100000001</v>
          </cell>
          <cell r="L21">
            <v>1110.5759699999999</v>
          </cell>
          <cell r="M21">
            <v>1539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W21">
            <v>4539.2966999999999</v>
          </cell>
          <cell r="X21">
            <v>0</v>
          </cell>
        </row>
        <row r="22">
          <cell r="A22" t="str">
            <v>SJIM/2004/C/060</v>
          </cell>
          <cell r="B22" t="str">
            <v>Castleberry</v>
          </cell>
          <cell r="C22" t="str">
            <v>Units 1 &amp; 4, SO3 Flue Gas Systems</v>
          </cell>
          <cell r="E22">
            <v>0</v>
          </cell>
          <cell r="F22">
            <v>0</v>
          </cell>
          <cell r="G22">
            <v>12.53098</v>
          </cell>
          <cell r="H22">
            <v>12.53098</v>
          </cell>
          <cell r="L22">
            <v>12.53098</v>
          </cell>
        </row>
        <row r="23">
          <cell r="A23" t="str">
            <v>SJIM/2004/C/062</v>
          </cell>
          <cell r="B23" t="str">
            <v>Meyer</v>
          </cell>
          <cell r="C23" t="str">
            <v>Close FGD Pond #1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W23">
            <v>0</v>
          </cell>
          <cell r="X23">
            <v>0</v>
          </cell>
        </row>
        <row r="24">
          <cell r="A24" t="str">
            <v>SJIM/2004/C/077</v>
          </cell>
          <cell r="B24" t="str">
            <v>Zakotnik</v>
          </cell>
          <cell r="C24" t="str">
            <v>Unit 4 Construction Elevator</v>
          </cell>
          <cell r="E24">
            <v>128.05994999999999</v>
          </cell>
          <cell r="F24">
            <v>0</v>
          </cell>
          <cell r="G24">
            <v>128.05994999999999</v>
          </cell>
          <cell r="H24">
            <v>128.05994999999999</v>
          </cell>
          <cell r="I24">
            <v>96.55</v>
          </cell>
          <cell r="J24">
            <v>18.228000000000002</v>
          </cell>
          <cell r="K24">
            <v>109.23313</v>
          </cell>
          <cell r="L24">
            <v>0.59882000000000002</v>
          </cell>
          <cell r="W24">
            <v>128.05994999999999</v>
          </cell>
          <cell r="X24">
            <v>0</v>
          </cell>
        </row>
        <row r="25">
          <cell r="A25" t="str">
            <v>SJIM/2004/C/081</v>
          </cell>
          <cell r="B25" t="str">
            <v>Iverson</v>
          </cell>
          <cell r="C25" t="str">
            <v>Replace Apron Feeders</v>
          </cell>
          <cell r="E25">
            <v>780.9519499999999</v>
          </cell>
          <cell r="F25">
            <v>710.36565000000007</v>
          </cell>
          <cell r="G25">
            <v>985.55194999999992</v>
          </cell>
          <cell r="H25">
            <v>275.18629999999985</v>
          </cell>
          <cell r="I25">
            <v>147.595</v>
          </cell>
          <cell r="J25">
            <v>95.470729999999989</v>
          </cell>
          <cell r="K25">
            <v>350.85197999999997</v>
          </cell>
          <cell r="L25">
            <v>334.62923999999998</v>
          </cell>
          <cell r="M25">
            <v>85.7</v>
          </cell>
          <cell r="N25">
            <v>59.8</v>
          </cell>
          <cell r="O25">
            <v>59.1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>SLC Project--J. Thomas</v>
          </cell>
          <cell r="W25">
            <v>985.55194999999992</v>
          </cell>
          <cell r="X25">
            <v>0</v>
          </cell>
        </row>
        <row r="26">
          <cell r="A26" t="str">
            <v>SJIM/2004/C/082</v>
          </cell>
          <cell r="B26" t="str">
            <v>Iverson</v>
          </cell>
          <cell r="C26" t="str">
            <v>Purchase Spare Telescopic Spout</v>
          </cell>
          <cell r="E26">
            <v>55.997710000000005</v>
          </cell>
          <cell r="F26">
            <v>105.54208</v>
          </cell>
          <cell r="G26">
            <v>112.99771000000001</v>
          </cell>
          <cell r="H26">
            <v>7.4556300000000135</v>
          </cell>
          <cell r="I26">
            <v>0.40899999999999997</v>
          </cell>
          <cell r="J26">
            <v>1.34E-3</v>
          </cell>
          <cell r="K26">
            <v>12.45168</v>
          </cell>
          <cell r="L26">
            <v>43.544690000000003</v>
          </cell>
          <cell r="M26">
            <v>13</v>
          </cell>
          <cell r="N26">
            <v>0</v>
          </cell>
          <cell r="O26">
            <v>44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W26">
            <v>112.99771000000001</v>
          </cell>
          <cell r="X26">
            <v>0</v>
          </cell>
        </row>
        <row r="27">
          <cell r="A27" t="str">
            <v>SJIM/2004/C/084</v>
          </cell>
          <cell r="B27" t="str">
            <v>Moore</v>
          </cell>
          <cell r="C27" t="str">
            <v>Unit 1 Hydrogen Seals</v>
          </cell>
          <cell r="E27">
            <v>0</v>
          </cell>
          <cell r="F27">
            <v>0</v>
          </cell>
          <cell r="G27">
            <v>11.16717</v>
          </cell>
          <cell r="H27">
            <v>11.16717</v>
          </cell>
          <cell r="L27">
            <v>11.16717</v>
          </cell>
        </row>
        <row r="28">
          <cell r="A28" t="str">
            <v>SJIM/2004/C/086</v>
          </cell>
          <cell r="B28" t="str">
            <v>Meyer</v>
          </cell>
          <cell r="C28" t="str">
            <v>Unit 3 SDCC Seal Plate Modification</v>
          </cell>
          <cell r="E28">
            <v>66.899820000000005</v>
          </cell>
          <cell r="F28">
            <v>0</v>
          </cell>
          <cell r="G28">
            <v>66.899820000000005</v>
          </cell>
          <cell r="H28">
            <v>66.899820000000005</v>
          </cell>
          <cell r="I28">
            <v>218.48679999999999</v>
          </cell>
          <cell r="J28">
            <v>66.899820000000005</v>
          </cell>
          <cell r="K28">
            <v>0</v>
          </cell>
          <cell r="L28">
            <v>0</v>
          </cell>
          <cell r="W28">
            <v>66.899820000000005</v>
          </cell>
          <cell r="X28">
            <v>0</v>
          </cell>
        </row>
        <row r="29">
          <cell r="A29" t="str">
            <v>SJIM/2005/C/001</v>
          </cell>
          <cell r="B29" t="str">
            <v>Sedey</v>
          </cell>
          <cell r="C29" t="str">
            <v>Unit 4 Cooling Tower Replacement</v>
          </cell>
          <cell r="D29" t="str">
            <v>Y</v>
          </cell>
          <cell r="E29">
            <v>4815.7262800000008</v>
          </cell>
          <cell r="F29">
            <v>5989.8686699999998</v>
          </cell>
          <cell r="G29">
            <v>6915.7262800000008</v>
          </cell>
          <cell r="H29">
            <v>925.85761000000093</v>
          </cell>
          <cell r="I29">
            <v>1495.9110000000001</v>
          </cell>
          <cell r="J29">
            <v>247.05131</v>
          </cell>
          <cell r="K29">
            <v>1691.7670500000002</v>
          </cell>
          <cell r="L29">
            <v>2876.9079200000001</v>
          </cell>
          <cell r="M29">
            <v>2000</v>
          </cell>
          <cell r="N29">
            <v>100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W29">
            <v>6915.7262800000008</v>
          </cell>
          <cell r="X29">
            <v>0</v>
          </cell>
        </row>
        <row r="30">
          <cell r="A30" t="str">
            <v>SJIM/2005/C/002</v>
          </cell>
          <cell r="B30" t="str">
            <v>Rauch</v>
          </cell>
          <cell r="C30" t="str">
            <v>Replace 21 Feedwater Heater</v>
          </cell>
          <cell r="E30">
            <v>463.85556000000003</v>
          </cell>
          <cell r="F30">
            <v>684.49130000000002</v>
          </cell>
          <cell r="G30">
            <v>674.46265000000005</v>
          </cell>
          <cell r="H30">
            <v>-10.028649999999971</v>
          </cell>
          <cell r="I30">
            <v>7.4370000000000003</v>
          </cell>
          <cell r="J30">
            <v>0.21130000000000002</v>
          </cell>
          <cell r="K30">
            <v>1.7151400000000001</v>
          </cell>
          <cell r="L30">
            <v>461.92912000000001</v>
          </cell>
          <cell r="M30">
            <v>100</v>
          </cell>
          <cell r="N30">
            <v>100</v>
          </cell>
          <cell r="O30">
            <v>1.5153800000000002</v>
          </cell>
          <cell r="P30">
            <v>1.5152600000000001</v>
          </cell>
          <cell r="Q30">
            <v>1.5152600000000001</v>
          </cell>
          <cell r="R30">
            <v>1.51528</v>
          </cell>
          <cell r="S30">
            <v>1.5153800000000002</v>
          </cell>
          <cell r="T30">
            <v>1.5152699999999999</v>
          </cell>
          <cell r="U30">
            <v>1.5152600000000001</v>
          </cell>
          <cell r="W30">
            <v>669.91674</v>
          </cell>
          <cell r="X30">
            <v>4.5459100000000001</v>
          </cell>
        </row>
        <row r="31">
          <cell r="A31" t="str">
            <v>SJIM/2005/C/003</v>
          </cell>
          <cell r="B31" t="str">
            <v>Cain</v>
          </cell>
          <cell r="C31" t="str">
            <v>Unit 2 Controls Upgrade</v>
          </cell>
          <cell r="E31">
            <v>0.69137000000000004</v>
          </cell>
          <cell r="F31">
            <v>5372.78323</v>
          </cell>
          <cell r="G31">
            <v>5372.5122875176057</v>
          </cell>
          <cell r="H31">
            <v>-0.27094248239427543</v>
          </cell>
          <cell r="I31">
            <v>0</v>
          </cell>
          <cell r="J31">
            <v>0</v>
          </cell>
          <cell r="K31">
            <v>0</v>
          </cell>
          <cell r="L31">
            <v>0.69137000000000004</v>
          </cell>
          <cell r="M31">
            <v>442.76709004225359</v>
          </cell>
          <cell r="N31">
            <v>218.94317538380278</v>
          </cell>
          <cell r="O31">
            <v>279.2688051338028</v>
          </cell>
          <cell r="P31">
            <v>462.8665990422536</v>
          </cell>
          <cell r="Q31">
            <v>712.48966909859143</v>
          </cell>
          <cell r="R31">
            <v>1184.8273056760563</v>
          </cell>
          <cell r="S31">
            <v>882.06827877464809</v>
          </cell>
          <cell r="T31">
            <v>576.58999436619717</v>
          </cell>
          <cell r="U31">
            <v>612</v>
          </cell>
          <cell r="W31">
            <v>3301.8540143767605</v>
          </cell>
          <cell r="X31">
            <v>2070.6582731408453</v>
          </cell>
        </row>
        <row r="32">
          <cell r="A32" t="str">
            <v>SJIM/2005/C/004</v>
          </cell>
          <cell r="B32" t="str">
            <v>Moore</v>
          </cell>
          <cell r="C32" t="str">
            <v>Purchase Seed Rotor for Main Generators</v>
          </cell>
          <cell r="D32" t="str">
            <v>Y</v>
          </cell>
          <cell r="E32">
            <v>1200.2926300000001</v>
          </cell>
          <cell r="F32">
            <v>2194.3274700000002</v>
          </cell>
          <cell r="G32">
            <v>1200.2926300000001</v>
          </cell>
          <cell r="H32">
            <v>-994.03484000000003</v>
          </cell>
          <cell r="I32">
            <v>3068.2440000000001</v>
          </cell>
          <cell r="J32">
            <v>10.065280000000001</v>
          </cell>
          <cell r="K32">
            <v>1190.2273500000001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W32">
            <v>1200.2926300000001</v>
          </cell>
          <cell r="X32">
            <v>0</v>
          </cell>
        </row>
        <row r="33">
          <cell r="A33" t="str">
            <v>SJIM/2005/C/005</v>
          </cell>
          <cell r="B33" t="str">
            <v>Castleberry</v>
          </cell>
          <cell r="C33" t="str">
            <v>JB  Unit 4  Precip Upgrades</v>
          </cell>
          <cell r="D33" t="str">
            <v>Y</v>
          </cell>
          <cell r="E33">
            <v>1871.56764</v>
          </cell>
          <cell r="F33">
            <v>1849.0383300000001</v>
          </cell>
          <cell r="G33">
            <v>1921.56764</v>
          </cell>
          <cell r="H33">
            <v>72.529309999999896</v>
          </cell>
          <cell r="I33">
            <v>567.99300000000005</v>
          </cell>
          <cell r="J33">
            <v>91.100100000000012</v>
          </cell>
          <cell r="K33">
            <v>191.88754</v>
          </cell>
          <cell r="L33">
            <v>1588.58</v>
          </cell>
          <cell r="M33">
            <v>50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W33">
            <v>1921.56764</v>
          </cell>
          <cell r="X33">
            <v>0</v>
          </cell>
        </row>
        <row r="34">
          <cell r="A34" t="str">
            <v>SJIM/2005/C/006</v>
          </cell>
          <cell r="B34" t="str">
            <v>Zakotnik</v>
          </cell>
          <cell r="C34" t="str">
            <v>JB  Unit 4  Air Preheater Rebuild</v>
          </cell>
          <cell r="D34" t="str">
            <v>Y</v>
          </cell>
          <cell r="E34">
            <v>559.30600000000004</v>
          </cell>
          <cell r="F34">
            <v>1135.1044299999999</v>
          </cell>
          <cell r="G34">
            <v>559.30600000000004</v>
          </cell>
          <cell r="H34">
            <v>-575.79842999999983</v>
          </cell>
          <cell r="I34">
            <v>970.59100000000001</v>
          </cell>
          <cell r="J34">
            <v>51.344089999999994</v>
          </cell>
          <cell r="K34">
            <v>0</v>
          </cell>
          <cell r="L34">
            <v>507.96190999999999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W34">
            <v>559.30600000000004</v>
          </cell>
          <cell r="X34">
            <v>0</v>
          </cell>
        </row>
        <row r="35">
          <cell r="A35" t="str">
            <v>SJIM/2005/C/007</v>
          </cell>
          <cell r="B35" t="str">
            <v>Moore</v>
          </cell>
          <cell r="C35" t="str">
            <v>Rewind #2 Main Generator Stator</v>
          </cell>
          <cell r="E35">
            <v>1215.0386599999997</v>
          </cell>
          <cell r="F35">
            <v>1625.3311999999999</v>
          </cell>
          <cell r="G35">
            <v>1625.0386599999997</v>
          </cell>
          <cell r="H35">
            <v>-0.29254000000014457</v>
          </cell>
          <cell r="I35">
            <v>0</v>
          </cell>
          <cell r="J35">
            <v>0</v>
          </cell>
          <cell r="K35">
            <v>1211.1238999999998</v>
          </cell>
          <cell r="L35">
            <v>3.9147600000000002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410</v>
          </cell>
          <cell r="T35">
            <v>0</v>
          </cell>
          <cell r="U35">
            <v>0</v>
          </cell>
          <cell r="W35">
            <v>1215.0386599999997</v>
          </cell>
          <cell r="X35">
            <v>410</v>
          </cell>
        </row>
        <row r="36">
          <cell r="A36" t="str">
            <v>SJIM/2005/C/008</v>
          </cell>
          <cell r="B36" t="str">
            <v>Meyer</v>
          </cell>
          <cell r="C36" t="str">
            <v>JB 2 Submerged Drag Chain Conveyor</v>
          </cell>
          <cell r="E36">
            <v>9.2359299999999998</v>
          </cell>
          <cell r="F36">
            <v>787.61162999999999</v>
          </cell>
          <cell r="G36">
            <v>786.70894999999996</v>
          </cell>
          <cell r="H36">
            <v>-0.90268000000003212</v>
          </cell>
          <cell r="I36">
            <v>0</v>
          </cell>
          <cell r="J36">
            <v>2.0245199999999999</v>
          </cell>
          <cell r="K36">
            <v>1.8446500000000001</v>
          </cell>
          <cell r="L36">
            <v>5.3667600000000002</v>
          </cell>
          <cell r="M36">
            <v>7.3633699999999997</v>
          </cell>
          <cell r="N36">
            <v>14.27604</v>
          </cell>
          <cell r="O36">
            <v>123.98739</v>
          </cell>
          <cell r="P36">
            <v>184.93789000000001</v>
          </cell>
          <cell r="Q36">
            <v>17.917669999999998</v>
          </cell>
          <cell r="R36">
            <v>79.351559999999992</v>
          </cell>
          <cell r="S36">
            <v>63.7</v>
          </cell>
          <cell r="T36">
            <v>251.9391</v>
          </cell>
          <cell r="U36">
            <v>34</v>
          </cell>
          <cell r="W36">
            <v>437.06984999999997</v>
          </cell>
          <cell r="X36">
            <v>349.63909999999998</v>
          </cell>
        </row>
        <row r="37">
          <cell r="A37" t="str">
            <v>SJIM/2005/C/009</v>
          </cell>
          <cell r="B37" t="str">
            <v>Iverson</v>
          </cell>
          <cell r="C37" t="str">
            <v>Upgrade 05A&amp;B Conveyor Headhouse</v>
          </cell>
          <cell r="E37">
            <v>0</v>
          </cell>
          <cell r="F37">
            <v>770.00697000000002</v>
          </cell>
          <cell r="G37">
            <v>770</v>
          </cell>
          <cell r="H37">
            <v>-6.9700000000239015E-3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P37">
            <v>770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In Limbo pending budget decisions</v>
          </cell>
          <cell r="W37">
            <v>770</v>
          </cell>
          <cell r="X37">
            <v>0</v>
          </cell>
        </row>
        <row r="38">
          <cell r="A38" t="str">
            <v>SJIM/2005/C/010</v>
          </cell>
          <cell r="B38" t="str">
            <v>Iverson</v>
          </cell>
          <cell r="C38" t="str">
            <v>Purchase Power Unit/Equipment Package</v>
          </cell>
          <cell r="E38">
            <v>0</v>
          </cell>
          <cell r="F38">
            <v>234.55054999999999</v>
          </cell>
          <cell r="G38">
            <v>234.6</v>
          </cell>
          <cell r="H38">
            <v>4.9450000000007321E-2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234.6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W38">
            <v>234.6</v>
          </cell>
          <cell r="X38">
            <v>0</v>
          </cell>
        </row>
        <row r="39">
          <cell r="A39" t="str">
            <v>SJIM/2005/C/011</v>
          </cell>
          <cell r="B39" t="str">
            <v>Zakotnik</v>
          </cell>
          <cell r="C39" t="str">
            <v>JB  Unit 4  Wallblowers IR25-76</v>
          </cell>
          <cell r="D39" t="str">
            <v>Y</v>
          </cell>
          <cell r="E39">
            <v>593.04011000000003</v>
          </cell>
          <cell r="F39">
            <v>676.48102000000006</v>
          </cell>
          <cell r="G39">
            <v>643.04011000000003</v>
          </cell>
          <cell r="H39">
            <v>-33.440910000000031</v>
          </cell>
          <cell r="I39">
            <v>0</v>
          </cell>
          <cell r="J39">
            <v>15.13594</v>
          </cell>
          <cell r="K39">
            <v>382.19953000000004</v>
          </cell>
          <cell r="L39">
            <v>195.70464000000001</v>
          </cell>
          <cell r="M39">
            <v>50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W39">
            <v>643.04011000000003</v>
          </cell>
          <cell r="X39">
            <v>0</v>
          </cell>
        </row>
        <row r="40">
          <cell r="A40" t="str">
            <v>SJIM/2005/C/012</v>
          </cell>
          <cell r="B40" t="str">
            <v>Iverson</v>
          </cell>
          <cell r="C40" t="str">
            <v>Dust Extractors--Units 1  and 3</v>
          </cell>
          <cell r="E40">
            <v>0</v>
          </cell>
          <cell r="F40">
            <v>583.28734999999995</v>
          </cell>
          <cell r="G40">
            <v>583.29999999999995</v>
          </cell>
          <cell r="H40">
            <v>1.2650000000007822E-2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388.9</v>
          </cell>
          <cell r="T40">
            <v>194.4</v>
          </cell>
          <cell r="U40">
            <v>0</v>
          </cell>
          <cell r="W40">
            <v>0</v>
          </cell>
          <cell r="X40">
            <v>583.29999999999995</v>
          </cell>
        </row>
        <row r="41">
          <cell r="A41" t="str">
            <v>SJIM/2005/C/013</v>
          </cell>
          <cell r="B41" t="str">
            <v>Rauch</v>
          </cell>
          <cell r="C41" t="str">
            <v>Reverse Osmosis System - 3rd Train</v>
          </cell>
          <cell r="E41">
            <v>2.9524900000000001</v>
          </cell>
          <cell r="F41">
            <v>535.92637999999999</v>
          </cell>
          <cell r="G41">
            <v>535.60614999999996</v>
          </cell>
          <cell r="H41">
            <v>-0.32023000000003776</v>
          </cell>
          <cell r="I41">
            <v>3.3490000000000002</v>
          </cell>
          <cell r="J41">
            <v>1.65533</v>
          </cell>
          <cell r="K41">
            <v>0.97785</v>
          </cell>
          <cell r="L41">
            <v>0.31930999999999998</v>
          </cell>
          <cell r="M41">
            <v>1.0908199999999999</v>
          </cell>
          <cell r="N41">
            <v>1.0909500000000001</v>
          </cell>
          <cell r="O41">
            <v>1.0909599999999999</v>
          </cell>
          <cell r="P41">
            <v>1.0908099999999998</v>
          </cell>
          <cell r="Q41">
            <v>1.0909500000000001</v>
          </cell>
          <cell r="R41">
            <v>1.0908199999999999</v>
          </cell>
          <cell r="S41">
            <v>365.80271999999997</v>
          </cell>
          <cell r="T41">
            <v>41.553519999999999</v>
          </cell>
          <cell r="U41">
            <v>118.75211</v>
          </cell>
          <cell r="W41">
            <v>9.497799999999998</v>
          </cell>
          <cell r="X41">
            <v>526.10834999999997</v>
          </cell>
        </row>
        <row r="42">
          <cell r="A42" t="str">
            <v>SJIM/2005/C/014</v>
          </cell>
          <cell r="B42" t="str">
            <v>Moore</v>
          </cell>
          <cell r="C42" t="str">
            <v>Refurbish Unit 4 Gen Field (includes O,C&amp;C)</v>
          </cell>
          <cell r="D42" t="str">
            <v>Y</v>
          </cell>
          <cell r="E42">
            <v>534.44596000000001</v>
          </cell>
          <cell r="F42">
            <v>888.10739999999998</v>
          </cell>
          <cell r="G42">
            <v>887.44596000000001</v>
          </cell>
          <cell r="H42">
            <v>-0.6614399999999705</v>
          </cell>
          <cell r="I42">
            <v>0</v>
          </cell>
          <cell r="J42">
            <v>3.8999999999999998E-3</v>
          </cell>
          <cell r="K42">
            <v>514.64909</v>
          </cell>
          <cell r="L42">
            <v>19.79297</v>
          </cell>
          <cell r="M42">
            <v>33</v>
          </cell>
          <cell r="N42">
            <v>320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W42">
            <v>887.44596000000001</v>
          </cell>
          <cell r="X42">
            <v>0</v>
          </cell>
        </row>
        <row r="43">
          <cell r="A43" t="str">
            <v>SJIM/2005/C/015</v>
          </cell>
          <cell r="B43" t="str">
            <v>Moore</v>
          </cell>
          <cell r="C43" t="str">
            <v>Replace Main Stop Valve Studs</v>
          </cell>
          <cell r="D43" t="str">
            <v>Y</v>
          </cell>
          <cell r="E43">
            <v>85.307020000000009</v>
          </cell>
          <cell r="F43">
            <v>219.82647</v>
          </cell>
          <cell r="G43">
            <v>219.30702000000002</v>
          </cell>
          <cell r="H43">
            <v>-0.51944999999997776</v>
          </cell>
          <cell r="I43">
            <v>0</v>
          </cell>
          <cell r="J43">
            <v>30.147729999999999</v>
          </cell>
          <cell r="K43">
            <v>0.23405999999999999</v>
          </cell>
          <cell r="L43">
            <v>54.925230000000006</v>
          </cell>
          <cell r="M43">
            <v>134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W43">
            <v>219.30702000000002</v>
          </cell>
          <cell r="X43">
            <v>0</v>
          </cell>
        </row>
        <row r="44">
          <cell r="A44" t="str">
            <v>SJIM/2005/C/017</v>
          </cell>
          <cell r="B44" t="str">
            <v>Zakotnik</v>
          </cell>
          <cell r="C44" t="str">
            <v>JB  Unit 4  Advanced Sootblower System</v>
          </cell>
          <cell r="E44">
            <v>277.28073999999998</v>
          </cell>
          <cell r="F44">
            <v>419.27112</v>
          </cell>
          <cell r="G44">
            <v>362.40228999999988</v>
          </cell>
          <cell r="H44">
            <v>-56.868830000000116</v>
          </cell>
          <cell r="I44">
            <v>0</v>
          </cell>
          <cell r="J44">
            <v>199.39256</v>
          </cell>
          <cell r="K44">
            <v>51.290289999999999</v>
          </cell>
          <cell r="L44">
            <v>26.59789</v>
          </cell>
          <cell r="M44">
            <v>30</v>
          </cell>
          <cell r="N44">
            <v>30</v>
          </cell>
          <cell r="O44">
            <v>20</v>
          </cell>
          <cell r="P44">
            <v>0.85362000000000005</v>
          </cell>
          <cell r="Q44">
            <v>0.85360000000000003</v>
          </cell>
          <cell r="R44">
            <v>0.85362000000000005</v>
          </cell>
          <cell r="S44">
            <v>0.85350000000000004</v>
          </cell>
          <cell r="T44">
            <v>0.85359000000000007</v>
          </cell>
          <cell r="U44">
            <v>0.85362000000000005</v>
          </cell>
          <cell r="W44">
            <v>359.84157999999991</v>
          </cell>
          <cell r="X44">
            <v>2.5607100000000003</v>
          </cell>
        </row>
        <row r="45">
          <cell r="A45" t="str">
            <v>SJIM/2005/C/018</v>
          </cell>
          <cell r="B45" t="str">
            <v>Zakotnik</v>
          </cell>
          <cell r="C45" t="str">
            <v>JB  Unit 4  BCP Motor Rewinds</v>
          </cell>
          <cell r="E45">
            <v>0</v>
          </cell>
          <cell r="F45">
            <v>432.74014</v>
          </cell>
          <cell r="G45">
            <v>429.25103999999999</v>
          </cell>
          <cell r="H45">
            <v>-3.4891000000000076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211.96503000000001</v>
          </cell>
          <cell r="O45">
            <v>212</v>
          </cell>
          <cell r="P45">
            <v>0.88090000000000002</v>
          </cell>
          <cell r="Q45">
            <v>0.88102999999999998</v>
          </cell>
          <cell r="R45">
            <v>0.88100000000000001</v>
          </cell>
          <cell r="S45">
            <v>0.88102999999999998</v>
          </cell>
          <cell r="T45">
            <v>0.88102000000000003</v>
          </cell>
          <cell r="U45">
            <v>0.88102999999999998</v>
          </cell>
          <cell r="W45">
            <v>426.60795999999999</v>
          </cell>
          <cell r="X45">
            <v>2.6430799999999999</v>
          </cell>
        </row>
        <row r="46">
          <cell r="A46" t="str">
            <v>SJIM/2005/C/019</v>
          </cell>
          <cell r="B46" t="str">
            <v>Castleberry</v>
          </cell>
          <cell r="C46" t="str">
            <v>JB  Unit 4  Scrubber Duct Work</v>
          </cell>
          <cell r="D46" t="str">
            <v>Y</v>
          </cell>
          <cell r="E46">
            <v>162.36273999999997</v>
          </cell>
          <cell r="F46">
            <v>437.79778999999996</v>
          </cell>
          <cell r="G46">
            <v>162.36273999999997</v>
          </cell>
          <cell r="H46">
            <v>-275.43504999999999</v>
          </cell>
          <cell r="I46">
            <v>0.65200000000000002</v>
          </cell>
          <cell r="J46">
            <v>2.1199999999999999E-3</v>
          </cell>
          <cell r="K46">
            <v>162.36061999999998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W46">
            <v>162.36273999999997</v>
          </cell>
          <cell r="X46">
            <v>0</v>
          </cell>
        </row>
        <row r="47">
          <cell r="A47" t="str">
            <v>SJIM/2005/C/020</v>
          </cell>
          <cell r="B47" t="str">
            <v>Castleberry</v>
          </cell>
          <cell r="C47" t="str">
            <v>JB  Unit 2  Replace Lower Chevrons</v>
          </cell>
          <cell r="E47">
            <v>0</v>
          </cell>
          <cell r="F47">
            <v>419.67682000000002</v>
          </cell>
          <cell r="G47">
            <v>357</v>
          </cell>
          <cell r="H47">
            <v>-62.676820000000021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208</v>
          </cell>
          <cell r="N47">
            <v>1</v>
          </cell>
          <cell r="O47">
            <v>1</v>
          </cell>
          <cell r="P47">
            <v>1</v>
          </cell>
          <cell r="Q47">
            <v>145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W47">
            <v>357</v>
          </cell>
          <cell r="X47">
            <v>0</v>
          </cell>
        </row>
        <row r="48">
          <cell r="A48" t="str">
            <v>SJIM/2005/C/021</v>
          </cell>
          <cell r="B48" t="str">
            <v>Iverson</v>
          </cell>
          <cell r="C48" t="str">
            <v>Air Belts--05A Conveyor</v>
          </cell>
          <cell r="E48">
            <v>0</v>
          </cell>
          <cell r="F48">
            <v>357.01062000000002</v>
          </cell>
          <cell r="G48">
            <v>357</v>
          </cell>
          <cell r="H48">
            <v>-1.0620000000017171E-2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1.4</v>
          </cell>
          <cell r="O48">
            <v>177.8</v>
          </cell>
          <cell r="P48">
            <v>177.8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 t="str">
            <v>SLC Project--J. Thomas</v>
          </cell>
          <cell r="W48">
            <v>357</v>
          </cell>
          <cell r="X48">
            <v>0</v>
          </cell>
        </row>
        <row r="49">
          <cell r="A49" t="str">
            <v>SJIM/2005/C/022</v>
          </cell>
          <cell r="B49" t="str">
            <v>Castleberry</v>
          </cell>
          <cell r="C49" t="str">
            <v>JB  Unit 4  Precip Inlet/Outlet Ducts</v>
          </cell>
          <cell r="D49" t="str">
            <v>Y</v>
          </cell>
          <cell r="E49">
            <v>27.758149999999997</v>
          </cell>
          <cell r="F49">
            <v>373.18765999999999</v>
          </cell>
          <cell r="G49">
            <v>198.68314999999998</v>
          </cell>
          <cell r="H49">
            <v>-174.50451000000001</v>
          </cell>
          <cell r="I49">
            <v>0</v>
          </cell>
          <cell r="J49">
            <v>26.298369999999998</v>
          </cell>
          <cell r="K49">
            <v>1.4597800000000001</v>
          </cell>
          <cell r="L49">
            <v>0</v>
          </cell>
          <cell r="M49">
            <v>170.92499999999998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W49">
            <v>198.68314999999998</v>
          </cell>
          <cell r="X49">
            <v>0</v>
          </cell>
        </row>
        <row r="50">
          <cell r="A50" t="str">
            <v>SJIM/2005/C/023</v>
          </cell>
          <cell r="B50" t="str">
            <v>Zakotnik</v>
          </cell>
          <cell r="C50" t="str">
            <v>Jim Bridger  Unit 1 &amp; Unit 4  Burners</v>
          </cell>
          <cell r="D50" t="str">
            <v>Y</v>
          </cell>
          <cell r="E50">
            <v>294.59958</v>
          </cell>
          <cell r="F50">
            <v>650.80223999999998</v>
          </cell>
          <cell r="G50">
            <v>395.19915000000003</v>
          </cell>
          <cell r="H50">
            <v>-255.60308999999995</v>
          </cell>
          <cell r="I50">
            <v>185.28800000000001</v>
          </cell>
          <cell r="J50">
            <v>118.41932000000001</v>
          </cell>
          <cell r="K50">
            <v>176.18026999999998</v>
          </cell>
          <cell r="L50">
            <v>-1.0000000000000001E-5</v>
          </cell>
          <cell r="M50">
            <v>1.3248900000000001</v>
          </cell>
          <cell r="N50">
            <v>90</v>
          </cell>
          <cell r="O50">
            <v>1.32491</v>
          </cell>
          <cell r="P50">
            <v>1.3250200000000001</v>
          </cell>
          <cell r="Q50">
            <v>1.3249000000000002</v>
          </cell>
          <cell r="R50">
            <v>1.3250200000000001</v>
          </cell>
          <cell r="S50">
            <v>1.3249000000000002</v>
          </cell>
          <cell r="T50">
            <v>1.3250299999999999</v>
          </cell>
          <cell r="U50">
            <v>1.3249000000000002</v>
          </cell>
          <cell r="W50">
            <v>391.22431999999998</v>
          </cell>
          <cell r="X50">
            <v>3.9748300000000008</v>
          </cell>
        </row>
        <row r="51">
          <cell r="A51" t="str">
            <v>SJIM/2005/C/025</v>
          </cell>
          <cell r="B51" t="str">
            <v>Zakotnik</v>
          </cell>
          <cell r="C51" t="str">
            <v>JB  Unit 4  Expansion Joint Replacement</v>
          </cell>
          <cell r="D51" t="str">
            <v>Y</v>
          </cell>
          <cell r="E51">
            <v>164.32595000000003</v>
          </cell>
          <cell r="F51">
            <v>243.36226000000002</v>
          </cell>
          <cell r="G51">
            <v>168.78503000000003</v>
          </cell>
          <cell r="H51">
            <v>-74.577229999999986</v>
          </cell>
          <cell r="I51">
            <v>0</v>
          </cell>
          <cell r="J51">
            <v>98.280070000000009</v>
          </cell>
          <cell r="K51">
            <v>66.045880000000011</v>
          </cell>
          <cell r="L51">
            <v>0</v>
          </cell>
          <cell r="M51">
            <v>0.49543999999999999</v>
          </cell>
          <cell r="N51">
            <v>0.49543999999999999</v>
          </cell>
          <cell r="O51">
            <v>0.49543999999999999</v>
          </cell>
          <cell r="P51">
            <v>0.49542999999999998</v>
          </cell>
          <cell r="Q51">
            <v>0.49543999999999999</v>
          </cell>
          <cell r="R51">
            <v>0.49557999999999996</v>
          </cell>
          <cell r="S51">
            <v>0.49542999999999998</v>
          </cell>
          <cell r="T51">
            <v>0.49545</v>
          </cell>
          <cell r="U51">
            <v>0.49542999999999998</v>
          </cell>
          <cell r="W51">
            <v>167.29872000000003</v>
          </cell>
          <cell r="X51">
            <v>1.48631</v>
          </cell>
        </row>
        <row r="52">
          <cell r="A52" t="str">
            <v>SJIM/2005/C/026</v>
          </cell>
          <cell r="B52" t="str">
            <v>Sedey</v>
          </cell>
          <cell r="C52" t="str">
            <v>U4 &amp; Common Bus Arc Flash Upgrades</v>
          </cell>
          <cell r="D52" t="str">
            <v>Y</v>
          </cell>
          <cell r="E52">
            <v>254.18343999999999</v>
          </cell>
          <cell r="F52">
            <v>345.62423999999999</v>
          </cell>
          <cell r="G52">
            <v>318.40535000000006</v>
          </cell>
          <cell r="H52">
            <v>-27.218889999999931</v>
          </cell>
          <cell r="I52">
            <v>1.6120000000000001</v>
          </cell>
          <cell r="J52">
            <v>5.3200000000000001E-3</v>
          </cell>
          <cell r="K52">
            <v>167.93082999999999</v>
          </cell>
          <cell r="L52">
            <v>86.247289999999992</v>
          </cell>
          <cell r="M52">
            <v>0</v>
          </cell>
          <cell r="N52">
            <v>30</v>
          </cell>
          <cell r="O52">
            <v>30</v>
          </cell>
          <cell r="P52">
            <v>0.70367999999999997</v>
          </cell>
          <cell r="Q52">
            <v>0.70357000000000003</v>
          </cell>
          <cell r="R52">
            <v>0.70371000000000006</v>
          </cell>
          <cell r="S52">
            <v>0.70369000000000004</v>
          </cell>
          <cell r="T52">
            <v>0.70358000000000009</v>
          </cell>
          <cell r="U52">
            <v>0.70367999999999997</v>
          </cell>
          <cell r="W52">
            <v>316.29440000000005</v>
          </cell>
          <cell r="X52">
            <v>2.1109499999999999</v>
          </cell>
        </row>
        <row r="53">
          <cell r="A53" t="str">
            <v>SJIM/2005/C/027</v>
          </cell>
          <cell r="B53" t="str">
            <v>Zakotnik</v>
          </cell>
          <cell r="C53" t="str">
            <v>JB4  Heavy Wall Tube Replacement</v>
          </cell>
          <cell r="D53" t="str">
            <v>Y</v>
          </cell>
          <cell r="E53">
            <v>374.00082000000003</v>
          </cell>
          <cell r="F53">
            <v>445.56547999999998</v>
          </cell>
          <cell r="G53">
            <v>382.16489000000013</v>
          </cell>
          <cell r="H53">
            <v>-63.400589999999852</v>
          </cell>
          <cell r="I53">
            <v>0</v>
          </cell>
          <cell r="J53">
            <v>143.93551000000002</v>
          </cell>
          <cell r="K53">
            <v>230.06531000000001</v>
          </cell>
          <cell r="L53">
            <v>0</v>
          </cell>
          <cell r="M53">
            <v>0.90704999999999991</v>
          </cell>
          <cell r="N53">
            <v>0.90716999999999992</v>
          </cell>
          <cell r="O53">
            <v>0.90716999999999992</v>
          </cell>
          <cell r="P53">
            <v>0.90705999999999998</v>
          </cell>
          <cell r="Q53">
            <v>0.90716999999999992</v>
          </cell>
          <cell r="R53">
            <v>0.90704999999999991</v>
          </cell>
          <cell r="S53">
            <v>0.90716999999999992</v>
          </cell>
          <cell r="T53">
            <v>0.90705999999999998</v>
          </cell>
          <cell r="U53">
            <v>0.90716999999999992</v>
          </cell>
          <cell r="W53">
            <v>379.44349000000011</v>
          </cell>
          <cell r="X53">
            <v>2.7213999999999996</v>
          </cell>
        </row>
        <row r="54">
          <cell r="A54" t="str">
            <v>SJIM/2005/C/028</v>
          </cell>
          <cell r="B54" t="str">
            <v>Iverson</v>
          </cell>
          <cell r="C54" t="str">
            <v>Purchase Vacuum Truck</v>
          </cell>
          <cell r="E54">
            <v>269.23144000000002</v>
          </cell>
          <cell r="F54">
            <v>0</v>
          </cell>
          <cell r="G54">
            <v>269.23144000000002</v>
          </cell>
          <cell r="H54">
            <v>269.23144000000002</v>
          </cell>
          <cell r="I54">
            <v>0</v>
          </cell>
          <cell r="J54">
            <v>253.74298000000002</v>
          </cell>
          <cell r="K54">
            <v>15.48846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 t="str">
            <v>Complete</v>
          </cell>
          <cell r="W54">
            <v>269.23144000000002</v>
          </cell>
          <cell r="X54">
            <v>0</v>
          </cell>
        </row>
        <row r="55">
          <cell r="A55" t="str">
            <v>SJIM/2005/C/029</v>
          </cell>
          <cell r="B55" t="str">
            <v>Moore</v>
          </cell>
          <cell r="C55" t="str">
            <v>Unit 4 Install Oil Filtration Module</v>
          </cell>
          <cell r="D55" t="str">
            <v>Y</v>
          </cell>
          <cell r="E55">
            <v>253.56628000000001</v>
          </cell>
          <cell r="F55">
            <v>270.20294999999999</v>
          </cell>
          <cell r="G55">
            <v>270.16711000000015</v>
          </cell>
          <cell r="H55">
            <v>-3.5839999999836891E-2</v>
          </cell>
          <cell r="I55">
            <v>0</v>
          </cell>
          <cell r="J55">
            <v>7.3221600000000002</v>
          </cell>
          <cell r="K55">
            <v>246.30981</v>
          </cell>
          <cell r="L55">
            <v>-6.5689999999999998E-2</v>
          </cell>
          <cell r="M55">
            <v>12.2</v>
          </cell>
          <cell r="N55">
            <v>0.55013000000000001</v>
          </cell>
          <cell r="O55">
            <v>0.55013000000000001</v>
          </cell>
          <cell r="P55">
            <v>0.55001999999999995</v>
          </cell>
          <cell r="Q55">
            <v>0.55013000000000001</v>
          </cell>
          <cell r="R55">
            <v>0.55013999999999996</v>
          </cell>
          <cell r="S55">
            <v>0.55013000000000001</v>
          </cell>
          <cell r="T55">
            <v>0.55001999999999995</v>
          </cell>
          <cell r="U55">
            <v>0.55013000000000001</v>
          </cell>
          <cell r="W55">
            <v>268.51683000000008</v>
          </cell>
          <cell r="X55">
            <v>1.65028</v>
          </cell>
        </row>
        <row r="56">
          <cell r="A56" t="str">
            <v>SJIM/2005/C/031</v>
          </cell>
          <cell r="B56" t="str">
            <v>Sedey</v>
          </cell>
          <cell r="C56" t="str">
            <v>Unit 4 Condenser Modification</v>
          </cell>
          <cell r="D56" t="str">
            <v>Y</v>
          </cell>
          <cell r="E56">
            <v>8.5878200000000007</v>
          </cell>
          <cell r="F56">
            <v>0</v>
          </cell>
          <cell r="G56">
            <v>23.587820000000001</v>
          </cell>
          <cell r="H56">
            <v>23.587820000000001</v>
          </cell>
          <cell r="I56">
            <v>43</v>
          </cell>
          <cell r="J56">
            <v>0.14462</v>
          </cell>
          <cell r="K56">
            <v>8.4432000000000009</v>
          </cell>
          <cell r="L56">
            <v>0</v>
          </cell>
          <cell r="N56">
            <v>15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W56">
            <v>23.587820000000001</v>
          </cell>
          <cell r="X56">
            <v>0</v>
          </cell>
        </row>
        <row r="57">
          <cell r="A57" t="str">
            <v>SJIM/2005/C/033</v>
          </cell>
          <cell r="B57" t="str">
            <v>Zakotnik</v>
          </cell>
          <cell r="C57" t="str">
            <v>JB  Unit 4  Ignitor Upgrades</v>
          </cell>
          <cell r="E57">
            <v>50.866590000000002</v>
          </cell>
          <cell r="F57">
            <v>406.72165000000001</v>
          </cell>
          <cell r="G57">
            <v>256.66291999999999</v>
          </cell>
          <cell r="H57">
            <v>-150.05873000000003</v>
          </cell>
          <cell r="I57">
            <v>0</v>
          </cell>
          <cell r="J57">
            <v>50.531610000000001</v>
          </cell>
          <cell r="K57">
            <v>0.16888</v>
          </cell>
          <cell r="L57">
            <v>0.1661</v>
          </cell>
          <cell r="M57">
            <v>0.82808000000000004</v>
          </cell>
          <cell r="N57">
            <v>0.82796000000000003</v>
          </cell>
          <cell r="O57">
            <v>0.82808999999999999</v>
          </cell>
          <cell r="P57">
            <v>0.82807000000000008</v>
          </cell>
          <cell r="Q57">
            <v>100</v>
          </cell>
          <cell r="R57">
            <v>100</v>
          </cell>
          <cell r="S57">
            <v>0.82808000000000004</v>
          </cell>
          <cell r="T57">
            <v>0.82796999999999998</v>
          </cell>
          <cell r="U57">
            <v>0.82808000000000004</v>
          </cell>
          <cell r="W57">
            <v>254.17878999999999</v>
          </cell>
          <cell r="X57">
            <v>2.4841299999999999</v>
          </cell>
        </row>
        <row r="58">
          <cell r="A58" t="str">
            <v>SJIM/2005/C/034</v>
          </cell>
          <cell r="B58" t="str">
            <v>Zakotnik</v>
          </cell>
          <cell r="C58" t="str">
            <v>JB  Unit 4  FSH-LTSH Split Ring Castings</v>
          </cell>
          <cell r="D58" t="str">
            <v>Y</v>
          </cell>
          <cell r="E58">
            <v>170.21563</v>
          </cell>
          <cell r="F58">
            <v>167.51560999999998</v>
          </cell>
          <cell r="G58">
            <v>173.285</v>
          </cell>
          <cell r="H58">
            <v>5.7693900000000156</v>
          </cell>
          <cell r="I58">
            <v>0</v>
          </cell>
          <cell r="J58">
            <v>108.21299</v>
          </cell>
          <cell r="K58">
            <v>62.00264</v>
          </cell>
          <cell r="L58">
            <v>0</v>
          </cell>
          <cell r="M58">
            <v>0.34101999999999999</v>
          </cell>
          <cell r="N58">
            <v>0.34100999999999998</v>
          </cell>
          <cell r="O58">
            <v>0.34114</v>
          </cell>
          <cell r="P58">
            <v>0.34100999999999998</v>
          </cell>
          <cell r="Q58">
            <v>0.34100999999999998</v>
          </cell>
          <cell r="R58">
            <v>0.34101999999999999</v>
          </cell>
          <cell r="S58">
            <v>0.34114</v>
          </cell>
          <cell r="T58">
            <v>0.34100000000000003</v>
          </cell>
          <cell r="U58">
            <v>0.34101999999999999</v>
          </cell>
          <cell r="W58">
            <v>172.26184000000001</v>
          </cell>
          <cell r="X58">
            <v>1.0231599999999998</v>
          </cell>
        </row>
        <row r="59">
          <cell r="A59" t="str">
            <v>SJIM/2005/C/035</v>
          </cell>
          <cell r="B59" t="str">
            <v>Zakotnik</v>
          </cell>
          <cell r="C59" t="str">
            <v>Install Construction Elevator Unit #2</v>
          </cell>
          <cell r="E59">
            <v>0</v>
          </cell>
          <cell r="F59">
            <v>313.73662000000002</v>
          </cell>
          <cell r="G59">
            <v>311.82041000000004</v>
          </cell>
          <cell r="H59">
            <v>-1.9162099999999782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37.578429999999997</v>
          </cell>
          <cell r="N59">
            <v>37.578420000000001</v>
          </cell>
          <cell r="O59">
            <v>0.63875000000000004</v>
          </cell>
          <cell r="P59">
            <v>0.63875000000000004</v>
          </cell>
          <cell r="Q59">
            <v>0.63872000000000007</v>
          </cell>
          <cell r="R59">
            <v>0.63873000000000002</v>
          </cell>
          <cell r="S59">
            <v>0.63873999999999997</v>
          </cell>
          <cell r="T59">
            <v>232.83114</v>
          </cell>
          <cell r="U59">
            <v>0.63873000000000002</v>
          </cell>
          <cell r="W59">
            <v>77.711799999999997</v>
          </cell>
          <cell r="X59">
            <v>234.10861000000003</v>
          </cell>
        </row>
        <row r="60">
          <cell r="A60" t="str">
            <v>SJIM/2005/C/036</v>
          </cell>
          <cell r="B60" t="str">
            <v>Iverson</v>
          </cell>
          <cell r="C60" t="str">
            <v>New Common LCC pair w/Transformers</v>
          </cell>
          <cell r="E60">
            <v>0</v>
          </cell>
          <cell r="F60">
            <v>362.65262999999999</v>
          </cell>
          <cell r="G60">
            <v>442.70844</v>
          </cell>
          <cell r="H60">
            <v>80.055810000000008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36.700000000000003</v>
          </cell>
          <cell r="O60">
            <v>20</v>
          </cell>
          <cell r="P60">
            <v>10</v>
          </cell>
          <cell r="Q60">
            <v>10</v>
          </cell>
          <cell r="R60">
            <v>10</v>
          </cell>
          <cell r="S60">
            <v>328.81518</v>
          </cell>
          <cell r="T60">
            <v>15.90077</v>
          </cell>
          <cell r="U60">
            <v>11.292489999999999</v>
          </cell>
          <cell r="V60" t="str">
            <v>In Limbo pending budget decisions</v>
          </cell>
          <cell r="W60">
            <v>86.7</v>
          </cell>
          <cell r="X60">
            <v>356.00844000000001</v>
          </cell>
        </row>
        <row r="61">
          <cell r="A61" t="str">
            <v>SJIM/2005/C/038</v>
          </cell>
          <cell r="B61" t="str">
            <v>Castleberry</v>
          </cell>
          <cell r="C61" t="str">
            <v>JB  Unit 4  RPL Precip expansion joints</v>
          </cell>
          <cell r="D61" t="str">
            <v>Y</v>
          </cell>
          <cell r="E61">
            <v>0</v>
          </cell>
          <cell r="F61">
            <v>145.66032999999999</v>
          </cell>
          <cell r="G61">
            <v>145</v>
          </cell>
          <cell r="H61">
            <v>-0.66032999999998765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100</v>
          </cell>
          <cell r="P61">
            <v>45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145</v>
          </cell>
          <cell r="X61">
            <v>0</v>
          </cell>
        </row>
        <row r="62">
          <cell r="A62" t="str">
            <v>SJIM/2005/C/039</v>
          </cell>
          <cell r="B62" t="str">
            <v>Zakotnik</v>
          </cell>
          <cell r="C62" t="str">
            <v>JB  Unit 4  Replace ID Fan Hydraulics</v>
          </cell>
          <cell r="D62" t="str">
            <v>Y</v>
          </cell>
          <cell r="E62">
            <v>252.70236</v>
          </cell>
          <cell r="F62">
            <v>205.44335999999998</v>
          </cell>
          <cell r="G62">
            <v>256.46662000000003</v>
          </cell>
          <cell r="H62">
            <v>51.02326000000005</v>
          </cell>
          <cell r="I62">
            <v>0</v>
          </cell>
          <cell r="J62">
            <v>163.82257000000001</v>
          </cell>
          <cell r="K62">
            <v>26.876609999999999</v>
          </cell>
          <cell r="L62">
            <v>62.00318</v>
          </cell>
          <cell r="M62">
            <v>0.41822999999999999</v>
          </cell>
          <cell r="N62">
            <v>0.41824</v>
          </cell>
          <cell r="O62">
            <v>0.41824</v>
          </cell>
          <cell r="P62">
            <v>0.41822999999999999</v>
          </cell>
          <cell r="Q62">
            <v>0.41824</v>
          </cell>
          <cell r="R62">
            <v>0.41837000000000002</v>
          </cell>
          <cell r="S62">
            <v>0.41824</v>
          </cell>
          <cell r="T62">
            <v>0.41822999999999999</v>
          </cell>
          <cell r="U62">
            <v>0.41824</v>
          </cell>
          <cell r="W62">
            <v>255.21190999999999</v>
          </cell>
          <cell r="X62">
            <v>1.25471</v>
          </cell>
        </row>
        <row r="63">
          <cell r="A63" t="str">
            <v>SJIM/2005/C/040</v>
          </cell>
          <cell r="B63" t="str">
            <v>Castleberry</v>
          </cell>
          <cell r="C63" t="str">
            <v>JB  Unit 1  Replace Dual Flow Trays</v>
          </cell>
          <cell r="E63">
            <v>0.48177999999999999</v>
          </cell>
          <cell r="F63">
            <v>149.6199</v>
          </cell>
          <cell r="G63">
            <v>149.18785</v>
          </cell>
          <cell r="H63">
            <v>-0.43205000000000382</v>
          </cell>
          <cell r="I63">
            <v>48.573</v>
          </cell>
          <cell r="J63">
            <v>0.15703999999999999</v>
          </cell>
          <cell r="K63">
            <v>0.16503999999999999</v>
          </cell>
          <cell r="L63">
            <v>0.15969999999999998</v>
          </cell>
          <cell r="M63">
            <v>0.30460999999999999</v>
          </cell>
          <cell r="N63">
            <v>0.30460999999999999</v>
          </cell>
          <cell r="O63">
            <v>0.30460999999999999</v>
          </cell>
          <cell r="P63">
            <v>67.112690000000001</v>
          </cell>
          <cell r="Q63">
            <v>79.461110000000005</v>
          </cell>
          <cell r="R63">
            <v>0.30462</v>
          </cell>
          <cell r="S63">
            <v>0.30460999999999999</v>
          </cell>
          <cell r="T63">
            <v>0.30460000000000004</v>
          </cell>
          <cell r="U63">
            <v>0.30460999999999999</v>
          </cell>
          <cell r="W63">
            <v>148.27403000000001</v>
          </cell>
          <cell r="X63">
            <v>0.91382000000000008</v>
          </cell>
        </row>
        <row r="64">
          <cell r="A64" t="str">
            <v>SJIM/2005/C/041</v>
          </cell>
          <cell r="B64" t="str">
            <v>Rauch</v>
          </cell>
          <cell r="C64" t="str">
            <v>Lab Sample Panel Units 1 &amp; 4</v>
          </cell>
          <cell r="D64" t="str">
            <v>Y</v>
          </cell>
          <cell r="E64">
            <v>181.68316999999999</v>
          </cell>
          <cell r="F64">
            <v>148.74902</v>
          </cell>
          <cell r="G64">
            <v>184.10590000000002</v>
          </cell>
          <cell r="H64">
            <v>35.356880000000018</v>
          </cell>
          <cell r="I64">
            <v>231.24</v>
          </cell>
          <cell r="J64">
            <v>9.6090599999999995</v>
          </cell>
          <cell r="K64">
            <v>23.228759999999998</v>
          </cell>
          <cell r="L64">
            <v>148.84535</v>
          </cell>
          <cell r="M64">
            <v>0</v>
          </cell>
          <cell r="N64">
            <v>0.30286000000000002</v>
          </cell>
          <cell r="O64">
            <v>0.30286000000000002</v>
          </cell>
          <cell r="P64">
            <v>0.30284</v>
          </cell>
          <cell r="Q64">
            <v>0.30286000000000002</v>
          </cell>
          <cell r="R64">
            <v>0.30286000000000002</v>
          </cell>
          <cell r="S64">
            <v>0.30273</v>
          </cell>
          <cell r="T64">
            <v>0.30287999999999998</v>
          </cell>
          <cell r="U64">
            <v>0.30284</v>
          </cell>
          <cell r="W64">
            <v>183.19745000000003</v>
          </cell>
          <cell r="X64">
            <v>0.90844999999999998</v>
          </cell>
        </row>
        <row r="65">
          <cell r="A65" t="str">
            <v>SJIM/2005/C/043</v>
          </cell>
          <cell r="B65" t="str">
            <v>Castleberry</v>
          </cell>
          <cell r="C65" t="str">
            <v>JB  Unit 4  Scrubber Quench Header</v>
          </cell>
          <cell r="E65">
            <v>0</v>
          </cell>
          <cell r="F65">
            <v>168.22774999999999</v>
          </cell>
          <cell r="G65">
            <v>168</v>
          </cell>
          <cell r="H65">
            <v>-0.22774999999998613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40</v>
          </cell>
          <cell r="N65">
            <v>128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W65">
            <v>168</v>
          </cell>
          <cell r="X65">
            <v>0</v>
          </cell>
        </row>
        <row r="66">
          <cell r="A66" t="str">
            <v>SJIM/2005/C/044</v>
          </cell>
          <cell r="B66" t="str">
            <v>Zakotnik</v>
          </cell>
          <cell r="C66" t="str">
            <v>JB  Unit 4  Replace Scanners</v>
          </cell>
          <cell r="D66" t="str">
            <v>Y</v>
          </cell>
          <cell r="E66">
            <v>73.573100000000011</v>
          </cell>
          <cell r="F66">
            <v>237.19570000000002</v>
          </cell>
          <cell r="G66">
            <v>176.95335000000003</v>
          </cell>
          <cell r="H66">
            <v>-60.242349999999988</v>
          </cell>
          <cell r="I66">
            <v>0.25600000000000001</v>
          </cell>
          <cell r="J66">
            <v>50.62574</v>
          </cell>
          <cell r="K66">
            <v>8.4911700000000003</v>
          </cell>
          <cell r="L66">
            <v>14.456190000000001</v>
          </cell>
          <cell r="M66">
            <v>0</v>
          </cell>
          <cell r="N66">
            <v>0.48281999999999997</v>
          </cell>
          <cell r="O66">
            <v>0.48294999999999999</v>
          </cell>
          <cell r="P66">
            <v>0.48294999999999999</v>
          </cell>
          <cell r="Q66">
            <v>0.48281999999999997</v>
          </cell>
          <cell r="R66">
            <v>0.48294999999999999</v>
          </cell>
          <cell r="S66">
            <v>0.48293999999999998</v>
          </cell>
          <cell r="T66">
            <v>0.48281999999999997</v>
          </cell>
          <cell r="U66">
            <v>100</v>
          </cell>
          <cell r="W66">
            <v>75.987590000000026</v>
          </cell>
          <cell r="X66">
            <v>100.96576</v>
          </cell>
        </row>
        <row r="67">
          <cell r="A67" t="str">
            <v>SJIM/2005/C/046</v>
          </cell>
          <cell r="B67" t="str">
            <v>Meyer</v>
          </cell>
          <cell r="C67" t="str">
            <v>Plant Site Re-Roofing</v>
          </cell>
          <cell r="E67">
            <v>0</v>
          </cell>
          <cell r="F67">
            <v>139.95474999999999</v>
          </cell>
          <cell r="G67">
            <v>139.10003000000003</v>
          </cell>
          <cell r="H67">
            <v>-0.85471999999995774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0.28493999999999997</v>
          </cell>
          <cell r="N67">
            <v>1.43692</v>
          </cell>
          <cell r="O67">
            <v>2.58914</v>
          </cell>
          <cell r="P67">
            <v>1.4370499999999999</v>
          </cell>
          <cell r="Q67">
            <v>132.21232000000001</v>
          </cell>
          <cell r="R67">
            <v>0.28494999999999998</v>
          </cell>
          <cell r="S67">
            <v>0.28493999999999997</v>
          </cell>
          <cell r="T67">
            <v>0.28482999999999997</v>
          </cell>
          <cell r="U67">
            <v>0.28493999999999997</v>
          </cell>
          <cell r="W67">
            <v>138.24532000000002</v>
          </cell>
          <cell r="X67">
            <v>0.85470999999999986</v>
          </cell>
        </row>
        <row r="68">
          <cell r="A68" t="str">
            <v>SJIM/2005/C/047</v>
          </cell>
          <cell r="B68" t="str">
            <v>Zakotnik</v>
          </cell>
          <cell r="C68" t="str">
            <v>JB  Unit 4  Reline Economizer Hoppers</v>
          </cell>
          <cell r="D68" t="str">
            <v>Y</v>
          </cell>
          <cell r="E68">
            <v>76.771320000000003</v>
          </cell>
          <cell r="F68">
            <v>131.60710999999998</v>
          </cell>
          <cell r="G68">
            <v>79.182779999999994</v>
          </cell>
          <cell r="H68">
            <v>-52.424329999999983</v>
          </cell>
          <cell r="I68">
            <v>0</v>
          </cell>
          <cell r="J68">
            <v>20.0322</v>
          </cell>
          <cell r="K68">
            <v>56.73912</v>
          </cell>
          <cell r="L68">
            <v>0</v>
          </cell>
          <cell r="M68">
            <v>0.26794000000000001</v>
          </cell>
          <cell r="N68">
            <v>0.26794000000000001</v>
          </cell>
          <cell r="O68">
            <v>0.26794999999999997</v>
          </cell>
          <cell r="P68">
            <v>0.26794000000000001</v>
          </cell>
          <cell r="Q68">
            <v>0.26794000000000001</v>
          </cell>
          <cell r="R68">
            <v>0.26794000000000001</v>
          </cell>
          <cell r="S68">
            <v>0.26793</v>
          </cell>
          <cell r="T68">
            <v>0.26794999999999997</v>
          </cell>
          <cell r="U68">
            <v>0.26793</v>
          </cell>
          <cell r="W68">
            <v>78.378969999999981</v>
          </cell>
          <cell r="X68">
            <v>0.80380999999999991</v>
          </cell>
        </row>
        <row r="69">
          <cell r="A69" t="str">
            <v>SJIM/2005/C/048</v>
          </cell>
          <cell r="B69" t="str">
            <v>Iverson</v>
          </cell>
          <cell r="C69" t="str">
            <v>Stacker/Reclaimer Capital Spare Gearboxe</v>
          </cell>
          <cell r="E69">
            <v>0</v>
          </cell>
          <cell r="F69">
            <v>155.40782000000002</v>
          </cell>
          <cell r="G69">
            <v>155.13116000000002</v>
          </cell>
          <cell r="H69">
            <v>-0.27665999999999258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0.31636000000000003</v>
          </cell>
          <cell r="N69">
            <v>0.31636999999999998</v>
          </cell>
          <cell r="O69">
            <v>0.31648999999999999</v>
          </cell>
          <cell r="P69">
            <v>152.6</v>
          </cell>
          <cell r="Q69">
            <v>0.31636999999999998</v>
          </cell>
          <cell r="R69">
            <v>0.31636000000000003</v>
          </cell>
          <cell r="S69">
            <v>0.31648000000000004</v>
          </cell>
          <cell r="T69">
            <v>0.31637999999999999</v>
          </cell>
          <cell r="U69">
            <v>0.31635000000000002</v>
          </cell>
          <cell r="W69">
            <v>154.18195</v>
          </cell>
          <cell r="X69">
            <v>0.94921</v>
          </cell>
        </row>
        <row r="70">
          <cell r="A70" t="str">
            <v>SJIM/2005/C/049</v>
          </cell>
          <cell r="B70" t="str">
            <v>Rauch</v>
          </cell>
          <cell r="C70" t="str">
            <v>Blanket - Small Tools</v>
          </cell>
          <cell r="E70">
            <v>0</v>
          </cell>
          <cell r="F70">
            <v>97.227809999999991</v>
          </cell>
          <cell r="G70">
            <v>84.828129999999987</v>
          </cell>
          <cell r="H70">
            <v>-12.399680000000004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11.349920000000001</v>
          </cell>
          <cell r="N70">
            <v>33</v>
          </cell>
          <cell r="O70">
            <v>11.350059999999999</v>
          </cell>
          <cell r="P70">
            <v>11.349920000000001</v>
          </cell>
          <cell r="Q70">
            <v>11.349909999999999</v>
          </cell>
          <cell r="R70">
            <v>5.7825899999999999</v>
          </cell>
          <cell r="S70">
            <v>0.21525999999999998</v>
          </cell>
          <cell r="T70">
            <v>0.21524000000000001</v>
          </cell>
          <cell r="U70">
            <v>0.21522999999999998</v>
          </cell>
          <cell r="W70">
            <v>84.182399999999987</v>
          </cell>
          <cell r="X70">
            <v>0.64572999999999992</v>
          </cell>
        </row>
        <row r="71">
          <cell r="A71" t="str">
            <v>SJIM/2005/C/050</v>
          </cell>
          <cell r="B71" t="str">
            <v>Iverson</v>
          </cell>
          <cell r="C71" t="str">
            <v>Install Glycol Heaters for CY Fire Rooms</v>
          </cell>
          <cell r="E71">
            <v>0</v>
          </cell>
          <cell r="F71">
            <v>118.46262</v>
          </cell>
          <cell r="G71">
            <v>0</v>
          </cell>
          <cell r="H71">
            <v>-118.46262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Sacrificed for the Magnetic Separators.</v>
          </cell>
          <cell r="W71">
            <v>0</v>
          </cell>
          <cell r="X71">
            <v>0</v>
          </cell>
        </row>
        <row r="72">
          <cell r="A72" t="str">
            <v>SJIM/2005/C/051</v>
          </cell>
          <cell r="B72" t="str">
            <v>Iverson</v>
          </cell>
          <cell r="C72" t="str">
            <v>Purchase Plant Vehicles--2005</v>
          </cell>
          <cell r="E72">
            <v>6.6180000000000003E-2</v>
          </cell>
          <cell r="F72">
            <v>91.957270000000008</v>
          </cell>
          <cell r="G72">
            <v>75.066180000000003</v>
          </cell>
          <cell r="H72">
            <v>-16.891090000000005</v>
          </cell>
          <cell r="I72">
            <v>22.628</v>
          </cell>
          <cell r="J72">
            <v>6.6180000000000003E-2</v>
          </cell>
          <cell r="K72">
            <v>0</v>
          </cell>
          <cell r="L72">
            <v>0</v>
          </cell>
          <cell r="N72">
            <v>0</v>
          </cell>
          <cell r="O72">
            <v>75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W72">
            <v>75.066180000000003</v>
          </cell>
          <cell r="X72">
            <v>0</v>
          </cell>
        </row>
        <row r="73">
          <cell r="A73" t="str">
            <v>SJIM/2005/C/052</v>
          </cell>
          <cell r="B73" t="str">
            <v>Sedey</v>
          </cell>
          <cell r="C73" t="str">
            <v>Upgrade U4 Main Gen Primary Protection</v>
          </cell>
          <cell r="D73" t="str">
            <v>Y</v>
          </cell>
          <cell r="E73">
            <v>43.39396</v>
          </cell>
          <cell r="F73">
            <v>73.959279999999993</v>
          </cell>
          <cell r="G73">
            <v>44.510619999999989</v>
          </cell>
          <cell r="H73">
            <v>-29.448660000000004</v>
          </cell>
          <cell r="I73">
            <v>15.866850000000001</v>
          </cell>
          <cell r="J73">
            <v>28.708069999999999</v>
          </cell>
          <cell r="K73">
            <v>13.170129999999999</v>
          </cell>
          <cell r="L73">
            <v>1.51576</v>
          </cell>
          <cell r="M73">
            <v>0.12414</v>
          </cell>
          <cell r="N73">
            <v>0.12403</v>
          </cell>
          <cell r="O73">
            <v>0.12412000000000001</v>
          </cell>
          <cell r="P73">
            <v>0.12401000000000001</v>
          </cell>
          <cell r="Q73">
            <v>0.12403</v>
          </cell>
          <cell r="R73">
            <v>0.12414</v>
          </cell>
          <cell r="S73">
            <v>0.12401999999999999</v>
          </cell>
          <cell r="T73">
            <v>0.12415000000000001</v>
          </cell>
          <cell r="U73">
            <v>0.12401999999999999</v>
          </cell>
          <cell r="W73">
            <v>44.138429999999985</v>
          </cell>
          <cell r="X73">
            <v>0.37219000000000002</v>
          </cell>
        </row>
        <row r="74">
          <cell r="A74" t="str">
            <v>SJIM/2005/C/053</v>
          </cell>
          <cell r="B74" t="str">
            <v>Castleberry</v>
          </cell>
          <cell r="C74" t="str">
            <v>JB  Unit 4  Upgrade Vessel Outlet Zone</v>
          </cell>
          <cell r="E74">
            <v>0</v>
          </cell>
          <cell r="F74">
            <v>87.738070000000008</v>
          </cell>
          <cell r="G74">
            <v>85</v>
          </cell>
          <cell r="H74">
            <v>-2.7380700000000076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85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W74">
            <v>85</v>
          </cell>
          <cell r="X74">
            <v>0</v>
          </cell>
        </row>
        <row r="75">
          <cell r="A75" t="str">
            <v>SJIM/2005/C/054</v>
          </cell>
          <cell r="B75" t="str">
            <v>Castleberry</v>
          </cell>
          <cell r="C75" t="str">
            <v>JB  Unit 1  Upgrade Vessel Outlet Zone</v>
          </cell>
          <cell r="E75">
            <v>0</v>
          </cell>
          <cell r="F75">
            <v>87.738070000000008</v>
          </cell>
          <cell r="G75">
            <v>85</v>
          </cell>
          <cell r="H75">
            <v>-2.7380700000000076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85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W75">
            <v>85</v>
          </cell>
          <cell r="X75">
            <v>0</v>
          </cell>
        </row>
        <row r="76">
          <cell r="A76" t="str">
            <v>SJIM/2005/C/055</v>
          </cell>
          <cell r="B76" t="str">
            <v>Zakotnik</v>
          </cell>
          <cell r="C76" t="str">
            <v>JB  Unit 4  Boiler Refractory</v>
          </cell>
          <cell r="D76" t="str">
            <v>Y</v>
          </cell>
          <cell r="E76">
            <v>37.074800000000003</v>
          </cell>
          <cell r="F76">
            <v>188.07969</v>
          </cell>
          <cell r="G76">
            <v>40.520979999999994</v>
          </cell>
          <cell r="H76">
            <v>-147.55871000000002</v>
          </cell>
          <cell r="I76">
            <v>0</v>
          </cell>
          <cell r="J76">
            <v>22.318630000000002</v>
          </cell>
          <cell r="K76">
            <v>14.756170000000001</v>
          </cell>
          <cell r="L76">
            <v>0</v>
          </cell>
          <cell r="M76">
            <v>0.38295000000000001</v>
          </cell>
          <cell r="N76">
            <v>0.38280999999999998</v>
          </cell>
          <cell r="O76">
            <v>0.38295999999999997</v>
          </cell>
          <cell r="P76">
            <v>0.38295999999999997</v>
          </cell>
          <cell r="Q76">
            <v>0.38280999999999998</v>
          </cell>
          <cell r="R76">
            <v>0.38295000000000001</v>
          </cell>
          <cell r="S76">
            <v>0.38295999999999997</v>
          </cell>
          <cell r="T76">
            <v>0.38281999999999999</v>
          </cell>
          <cell r="U76">
            <v>0.38295999999999997</v>
          </cell>
          <cell r="W76">
            <v>39.372239999999998</v>
          </cell>
          <cell r="X76">
            <v>1.1487399999999999</v>
          </cell>
        </row>
        <row r="77">
          <cell r="A77" t="str">
            <v>SJIM/2005/C/056</v>
          </cell>
          <cell r="B77" t="str">
            <v>Iverson</v>
          </cell>
          <cell r="C77" t="str">
            <v>Reline 04 Intermediate Hopper</v>
          </cell>
          <cell r="E77">
            <v>0</v>
          </cell>
          <cell r="F77">
            <v>82.923810000000003</v>
          </cell>
          <cell r="G77">
            <v>82.9</v>
          </cell>
          <cell r="H77">
            <v>-2.3809999999997444E-2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41.4</v>
          </cell>
          <cell r="O77">
            <v>41.5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W77">
            <v>82.9</v>
          </cell>
          <cell r="X77">
            <v>0</v>
          </cell>
        </row>
        <row r="78">
          <cell r="A78" t="str">
            <v>SJIM/2005/C/058</v>
          </cell>
          <cell r="B78" t="str">
            <v>Moore</v>
          </cell>
          <cell r="C78" t="str">
            <v>Replace Cond Dogbone Exp Joints U4</v>
          </cell>
          <cell r="D78" t="str">
            <v>Y</v>
          </cell>
          <cell r="E78">
            <v>54.963620000000006</v>
          </cell>
          <cell r="F78">
            <v>63.282830000000004</v>
          </cell>
          <cell r="G78">
            <v>54.963620000000006</v>
          </cell>
          <cell r="H78">
            <v>-8.3192099999999982</v>
          </cell>
          <cell r="I78">
            <v>0</v>
          </cell>
          <cell r="J78">
            <v>6.1458500000000003</v>
          </cell>
          <cell r="K78">
            <v>43.30818</v>
          </cell>
          <cell r="L78">
            <v>5.5095900000000002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W78">
            <v>54.963620000000006</v>
          </cell>
          <cell r="X78">
            <v>0</v>
          </cell>
        </row>
        <row r="79">
          <cell r="A79" t="str">
            <v>SJIM/2005/C/061</v>
          </cell>
          <cell r="B79" t="str">
            <v>Sedey</v>
          </cell>
          <cell r="C79" t="str">
            <v>Purchase Cooling Tower Fan Stack Assy.</v>
          </cell>
          <cell r="E79">
            <v>0</v>
          </cell>
          <cell r="F79">
            <v>34.240580000000001</v>
          </cell>
          <cell r="G79">
            <v>30.557600000000004</v>
          </cell>
          <cell r="H79">
            <v>-3.682979999999997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6.9699999999999998E-2</v>
          </cell>
          <cell r="N79">
            <v>6.9699999999999998E-2</v>
          </cell>
          <cell r="O79">
            <v>30</v>
          </cell>
          <cell r="P79">
            <v>6.9690000000000002E-2</v>
          </cell>
          <cell r="Q79">
            <v>6.9699999999999998E-2</v>
          </cell>
          <cell r="R79">
            <v>6.9699999999999998E-2</v>
          </cell>
          <cell r="S79">
            <v>6.9699999999999998E-2</v>
          </cell>
          <cell r="T79">
            <v>6.9709999999999994E-2</v>
          </cell>
          <cell r="U79">
            <v>6.9699999999999998E-2</v>
          </cell>
          <cell r="W79">
            <v>30.348490000000002</v>
          </cell>
          <cell r="X79">
            <v>0.20910999999999996</v>
          </cell>
        </row>
        <row r="80">
          <cell r="A80" t="str">
            <v>SJIM/2005/C/062</v>
          </cell>
          <cell r="B80" t="str">
            <v>Iverson</v>
          </cell>
          <cell r="C80" t="str">
            <v>Replace Light Equipment</v>
          </cell>
          <cell r="E80">
            <v>0</v>
          </cell>
          <cell r="F80">
            <v>57.067589999999996</v>
          </cell>
          <cell r="G80">
            <v>57.1</v>
          </cell>
          <cell r="H80">
            <v>3.2410000000005823E-2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57.1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W80">
            <v>57.1</v>
          </cell>
          <cell r="X80">
            <v>0</v>
          </cell>
        </row>
        <row r="81">
          <cell r="A81" t="str">
            <v>SJIM/2005/C/063</v>
          </cell>
          <cell r="B81" t="str">
            <v>Castleberry</v>
          </cell>
          <cell r="C81" t="str">
            <v>JB  Unit 2  Replace Precipitator AC</v>
          </cell>
          <cell r="E81">
            <v>49.120919999999998</v>
          </cell>
          <cell r="F81">
            <v>55.282559999999997</v>
          </cell>
          <cell r="G81">
            <v>49.120919999999998</v>
          </cell>
          <cell r="H81">
            <v>-6.1616399999999985</v>
          </cell>
          <cell r="I81">
            <v>0</v>
          </cell>
          <cell r="J81">
            <v>0</v>
          </cell>
          <cell r="K81">
            <v>49.0687</v>
          </cell>
          <cell r="L81">
            <v>5.2219999999999996E-2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W81">
            <v>49.120919999999998</v>
          </cell>
          <cell r="X81">
            <v>0</v>
          </cell>
        </row>
        <row r="82">
          <cell r="A82" t="str">
            <v>SJIM/2005/C/064</v>
          </cell>
          <cell r="B82" t="str">
            <v>Zakotnik</v>
          </cell>
          <cell r="C82" t="str">
            <v>JB  Unit 4  ID Fan Couplings</v>
          </cell>
          <cell r="D82" t="str">
            <v>Y</v>
          </cell>
          <cell r="E82">
            <v>55.330529999999982</v>
          </cell>
          <cell r="F82">
            <v>56.596510000000002</v>
          </cell>
          <cell r="G82">
            <v>56.458199999999977</v>
          </cell>
          <cell r="H82">
            <v>-0.13831000000002547</v>
          </cell>
          <cell r="I82">
            <v>0</v>
          </cell>
          <cell r="J82">
            <v>55.330529999999996</v>
          </cell>
          <cell r="K82">
            <v>86.247289999999992</v>
          </cell>
          <cell r="L82">
            <v>-86.247289999999992</v>
          </cell>
          <cell r="M82">
            <v>0.12526999999999999</v>
          </cell>
          <cell r="N82">
            <v>0.12526000000000001</v>
          </cell>
          <cell r="O82">
            <v>0.12540999999999999</v>
          </cell>
          <cell r="P82">
            <v>0.12528</v>
          </cell>
          <cell r="Q82">
            <v>0.12526000000000001</v>
          </cell>
          <cell r="R82">
            <v>0.12526999999999999</v>
          </cell>
          <cell r="S82">
            <v>0.12539</v>
          </cell>
          <cell r="T82">
            <v>0.12526000000000001</v>
          </cell>
          <cell r="U82">
            <v>0.12526999999999999</v>
          </cell>
          <cell r="W82">
            <v>56.082279999999976</v>
          </cell>
          <cell r="X82">
            <v>0.37592000000000003</v>
          </cell>
        </row>
        <row r="83">
          <cell r="A83" t="str">
            <v>SJIM/2005/C/065</v>
          </cell>
          <cell r="B83" t="str">
            <v>Iverson</v>
          </cell>
          <cell r="C83" t="str">
            <v>Design--Build 01B Conv Mtc. Platform</v>
          </cell>
          <cell r="E83">
            <v>0.30158999999999997</v>
          </cell>
          <cell r="F83">
            <v>54.092519999999993</v>
          </cell>
          <cell r="G83">
            <v>54.125959999999999</v>
          </cell>
          <cell r="H83">
            <v>3.3440000000005909E-2</v>
          </cell>
          <cell r="I83">
            <v>0</v>
          </cell>
          <cell r="J83">
            <v>0</v>
          </cell>
          <cell r="K83">
            <v>0</v>
          </cell>
          <cell r="L83">
            <v>0.30158999999999997</v>
          </cell>
          <cell r="M83">
            <v>5.3872200000000001</v>
          </cell>
          <cell r="N83">
            <v>15.941420000000001</v>
          </cell>
          <cell r="O83">
            <v>26.495729999999998</v>
          </cell>
          <cell r="P83">
            <v>6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>SLC Project--R. Clawson</v>
          </cell>
          <cell r="W83">
            <v>54.125959999999999</v>
          </cell>
          <cell r="X83">
            <v>0</v>
          </cell>
        </row>
        <row r="84">
          <cell r="A84" t="str">
            <v>SJIM/2005/C/066</v>
          </cell>
          <cell r="B84" t="str">
            <v>Iverson</v>
          </cell>
          <cell r="C84" t="str">
            <v>Design--Build 01X Spout Ops. Platform</v>
          </cell>
          <cell r="E84">
            <v>0.15078999999999998</v>
          </cell>
          <cell r="F84">
            <v>54.092519999999993</v>
          </cell>
          <cell r="G84">
            <v>54.075160000000004</v>
          </cell>
          <cell r="H84">
            <v>-1.7359999999989384E-2</v>
          </cell>
          <cell r="I84">
            <v>0</v>
          </cell>
          <cell r="J84">
            <v>0</v>
          </cell>
          <cell r="K84">
            <v>0</v>
          </cell>
          <cell r="L84">
            <v>0.15078999999999998</v>
          </cell>
          <cell r="M84">
            <v>5.3872200000000001</v>
          </cell>
          <cell r="N84">
            <v>15.941420000000001</v>
          </cell>
          <cell r="O84">
            <v>26.495729999999998</v>
          </cell>
          <cell r="P84">
            <v>6.1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SLC Project--R. Clawson</v>
          </cell>
          <cell r="W84">
            <v>54.075160000000004</v>
          </cell>
          <cell r="X84">
            <v>0</v>
          </cell>
        </row>
        <row r="85">
          <cell r="A85" t="str">
            <v>SJIM/2005/C/068</v>
          </cell>
          <cell r="B85" t="str">
            <v>Rauch</v>
          </cell>
          <cell r="C85" t="str">
            <v>Blanket - Mechanical</v>
          </cell>
          <cell r="E85">
            <v>560.08434</v>
          </cell>
          <cell r="F85">
            <v>798.94650000000001</v>
          </cell>
          <cell r="G85">
            <v>805.93732</v>
          </cell>
          <cell r="H85">
            <v>6.9908199999999852</v>
          </cell>
          <cell r="I85">
            <v>0</v>
          </cell>
          <cell r="J85">
            <v>0</v>
          </cell>
          <cell r="K85">
            <v>0</v>
          </cell>
          <cell r="L85">
            <v>560.08434</v>
          </cell>
          <cell r="M85">
            <v>0</v>
          </cell>
          <cell r="N85">
            <v>0</v>
          </cell>
          <cell r="O85">
            <v>0</v>
          </cell>
          <cell r="P85">
            <v>60</v>
          </cell>
          <cell r="Q85">
            <v>112.97332</v>
          </cell>
          <cell r="R85">
            <v>68</v>
          </cell>
          <cell r="S85">
            <v>1.62653</v>
          </cell>
          <cell r="T85">
            <v>1.6266099999999999</v>
          </cell>
          <cell r="U85">
            <v>1.62652</v>
          </cell>
          <cell r="W85">
            <v>801.05765999999994</v>
          </cell>
          <cell r="X85">
            <v>4.8796600000000003</v>
          </cell>
        </row>
        <row r="86">
          <cell r="A86" t="str">
            <v>SJIM/2005/C/070</v>
          </cell>
          <cell r="B86" t="str">
            <v>Iverson</v>
          </cell>
          <cell r="C86" t="str">
            <v>Stacker/Reclaimer Motors with Brakes</v>
          </cell>
          <cell r="E86">
            <v>0</v>
          </cell>
          <cell r="F86">
            <v>60.2331</v>
          </cell>
          <cell r="G86">
            <v>60.285240000000002</v>
          </cell>
          <cell r="H86">
            <v>5.2140000000001407E-2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31.785240000000002</v>
          </cell>
          <cell r="P86">
            <v>28.5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W86">
            <v>60.285240000000002</v>
          </cell>
          <cell r="X86">
            <v>0</v>
          </cell>
        </row>
        <row r="87">
          <cell r="A87" t="str">
            <v>SJIM/2005/C/071</v>
          </cell>
          <cell r="B87" t="str">
            <v>Rauch</v>
          </cell>
          <cell r="C87" t="str">
            <v>Blanket - Electrical / Instrumentation</v>
          </cell>
          <cell r="E87">
            <v>0</v>
          </cell>
          <cell r="F87">
            <v>285.33801</v>
          </cell>
          <cell r="G87">
            <v>293.41321000000005</v>
          </cell>
          <cell r="H87">
            <v>8.0752000000000521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45.119620000000005</v>
          </cell>
          <cell r="N87">
            <v>78</v>
          </cell>
          <cell r="O87">
            <v>45.119639999999997</v>
          </cell>
          <cell r="P87">
            <v>100</v>
          </cell>
          <cell r="Q87">
            <v>22.850290000000001</v>
          </cell>
          <cell r="R87">
            <v>0.58090999999999993</v>
          </cell>
          <cell r="S87">
            <v>0.58090999999999993</v>
          </cell>
          <cell r="T87">
            <v>0.58091999999999999</v>
          </cell>
          <cell r="U87">
            <v>0.58091999999999999</v>
          </cell>
          <cell r="W87">
            <v>291.67046000000005</v>
          </cell>
          <cell r="X87">
            <v>1.74275</v>
          </cell>
        </row>
        <row r="88">
          <cell r="A88" t="str">
            <v>SJIM/2005/C/072</v>
          </cell>
          <cell r="B88" t="str">
            <v>Sedey</v>
          </cell>
          <cell r="C88" t="str">
            <v>Purchase Cooling Twr Fan Gear Boxes</v>
          </cell>
          <cell r="E88">
            <v>0</v>
          </cell>
          <cell r="F88">
            <v>39.376640000000002</v>
          </cell>
          <cell r="G88">
            <v>39.061209999999996</v>
          </cell>
          <cell r="H88">
            <v>-0.31543000000000632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8.0099999999999991E-2</v>
          </cell>
          <cell r="N88">
            <v>8.022E-2</v>
          </cell>
          <cell r="O88">
            <v>38.5</v>
          </cell>
          <cell r="P88">
            <v>8.022E-2</v>
          </cell>
          <cell r="Q88">
            <v>0</v>
          </cell>
          <cell r="R88">
            <v>8.023000000000001E-2</v>
          </cell>
          <cell r="S88">
            <v>8.0110000000000001E-2</v>
          </cell>
          <cell r="T88">
            <v>8.023000000000001E-2</v>
          </cell>
          <cell r="U88">
            <v>8.0099999999999991E-2</v>
          </cell>
          <cell r="W88">
            <v>38.820769999999996</v>
          </cell>
          <cell r="X88">
            <v>0.24043999999999999</v>
          </cell>
        </row>
        <row r="89">
          <cell r="A89" t="str">
            <v>SJIM/2005/C/073</v>
          </cell>
          <cell r="B89" t="str">
            <v>Iverson</v>
          </cell>
          <cell r="C89" t="str">
            <v>Replace Cathodic Protection Anode Beds</v>
          </cell>
          <cell r="E89">
            <v>0</v>
          </cell>
          <cell r="F89">
            <v>34.619219999999999</v>
          </cell>
          <cell r="G89">
            <v>33.843879999999999</v>
          </cell>
          <cell r="H89">
            <v>-0.77533999999999992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33.843879999999999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W89">
            <v>33.843879999999999</v>
          </cell>
          <cell r="X89">
            <v>0</v>
          </cell>
        </row>
        <row r="90">
          <cell r="A90" t="str">
            <v>SJIM/2005/C/074</v>
          </cell>
          <cell r="B90" t="str">
            <v>Sedey</v>
          </cell>
          <cell r="C90" t="str">
            <v>Fabricate Two Circ Pump Suction Screens</v>
          </cell>
          <cell r="E90">
            <v>0</v>
          </cell>
          <cell r="F90">
            <v>33.061339999999994</v>
          </cell>
          <cell r="G90">
            <v>32.763449999999999</v>
          </cell>
          <cell r="H90">
            <v>-0.29788999999999533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17.059609999999999</v>
          </cell>
          <cell r="O90">
            <v>15.3</v>
          </cell>
          <cell r="P90">
            <v>6.7310000000000009E-2</v>
          </cell>
          <cell r="Q90">
            <v>6.7349999999999993E-2</v>
          </cell>
          <cell r="R90">
            <v>6.7319999999999991E-2</v>
          </cell>
          <cell r="S90">
            <v>6.719E-2</v>
          </cell>
          <cell r="T90">
            <v>6.7349999999999993E-2</v>
          </cell>
          <cell r="U90">
            <v>6.7319999999999991E-2</v>
          </cell>
          <cell r="W90">
            <v>32.561590000000002</v>
          </cell>
          <cell r="X90">
            <v>0.20185999999999998</v>
          </cell>
        </row>
        <row r="91">
          <cell r="A91" t="str">
            <v>SJIM/2005/C/077</v>
          </cell>
          <cell r="B91" t="str">
            <v>Iverson</v>
          </cell>
          <cell r="C91" t="str">
            <v>Purchase Electric JLG Style Manlift</v>
          </cell>
          <cell r="E91">
            <v>0</v>
          </cell>
          <cell r="F91">
            <v>17.120290000000001</v>
          </cell>
          <cell r="G91">
            <v>17.378840000000004</v>
          </cell>
          <cell r="H91">
            <v>0.25855000000000317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3.4799999999999998E-2</v>
          </cell>
          <cell r="N91">
            <v>3.4909999999999997E-2</v>
          </cell>
          <cell r="O91">
            <v>3.4810000000000001E-2</v>
          </cell>
          <cell r="P91">
            <v>3.4909999999999997E-2</v>
          </cell>
          <cell r="Q91">
            <v>3.4790000000000001E-2</v>
          </cell>
          <cell r="R91">
            <v>3.492E-2</v>
          </cell>
          <cell r="S91">
            <v>17.100000000000001</v>
          </cell>
          <cell r="T91">
            <v>3.492E-2</v>
          </cell>
          <cell r="U91">
            <v>3.4779999999999998E-2</v>
          </cell>
          <cell r="W91">
            <v>0.20913999999999999</v>
          </cell>
          <cell r="X91">
            <v>17.169700000000002</v>
          </cell>
        </row>
        <row r="92">
          <cell r="A92" t="str">
            <v>SJIM/2005/C/079</v>
          </cell>
          <cell r="B92" t="str">
            <v>Meyer</v>
          </cell>
          <cell r="C92" t="str">
            <v>Replace Fly Ash Loadout Dust Control</v>
          </cell>
          <cell r="E92">
            <v>0</v>
          </cell>
          <cell r="F92">
            <v>32.756880000000002</v>
          </cell>
          <cell r="G92">
            <v>32.556939999999997</v>
          </cell>
          <cell r="H92">
            <v>-0.19994000000000511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9.5698100000000004</v>
          </cell>
          <cell r="N92">
            <v>11.86966</v>
          </cell>
          <cell r="O92">
            <v>10.71757</v>
          </cell>
          <cell r="P92">
            <v>6.656999999999999E-2</v>
          </cell>
          <cell r="Q92">
            <v>6.6689999999999999E-2</v>
          </cell>
          <cell r="R92">
            <v>6.6700000000000009E-2</v>
          </cell>
          <cell r="S92">
            <v>6.6680000000000003E-2</v>
          </cell>
          <cell r="T92">
            <v>6.6560000000000008E-2</v>
          </cell>
          <cell r="U92">
            <v>6.6700000000000009E-2</v>
          </cell>
          <cell r="W92">
            <v>32.356999999999999</v>
          </cell>
          <cell r="X92">
            <v>0.19994000000000003</v>
          </cell>
        </row>
        <row r="93">
          <cell r="A93" t="str">
            <v>SJIM/2005/C/083</v>
          </cell>
          <cell r="B93" t="str">
            <v>Iverson</v>
          </cell>
          <cell r="C93" t="str">
            <v>Install Metal Detectors 95A &amp; 95B Conv</v>
          </cell>
          <cell r="E93">
            <v>0</v>
          </cell>
          <cell r="F93">
            <v>81.246960000000001</v>
          </cell>
          <cell r="G93">
            <v>81.219879999999989</v>
          </cell>
          <cell r="H93">
            <v>-2.7080000000012205E-2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0.8</v>
          </cell>
          <cell r="O93">
            <v>34.044429999999998</v>
          </cell>
          <cell r="P93">
            <v>31.827909999999999</v>
          </cell>
          <cell r="Q93">
            <v>13.885899999999999</v>
          </cell>
          <cell r="R93">
            <v>0.16542999999999999</v>
          </cell>
          <cell r="S93">
            <v>0.16546</v>
          </cell>
          <cell r="T93">
            <v>0.16531000000000001</v>
          </cell>
          <cell r="U93">
            <v>0.16544</v>
          </cell>
          <cell r="W93">
            <v>80.723669999999984</v>
          </cell>
          <cell r="X93">
            <v>0.49621000000000004</v>
          </cell>
        </row>
        <row r="94">
          <cell r="A94" t="str">
            <v>SJIM/2005/C/084</v>
          </cell>
          <cell r="B94" t="str">
            <v>Aust</v>
          </cell>
          <cell r="C94" t="str">
            <v>Unit 4 Replace Logic Room HVAC</v>
          </cell>
          <cell r="E94">
            <v>0</v>
          </cell>
          <cell r="F94">
            <v>149.88663</v>
          </cell>
          <cell r="G94">
            <v>148.05076212248994</v>
          </cell>
          <cell r="H94">
            <v>-1.8358678775100543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24.532921266531613</v>
          </cell>
          <cell r="N94">
            <v>73.123044099874804</v>
          </cell>
          <cell r="O94">
            <v>45.694858566103775</v>
          </cell>
          <cell r="P94">
            <v>4.6999381899797399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W94">
            <v>148.05076212248994</v>
          </cell>
          <cell r="X94">
            <v>0</v>
          </cell>
        </row>
        <row r="95">
          <cell r="A95" t="str">
            <v>SJIM/2005/C/085</v>
          </cell>
          <cell r="B95" t="str">
            <v>Iverson</v>
          </cell>
          <cell r="C95" t="str">
            <v>Convert 05A&amp;B Motor to 480 VAC</v>
          </cell>
          <cell r="E95">
            <v>0</v>
          </cell>
          <cell r="F95">
            <v>150.77208999999999</v>
          </cell>
          <cell r="G95">
            <v>0</v>
          </cell>
          <cell r="H95">
            <v>-150.77208999999999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 t="str">
            <v>Sacrificed for the Magnetic Separators.</v>
          </cell>
          <cell r="W95">
            <v>0</v>
          </cell>
          <cell r="X95">
            <v>0</v>
          </cell>
        </row>
        <row r="96">
          <cell r="A96" t="str">
            <v>SJIM/2005/C/086</v>
          </cell>
          <cell r="B96" t="str">
            <v>Rauch</v>
          </cell>
          <cell r="C96" t="str">
            <v>Blanket - Office</v>
          </cell>
          <cell r="E96">
            <v>0</v>
          </cell>
          <cell r="F96">
            <v>68.481100000000012</v>
          </cell>
          <cell r="G96">
            <v>68.062839999999994</v>
          </cell>
          <cell r="H96">
            <v>-0.41826000000001784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0.13941000000000001</v>
          </cell>
          <cell r="N96">
            <v>0.13941999999999999</v>
          </cell>
          <cell r="O96">
            <v>66.947509999999994</v>
          </cell>
          <cell r="P96">
            <v>0.13941000000000001</v>
          </cell>
          <cell r="Q96">
            <v>0.13941999999999999</v>
          </cell>
          <cell r="R96">
            <v>0.13941000000000001</v>
          </cell>
          <cell r="S96">
            <v>0.13941999999999999</v>
          </cell>
          <cell r="T96">
            <v>0.13941999999999999</v>
          </cell>
          <cell r="U96">
            <v>0.13941999999999999</v>
          </cell>
          <cell r="W96">
            <v>67.644579999999991</v>
          </cell>
          <cell r="X96">
            <v>0.41825999999999997</v>
          </cell>
        </row>
        <row r="97">
          <cell r="A97" t="str">
            <v>SJIM/2005/C/087</v>
          </cell>
          <cell r="B97" t="str">
            <v>Zakotnik</v>
          </cell>
          <cell r="C97" t="str">
            <v>JB  Unit 4  Air Preheater Sootblowers</v>
          </cell>
          <cell r="E97">
            <v>99.710319999999996</v>
          </cell>
          <cell r="F97">
            <v>173.78304</v>
          </cell>
          <cell r="G97">
            <v>162.18693000000002</v>
          </cell>
          <cell r="H97">
            <v>-11.596109999999982</v>
          </cell>
          <cell r="I97">
            <v>0</v>
          </cell>
          <cell r="J97">
            <v>41.64123</v>
          </cell>
          <cell r="K97">
            <v>25.758080000000003</v>
          </cell>
          <cell r="L97">
            <v>32.311009999999996</v>
          </cell>
          <cell r="M97">
            <v>30</v>
          </cell>
          <cell r="N97">
            <v>30</v>
          </cell>
          <cell r="O97">
            <v>0.3538</v>
          </cell>
          <cell r="P97">
            <v>0.35376999999999997</v>
          </cell>
          <cell r="Q97">
            <v>0.35376999999999997</v>
          </cell>
          <cell r="R97">
            <v>0.35391</v>
          </cell>
          <cell r="S97">
            <v>0.3538</v>
          </cell>
          <cell r="T97">
            <v>0.35377999999999998</v>
          </cell>
          <cell r="U97">
            <v>0.35377999999999998</v>
          </cell>
          <cell r="W97">
            <v>161.12557000000001</v>
          </cell>
          <cell r="X97">
            <v>1.0613600000000001</v>
          </cell>
        </row>
        <row r="98">
          <cell r="A98" t="str">
            <v>SJIM/2005/C/088</v>
          </cell>
          <cell r="B98" t="str">
            <v>Zakotnik</v>
          </cell>
          <cell r="C98" t="str">
            <v>JB  Unit 4  Slag Screen/Turning Vane Rep</v>
          </cell>
          <cell r="D98" t="str">
            <v>Y</v>
          </cell>
          <cell r="E98">
            <v>105.94657999999998</v>
          </cell>
          <cell r="F98">
            <v>214.23343</v>
          </cell>
          <cell r="G98">
            <v>109.87194</v>
          </cell>
          <cell r="H98">
            <v>-104.36149</v>
          </cell>
          <cell r="I98">
            <v>0</v>
          </cell>
          <cell r="J98">
            <v>41.66563</v>
          </cell>
          <cell r="K98">
            <v>64.28094999999999</v>
          </cell>
          <cell r="L98">
            <v>0</v>
          </cell>
          <cell r="M98">
            <v>0.43616000000000005</v>
          </cell>
          <cell r="N98">
            <v>0.43613000000000002</v>
          </cell>
          <cell r="O98">
            <v>0.43613999999999997</v>
          </cell>
          <cell r="P98">
            <v>0.43612000000000001</v>
          </cell>
          <cell r="Q98">
            <v>0.43613000000000002</v>
          </cell>
          <cell r="R98">
            <v>0.43627999999999995</v>
          </cell>
          <cell r="S98">
            <v>0.43613000000000002</v>
          </cell>
          <cell r="T98">
            <v>0.43613999999999997</v>
          </cell>
          <cell r="U98">
            <v>0.43613000000000002</v>
          </cell>
          <cell r="W98">
            <v>108.56353999999999</v>
          </cell>
          <cell r="X98">
            <v>1.3084</v>
          </cell>
        </row>
        <row r="99">
          <cell r="A99" t="str">
            <v>SJIM/2005/C/089</v>
          </cell>
          <cell r="B99" t="str">
            <v>Sedey</v>
          </cell>
          <cell r="C99" t="str">
            <v>Main Transformer Gas Monitors</v>
          </cell>
          <cell r="E99">
            <v>0</v>
          </cell>
          <cell r="F99">
            <v>114.15414</v>
          </cell>
          <cell r="G99">
            <v>109</v>
          </cell>
          <cell r="H99">
            <v>-5.1541399999999982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10</v>
          </cell>
          <cell r="S99">
            <v>33</v>
          </cell>
          <cell r="T99">
            <v>33</v>
          </cell>
          <cell r="U99">
            <v>33</v>
          </cell>
          <cell r="W99">
            <v>10</v>
          </cell>
          <cell r="X99">
            <v>99</v>
          </cell>
        </row>
        <row r="100">
          <cell r="A100" t="str">
            <v>SJIM/2005/C/090</v>
          </cell>
          <cell r="B100" t="str">
            <v>Zakotnik</v>
          </cell>
          <cell r="C100" t="str">
            <v>JB Unit 4 Replace Water Wall Panels</v>
          </cell>
          <cell r="E100">
            <v>0</v>
          </cell>
          <cell r="F100">
            <v>552.82555000000002</v>
          </cell>
          <cell r="G100">
            <v>0</v>
          </cell>
          <cell r="H100">
            <v>-552.82555000000002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W100">
            <v>0</v>
          </cell>
          <cell r="X100">
            <v>0</v>
          </cell>
        </row>
        <row r="101">
          <cell r="A101" t="str">
            <v>SJIM/2005/C/091</v>
          </cell>
          <cell r="B101" t="str">
            <v>Sedey</v>
          </cell>
          <cell r="C101" t="str">
            <v>Purchase Cooling Tower Fan Assemblies</v>
          </cell>
          <cell r="E101">
            <v>0</v>
          </cell>
          <cell r="F101">
            <v>97.014939999999996</v>
          </cell>
          <cell r="G101">
            <v>96.380139999999983</v>
          </cell>
          <cell r="H101">
            <v>-0.63480000000001269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94.8</v>
          </cell>
          <cell r="N101">
            <v>0.19759000000000002</v>
          </cell>
          <cell r="O101">
            <v>0.19747999999999999</v>
          </cell>
          <cell r="P101">
            <v>0.19747000000000001</v>
          </cell>
          <cell r="Q101">
            <v>0.19759000000000002</v>
          </cell>
          <cell r="R101">
            <v>0.19747000000000001</v>
          </cell>
          <cell r="S101">
            <v>0.19747000000000001</v>
          </cell>
          <cell r="T101">
            <v>0.1976</v>
          </cell>
          <cell r="U101">
            <v>0.19747000000000001</v>
          </cell>
          <cell r="W101">
            <v>95.787599999999998</v>
          </cell>
          <cell r="X101">
            <v>0.59254000000000007</v>
          </cell>
        </row>
        <row r="102">
          <cell r="A102" t="str">
            <v>SJIM/2005/C/092</v>
          </cell>
          <cell r="B102" t="str">
            <v>Sedey</v>
          </cell>
          <cell r="C102" t="str">
            <v>Unit 1 Cooling Tower Fire Protection</v>
          </cell>
          <cell r="E102">
            <v>-35.275280000000002</v>
          </cell>
          <cell r="F102">
            <v>0</v>
          </cell>
          <cell r="G102">
            <v>16.724719999999998</v>
          </cell>
          <cell r="H102">
            <v>16.724719999999998</v>
          </cell>
          <cell r="I102">
            <v>44.926000000000002</v>
          </cell>
          <cell r="J102">
            <v>-35.275280000000002</v>
          </cell>
          <cell r="K102">
            <v>0</v>
          </cell>
          <cell r="L102">
            <v>0</v>
          </cell>
          <cell r="M102">
            <v>52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W102">
            <v>16.724719999999998</v>
          </cell>
          <cell r="X102">
            <v>0</v>
          </cell>
        </row>
        <row r="103">
          <cell r="A103" t="str">
            <v>SJIM/2005/C/093</v>
          </cell>
          <cell r="B103" t="str">
            <v>Iverson</v>
          </cell>
          <cell r="C103" t="str">
            <v>Replace Primary Crusher Liners</v>
          </cell>
          <cell r="E103">
            <v>27.728860000000001</v>
          </cell>
          <cell r="F103">
            <v>0</v>
          </cell>
          <cell r="G103">
            <v>27.728860000000001</v>
          </cell>
          <cell r="H103">
            <v>27.728860000000001</v>
          </cell>
          <cell r="I103">
            <v>0</v>
          </cell>
          <cell r="J103">
            <v>0</v>
          </cell>
          <cell r="K103">
            <v>0</v>
          </cell>
          <cell r="L103">
            <v>27.728860000000001</v>
          </cell>
          <cell r="P103">
            <v>0</v>
          </cell>
          <cell r="W103">
            <v>27.728860000000001</v>
          </cell>
          <cell r="X103">
            <v>0</v>
          </cell>
        </row>
        <row r="104">
          <cell r="A104" t="str">
            <v>SJIM/2005/C/094</v>
          </cell>
          <cell r="B104" t="str">
            <v>Rauch</v>
          </cell>
          <cell r="C104" t="str">
            <v>Replace 11 Feedwater Heater</v>
          </cell>
          <cell r="E104">
            <v>0</v>
          </cell>
          <cell r="F104">
            <v>0</v>
          </cell>
          <cell r="G104">
            <v>691.15</v>
          </cell>
          <cell r="H104">
            <v>691.15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691.15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W104">
            <v>691.15</v>
          </cell>
          <cell r="X104">
            <v>0</v>
          </cell>
        </row>
        <row r="105">
          <cell r="A105" t="str">
            <v>SJIM/2005/C/100</v>
          </cell>
          <cell r="B105" t="str">
            <v>Meyer</v>
          </cell>
          <cell r="C105" t="str">
            <v>SDCC Insulation and Heating</v>
          </cell>
          <cell r="E105">
            <v>11.87251</v>
          </cell>
          <cell r="F105">
            <v>1951.60383</v>
          </cell>
          <cell r="G105">
            <v>1951.4784099999997</v>
          </cell>
          <cell r="H105">
            <v>-0.12542000000030384</v>
          </cell>
          <cell r="I105">
            <v>0</v>
          </cell>
          <cell r="J105">
            <v>3.4096599999999997</v>
          </cell>
          <cell r="K105">
            <v>3.9834800000000001</v>
          </cell>
          <cell r="L105">
            <v>4.4793700000000003</v>
          </cell>
          <cell r="M105">
            <v>480</v>
          </cell>
          <cell r="N105">
            <v>367.44299999999998</v>
          </cell>
          <cell r="O105">
            <v>162.63365999999999</v>
          </cell>
          <cell r="P105">
            <v>162.63364999999999</v>
          </cell>
          <cell r="Q105">
            <v>162.63364000000001</v>
          </cell>
          <cell r="R105">
            <v>591.29999999999995</v>
          </cell>
          <cell r="S105">
            <v>4.3206499999999997</v>
          </cell>
          <cell r="T105">
            <v>4.3206600000000002</v>
          </cell>
          <cell r="U105">
            <v>4.32064</v>
          </cell>
          <cell r="W105">
            <v>1938.5164599999998</v>
          </cell>
          <cell r="X105">
            <v>12.961950000000002</v>
          </cell>
        </row>
        <row r="106">
          <cell r="A106" t="str">
            <v>SJIM/2005/C/101</v>
          </cell>
          <cell r="B106" t="str">
            <v>Moore</v>
          </cell>
          <cell r="C106" t="str">
            <v>Replace Unit 4 HV Bushings</v>
          </cell>
          <cell r="D106" t="str">
            <v>Y</v>
          </cell>
          <cell r="E106">
            <v>197.33005000000003</v>
          </cell>
          <cell r="F106">
            <v>0</v>
          </cell>
          <cell r="G106">
            <v>319.33005000000003</v>
          </cell>
          <cell r="H106">
            <v>319.33005000000003</v>
          </cell>
          <cell r="J106">
            <v>0</v>
          </cell>
          <cell r="K106">
            <v>182.60689000000002</v>
          </cell>
          <cell r="L106">
            <v>14.72316</v>
          </cell>
          <cell r="M106">
            <v>62</v>
          </cell>
          <cell r="N106">
            <v>60</v>
          </cell>
          <cell r="W106">
            <v>319.33005000000003</v>
          </cell>
          <cell r="X106">
            <v>0</v>
          </cell>
        </row>
        <row r="107">
          <cell r="A107" t="str">
            <v>SJIM/2005/C/102</v>
          </cell>
          <cell r="B107" t="str">
            <v>Zakotnik</v>
          </cell>
          <cell r="C107" t="str">
            <v>Unit 4 Economizer Hanger Lugs</v>
          </cell>
          <cell r="D107" t="str">
            <v>Y</v>
          </cell>
          <cell r="E107">
            <v>41.948509999999999</v>
          </cell>
          <cell r="F107">
            <v>0</v>
          </cell>
          <cell r="G107">
            <v>41.948509999999999</v>
          </cell>
          <cell r="H107">
            <v>41.948509999999999</v>
          </cell>
          <cell r="J107">
            <v>0</v>
          </cell>
          <cell r="K107">
            <v>41.948509999999999</v>
          </cell>
          <cell r="L107">
            <v>0</v>
          </cell>
          <cell r="W107">
            <v>41.948509999999999</v>
          </cell>
          <cell r="X107">
            <v>0</v>
          </cell>
        </row>
        <row r="108">
          <cell r="A108" t="str">
            <v>SJIM/2005/C/103</v>
          </cell>
          <cell r="B108" t="str">
            <v>Moore</v>
          </cell>
          <cell r="C108" t="str">
            <v>Replace Unit 4 Turbine Parts</v>
          </cell>
          <cell r="D108" t="str">
            <v>Y</v>
          </cell>
          <cell r="E108">
            <v>39.894120000000001</v>
          </cell>
          <cell r="F108">
            <v>0</v>
          </cell>
          <cell r="G108">
            <v>75.894120000000001</v>
          </cell>
          <cell r="H108">
            <v>75.894120000000001</v>
          </cell>
          <cell r="J108">
            <v>0</v>
          </cell>
          <cell r="K108">
            <v>39.894120000000001</v>
          </cell>
          <cell r="L108">
            <v>0</v>
          </cell>
          <cell r="M108">
            <v>36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W108">
            <v>75.894120000000001</v>
          </cell>
          <cell r="X108">
            <v>0</v>
          </cell>
        </row>
        <row r="109">
          <cell r="A109" t="str">
            <v>SJIM/2005/C/104</v>
          </cell>
          <cell r="B109" t="str">
            <v>Moore</v>
          </cell>
          <cell r="C109" t="str">
            <v>Replace Unit 3 HV Bushing</v>
          </cell>
          <cell r="E109">
            <v>79.083919999999992</v>
          </cell>
          <cell r="F109">
            <v>0</v>
          </cell>
          <cell r="G109">
            <v>79.083919999999992</v>
          </cell>
          <cell r="H109">
            <v>79.083919999999992</v>
          </cell>
          <cell r="J109">
            <v>0</v>
          </cell>
          <cell r="K109">
            <v>68.591679999999997</v>
          </cell>
          <cell r="L109">
            <v>10.492239999999999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W109">
            <v>79.083919999999992</v>
          </cell>
          <cell r="X109">
            <v>0</v>
          </cell>
        </row>
        <row r="110">
          <cell r="A110" t="str">
            <v>TWYM/2001/C/008</v>
          </cell>
          <cell r="B110" t="str">
            <v>Rauch</v>
          </cell>
          <cell r="C110" t="str">
            <v>Jim Bridger - Unit #4 GSU</v>
          </cell>
          <cell r="E110">
            <v>0</v>
          </cell>
          <cell r="F110">
            <v>0</v>
          </cell>
          <cell r="G110">
            <v>-501.62790999999999</v>
          </cell>
          <cell r="H110">
            <v>-501.62790999999999</v>
          </cell>
          <cell r="L110">
            <v>-501.62790999999999</v>
          </cell>
          <cell r="X110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R113">
            <v>0</v>
          </cell>
          <cell r="W113">
            <v>0</v>
          </cell>
        </row>
      </sheetData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Data"/>
      <sheetName val="Summary"/>
      <sheetName val="Avoided Costs"/>
      <sheetName val="AC Dollars"/>
      <sheetName val="Delta"/>
      <sheetName val="NPC"/>
      <sheetName val="BASE"/>
      <sheetName val="Trapped Adj"/>
      <sheetName val="EIM"/>
      <sheetName val="Integration"/>
      <sheetName val="FuelCalc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GRID Reserves (MWh)"/>
      <sheetName val="MacroBuilder"/>
      <sheetName val="NPC Version Log"/>
      <sheetName val="VDOC"/>
      <sheetName val="Recon"/>
      <sheetName val="Side-by-Side"/>
      <sheetName val="Check MWh"/>
      <sheetName val="Check Dollars"/>
      <sheetName val="UT Sch 37 - 1a - GRID AC Study "/>
    </sheetNames>
    <sheetDataSet>
      <sheetData sheetId="0">
        <row r="37">
          <cell r="B37" t="str">
            <v>Y</v>
          </cell>
        </row>
        <row r="45">
          <cell r="G45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5">
          <cell r="A35">
            <v>40483</v>
          </cell>
          <cell r="B35">
            <v>0.65726018788406704</v>
          </cell>
          <cell r="C35">
            <v>0.99392085910925754</v>
          </cell>
          <cell r="D35">
            <v>0</v>
          </cell>
          <cell r="E35">
            <v>3003617.2747401074</v>
          </cell>
        </row>
        <row r="36">
          <cell r="A36">
            <v>40848</v>
          </cell>
          <cell r="B36">
            <v>0.68683689633884992</v>
          </cell>
          <cell r="C36">
            <v>0</v>
          </cell>
          <cell r="D36">
            <v>0</v>
          </cell>
          <cell r="E36">
            <v>3035809.2869971618</v>
          </cell>
        </row>
        <row r="37">
          <cell r="A37">
            <v>41214</v>
          </cell>
          <cell r="B37">
            <v>0.7177445566740982</v>
          </cell>
          <cell r="C37">
            <v>0</v>
          </cell>
          <cell r="D37">
            <v>0</v>
          </cell>
          <cell r="E37">
            <v>3069449.9398057843</v>
          </cell>
        </row>
        <row r="38">
          <cell r="A38">
            <v>41579</v>
          </cell>
          <cell r="B38">
            <v>0.75004306172443236</v>
          </cell>
          <cell r="C38">
            <v>0</v>
          </cell>
          <cell r="D38">
            <v>0</v>
          </cell>
          <cell r="E38">
            <v>3104604.4219907941</v>
          </cell>
        </row>
        <row r="39">
          <cell r="A39">
            <v>41944</v>
          </cell>
          <cell r="B39">
            <v>0.78379499950203191</v>
          </cell>
          <cell r="C39">
            <v>0</v>
          </cell>
          <cell r="D39">
            <v>0</v>
          </cell>
          <cell r="E39">
            <v>3141340.85587413</v>
          </cell>
        </row>
        <row r="40">
          <cell r="A40">
            <v>42309</v>
          </cell>
          <cell r="B40">
            <v>0.81906577447962303</v>
          </cell>
          <cell r="C40">
            <v>0</v>
          </cell>
          <cell r="D40">
            <v>0</v>
          </cell>
          <cell r="E40">
            <v>3179730.4292822154</v>
          </cell>
        </row>
        <row r="41">
          <cell r="A41">
            <v>42675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Cover"/>
      <sheetName val="Dashboard"/>
      <sheetName val="Charts"/>
      <sheetName val="General Inputs"/>
      <sheetName val="Hourly Inputs"/>
      <sheetName val="Year alignment"/>
      <sheetName val="Calculations"/>
      <sheetName val="State-specific"/>
      <sheetName val="Loadshape"/>
    </sheetNames>
    <sheetDataSet>
      <sheetData sheetId="0">
        <row r="7">
          <cell r="B7">
            <v>149</v>
          </cell>
        </row>
      </sheetData>
      <sheetData sheetId="1" refreshError="1"/>
      <sheetData sheetId="2" refreshError="1"/>
      <sheetData sheetId="3" refreshError="1"/>
      <sheetData sheetId="4">
        <row r="5">
          <cell r="Z5">
            <v>2018</v>
          </cell>
        </row>
        <row r="24">
          <cell r="E24">
            <v>4.2555254432219324E-2</v>
          </cell>
        </row>
        <row r="25">
          <cell r="E25">
            <v>2.2200000000000001E-2</v>
          </cell>
        </row>
        <row r="26">
          <cell r="E26">
            <v>6.56999810806147E-2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Other Cost Input"/>
      <sheetName val="IndexedSTF_Source"/>
      <sheetName val="Market_Price"/>
      <sheetName val="PacifiCorpSTF"/>
      <sheetName val="PacifiCorp STF_Raw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(Energy PMT)"/>
      <sheetName val="Monthly Energy Prices"/>
      <sheetName val="SourceEnergy"/>
      <sheetName val="MWH-Split"/>
      <sheetName val="Monthly Levelized"/>
    </sheetNames>
    <sheetDataSet>
      <sheetData sheetId="0"/>
      <sheetData sheetId="1"/>
      <sheetData sheetId="2">
        <row r="4">
          <cell r="N4">
            <v>5.3167389786501484E-3</v>
          </cell>
        </row>
      </sheetData>
      <sheetData sheetId="3"/>
      <sheetData sheetId="4">
        <row r="9">
          <cell r="K9" t="str">
            <v>No</v>
          </cell>
          <cell r="L9">
            <v>2015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Main"/>
      <sheetName val="Wholesale Valuation"/>
      <sheetName val="Generic_Model"/>
      <sheetName val="Generic_Model (2)"/>
      <sheetName val="Initial Capital + AFUDC"/>
      <sheetName val="Production Costs"/>
      <sheetName val="Royalties"/>
      <sheetName val="Wind_Input"/>
      <sheetName val="Multipliers Input"/>
      <sheetName val="IRP Avoided Prices"/>
      <sheetName val="Interconnection Credit"/>
      <sheetName val="Summary for APR"/>
      <sheetName val="Report for APR"/>
      <sheetName val="Rev Req"/>
      <sheetName val="Dispatch Optimization"/>
      <sheetName val="Financial Statements"/>
      <sheetName val="Emissions Input"/>
      <sheetName val="Curves"/>
      <sheetName val="Correlation Curves"/>
      <sheetName val="On-Going Capital"/>
      <sheetName val="Simulation"/>
      <sheetName val="Histogram Data"/>
      <sheetName val="Lookups"/>
      <sheetName val="Output"/>
      <sheetName val="Documentation"/>
    </sheetNames>
    <sheetDataSet>
      <sheetData sheetId="0" refreshError="1"/>
      <sheetData sheetId="1" refreshError="1">
        <row r="6">
          <cell r="G6">
            <v>99</v>
          </cell>
        </row>
      </sheetData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>
        <row r="14">
          <cell r="A14">
            <v>39479</v>
          </cell>
          <cell r="B14" t="str">
            <v/>
          </cell>
          <cell r="C14" t="str">
            <v/>
          </cell>
          <cell r="D14">
            <v>39.91294438523029</v>
          </cell>
          <cell r="E14">
            <v>40.826847257973441</v>
          </cell>
          <cell r="F14">
            <v>49.634987756286669</v>
          </cell>
          <cell r="G14">
            <v>53.830711137739165</v>
          </cell>
          <cell r="H14">
            <v>44.206282444036368</v>
          </cell>
          <cell r="I14">
            <v>41.482564148627667</v>
          </cell>
          <cell r="J14">
            <v>44.982389521648933</v>
          </cell>
          <cell r="K14">
            <v>696</v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</row>
        <row r="15">
          <cell r="A15">
            <v>39508</v>
          </cell>
          <cell r="B15" t="str">
            <v/>
          </cell>
          <cell r="C15" t="str">
            <v/>
          </cell>
          <cell r="D15">
            <v>40.806656623300761</v>
          </cell>
          <cell r="E15">
            <v>38.745667246715819</v>
          </cell>
          <cell r="F15">
            <v>49.189331994866322</v>
          </cell>
          <cell r="G15">
            <v>53.30695314935096</v>
          </cell>
          <cell r="H15">
            <v>41.148025443489772</v>
          </cell>
          <cell r="I15">
            <v>40.407140379684861</v>
          </cell>
          <cell r="J15">
            <v>43.933962472901413</v>
          </cell>
          <cell r="K15">
            <v>744</v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</row>
        <row r="16">
          <cell r="A16">
            <v>39539</v>
          </cell>
          <cell r="B16" t="str">
            <v/>
          </cell>
          <cell r="C16" t="str">
            <v/>
          </cell>
          <cell r="D16">
            <v>30.334020320968015</v>
          </cell>
          <cell r="E16">
            <v>35.580748563437773</v>
          </cell>
          <cell r="F16">
            <v>49.927497970918509</v>
          </cell>
          <cell r="G16">
            <v>51.985347138756318</v>
          </cell>
          <cell r="H16">
            <v>36.631939073182423</v>
          </cell>
          <cell r="I16">
            <v>34.760466988025705</v>
          </cell>
          <cell r="J16">
            <v>39.870003342548124</v>
          </cell>
          <cell r="K16">
            <v>719</v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</row>
        <row r="17">
          <cell r="A17">
            <v>39569</v>
          </cell>
          <cell r="B17" t="str">
            <v/>
          </cell>
          <cell r="C17" t="str">
            <v/>
          </cell>
          <cell r="D17">
            <v>32.655875012975272</v>
          </cell>
          <cell r="E17">
            <v>35.680138422014352</v>
          </cell>
          <cell r="F17">
            <v>46.482950583168524</v>
          </cell>
          <cell r="G17">
            <v>51.326704109863492</v>
          </cell>
          <cell r="H17">
            <v>38.382209888678418</v>
          </cell>
          <cell r="I17">
            <v>37.253186615046545</v>
          </cell>
          <cell r="J17">
            <v>40.296844105291107</v>
          </cell>
          <cell r="K17">
            <v>744</v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</row>
        <row r="18">
          <cell r="A18">
            <v>39600</v>
          </cell>
          <cell r="B18" t="str">
            <v/>
          </cell>
          <cell r="C18" t="str">
            <v/>
          </cell>
          <cell r="D18">
            <v>22.880912057458271</v>
          </cell>
          <cell r="E18">
            <v>21.815434036579322</v>
          </cell>
          <cell r="F18">
            <v>34.281943423214912</v>
          </cell>
          <cell r="G18">
            <v>42.838538966424558</v>
          </cell>
          <cell r="H18">
            <v>36.062178164070389</v>
          </cell>
          <cell r="I18">
            <v>33.974997809250695</v>
          </cell>
          <cell r="J18">
            <v>31.975667409499692</v>
          </cell>
          <cell r="K18">
            <v>720</v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</row>
        <row r="19">
          <cell r="A19">
            <v>39630</v>
          </cell>
          <cell r="B19" t="str">
            <v/>
          </cell>
          <cell r="C19" t="str">
            <v/>
          </cell>
          <cell r="D19">
            <v>17.151089080803931</v>
          </cell>
          <cell r="E19">
            <v>13.695832971530622</v>
          </cell>
          <cell r="F19">
            <v>23.917464608886981</v>
          </cell>
          <cell r="G19">
            <v>33.703123319432336</v>
          </cell>
          <cell r="H19">
            <v>34.748379176222905</v>
          </cell>
          <cell r="I19">
            <v>30.07865472926435</v>
          </cell>
          <cell r="J19">
            <v>25.549090647690189</v>
          </cell>
          <cell r="K19">
            <v>744</v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</row>
        <row r="20">
          <cell r="A20">
            <v>39661</v>
          </cell>
          <cell r="B20" t="str">
            <v/>
          </cell>
          <cell r="C20" t="str">
            <v/>
          </cell>
          <cell r="D20">
            <v>20.023938339695746</v>
          </cell>
          <cell r="E20">
            <v>16.580458991847337</v>
          </cell>
          <cell r="F20">
            <v>27.546286109166353</v>
          </cell>
          <cell r="G20">
            <v>30.896067171012263</v>
          </cell>
          <cell r="H20">
            <v>32.92615897815255</v>
          </cell>
          <cell r="I20">
            <v>30.943429604549404</v>
          </cell>
          <cell r="J20">
            <v>26.486056532403939</v>
          </cell>
          <cell r="K20">
            <v>744</v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</row>
        <row r="21">
          <cell r="A21">
            <v>39692</v>
          </cell>
          <cell r="B21" t="str">
            <v/>
          </cell>
          <cell r="C21" t="str">
            <v/>
          </cell>
          <cell r="D21">
            <v>24.553406958248715</v>
          </cell>
          <cell r="E21">
            <v>24.061697259055123</v>
          </cell>
          <cell r="F21">
            <v>41.664672688520589</v>
          </cell>
          <cell r="G21">
            <v>42.938593714836465</v>
          </cell>
          <cell r="H21">
            <v>31.26282123398029</v>
          </cell>
          <cell r="I21">
            <v>27.354305300221434</v>
          </cell>
          <cell r="J21">
            <v>31.972582859143767</v>
          </cell>
          <cell r="K21">
            <v>720</v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</row>
        <row r="22">
          <cell r="A22">
            <v>39722</v>
          </cell>
          <cell r="B22" t="str">
            <v/>
          </cell>
          <cell r="C22" t="str">
            <v/>
          </cell>
          <cell r="D22">
            <v>30.389321007600888</v>
          </cell>
          <cell r="E22">
            <v>28.876058896125791</v>
          </cell>
          <cell r="F22">
            <v>43.444625815011754</v>
          </cell>
          <cell r="G22">
            <v>42.61086558357546</v>
          </cell>
          <cell r="H22">
            <v>28.878468540819672</v>
          </cell>
          <cell r="I22">
            <v>31.253707569498047</v>
          </cell>
          <cell r="J22">
            <v>34.242174568771937</v>
          </cell>
          <cell r="K22">
            <v>745</v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</row>
        <row r="23">
          <cell r="A23">
            <v>39753</v>
          </cell>
          <cell r="B23" t="str">
            <v/>
          </cell>
          <cell r="C23" t="str">
            <v/>
          </cell>
          <cell r="D23">
            <v>47.673377102398618</v>
          </cell>
          <cell r="E23">
            <v>43.560285537249463</v>
          </cell>
          <cell r="F23">
            <v>49.980575664188009</v>
          </cell>
          <cell r="G23">
            <v>53.809304847275278</v>
          </cell>
          <cell r="H23">
            <v>48.21303857058038</v>
          </cell>
          <cell r="I23">
            <v>46.835297880016775</v>
          </cell>
          <cell r="J23">
            <v>48.345313266951422</v>
          </cell>
          <cell r="K23">
            <v>720</v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</row>
        <row r="24">
          <cell r="A24">
            <v>39783</v>
          </cell>
          <cell r="B24" t="str">
            <v/>
          </cell>
          <cell r="C24" t="str">
            <v/>
          </cell>
          <cell r="D24">
            <v>54.214660282944109</v>
          </cell>
          <cell r="E24">
            <v>51.923750039328901</v>
          </cell>
          <cell r="F24">
            <v>54.666753024070573</v>
          </cell>
          <cell r="G24">
            <v>57.519020263091143</v>
          </cell>
          <cell r="H24">
            <v>52.627753699139291</v>
          </cell>
          <cell r="I24">
            <v>53.616816186955326</v>
          </cell>
          <cell r="J24">
            <v>54.094792249254887</v>
          </cell>
          <cell r="K24">
            <v>744</v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</row>
        <row r="25">
          <cell r="A25">
            <v>39814</v>
          </cell>
          <cell r="B25" t="str">
            <v/>
          </cell>
          <cell r="C25" t="str">
            <v/>
          </cell>
          <cell r="D25">
            <v>50.746455489290511</v>
          </cell>
          <cell r="E25">
            <v>52.051661163017904</v>
          </cell>
          <cell r="F25">
            <v>55.026971467149103</v>
          </cell>
          <cell r="G25">
            <v>60.860842800372403</v>
          </cell>
          <cell r="H25">
            <v>51.817440383859825</v>
          </cell>
          <cell r="I25">
            <v>50.000862169513873</v>
          </cell>
          <cell r="J25">
            <v>53.417372245533933</v>
          </cell>
          <cell r="K25">
            <v>744</v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</row>
        <row r="26">
          <cell r="A26">
            <v>39845</v>
          </cell>
          <cell r="B26" t="str">
            <v/>
          </cell>
          <cell r="C26" t="str">
            <v/>
          </cell>
          <cell r="D26">
            <v>39.91294438523029</v>
          </cell>
          <cell r="E26">
            <v>40.826847257973441</v>
          </cell>
          <cell r="F26">
            <v>49.634987756286669</v>
          </cell>
          <cell r="G26">
            <v>53.830711137739165</v>
          </cell>
          <cell r="H26">
            <v>44.206282444036368</v>
          </cell>
          <cell r="I26">
            <v>41.482564148627667</v>
          </cell>
          <cell r="J26">
            <v>44.982389521648933</v>
          </cell>
          <cell r="K26">
            <v>672</v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</row>
        <row r="27">
          <cell r="A27">
            <v>39873</v>
          </cell>
          <cell r="B27" t="str">
            <v/>
          </cell>
          <cell r="C27" t="str">
            <v/>
          </cell>
          <cell r="D27">
            <v>40.806656623300761</v>
          </cell>
          <cell r="E27">
            <v>38.745667246715819</v>
          </cell>
          <cell r="F27">
            <v>49.189331994866322</v>
          </cell>
          <cell r="G27">
            <v>53.30695314935096</v>
          </cell>
          <cell r="H27">
            <v>41.148025443489772</v>
          </cell>
          <cell r="I27">
            <v>40.407140379684861</v>
          </cell>
          <cell r="J27">
            <v>43.933962472901413</v>
          </cell>
          <cell r="K27">
            <v>744</v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</row>
        <row r="28">
          <cell r="A28">
            <v>39904</v>
          </cell>
          <cell r="B28" t="str">
            <v/>
          </cell>
          <cell r="C28" t="str">
            <v/>
          </cell>
          <cell r="D28">
            <v>30.334020320968015</v>
          </cell>
          <cell r="E28">
            <v>35.580748563437773</v>
          </cell>
          <cell r="F28">
            <v>49.927497970918509</v>
          </cell>
          <cell r="G28">
            <v>51.985347138756318</v>
          </cell>
          <cell r="H28">
            <v>36.631939073182423</v>
          </cell>
          <cell r="I28">
            <v>34.760466988025705</v>
          </cell>
          <cell r="J28">
            <v>39.870003342548124</v>
          </cell>
          <cell r="K28">
            <v>719</v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</row>
        <row r="29">
          <cell r="A29">
            <v>39934</v>
          </cell>
          <cell r="B29" t="str">
            <v/>
          </cell>
          <cell r="C29" t="str">
            <v/>
          </cell>
          <cell r="D29">
            <v>32.655875012975272</v>
          </cell>
          <cell r="E29">
            <v>35.680138422014352</v>
          </cell>
          <cell r="F29">
            <v>46.482950583168524</v>
          </cell>
          <cell r="G29">
            <v>51.326704109863492</v>
          </cell>
          <cell r="H29">
            <v>38.382209888678418</v>
          </cell>
          <cell r="I29">
            <v>37.253186615046545</v>
          </cell>
          <cell r="J29">
            <v>40.296844105291107</v>
          </cell>
          <cell r="K29">
            <v>744</v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</row>
        <row r="30">
          <cell r="A30">
            <v>39965</v>
          </cell>
          <cell r="B30">
            <v>39965</v>
          </cell>
          <cell r="C30">
            <v>39994</v>
          </cell>
          <cell r="D30">
            <v>22.880912057458271</v>
          </cell>
          <cell r="E30">
            <v>21.815434036579322</v>
          </cell>
          <cell r="F30">
            <v>34.281943423214912</v>
          </cell>
          <cell r="G30">
            <v>42.838538966424558</v>
          </cell>
          <cell r="H30">
            <v>36.062178164070389</v>
          </cell>
          <cell r="I30">
            <v>33.974997809250695</v>
          </cell>
          <cell r="J30">
            <v>31.975667409499692</v>
          </cell>
          <cell r="K30">
            <v>720</v>
          </cell>
          <cell r="L30">
            <v>46.501657913137286</v>
          </cell>
          <cell r="M30">
            <v>37.925958430321465</v>
          </cell>
          <cell r="N30">
            <v>28.343216981819769</v>
          </cell>
          <cell r="O30">
            <v>31.18717591102709</v>
          </cell>
          <cell r="P30">
            <v>48.927155368973011</v>
          </cell>
          <cell r="Q30">
            <v>58.217306421450253</v>
          </cell>
          <cell r="R30">
            <v>50.206781078371037</v>
          </cell>
          <cell r="S30">
            <v>40.403457571692165</v>
          </cell>
          <cell r="T30">
            <v>45.26054093730221</v>
          </cell>
        </row>
        <row r="31">
          <cell r="A31">
            <v>39995</v>
          </cell>
          <cell r="B31">
            <v>39995</v>
          </cell>
          <cell r="C31">
            <v>40025</v>
          </cell>
          <cell r="D31">
            <v>17.151089080803931</v>
          </cell>
          <cell r="E31">
            <v>13.695832971530622</v>
          </cell>
          <cell r="F31">
            <v>23.917464608886981</v>
          </cell>
          <cell r="G31">
            <v>33.703123319432336</v>
          </cell>
          <cell r="H31">
            <v>34.748379176222905</v>
          </cell>
          <cell r="I31">
            <v>30.07865472926435</v>
          </cell>
          <cell r="J31">
            <v>25.549090647690189</v>
          </cell>
          <cell r="K31">
            <v>744</v>
          </cell>
          <cell r="L31">
            <v>57.504215240242743</v>
          </cell>
          <cell r="M31">
            <v>51.332709415548784</v>
          </cell>
          <cell r="N31">
            <v>41.614495467804737</v>
          </cell>
          <cell r="O31">
            <v>35.322521481301408</v>
          </cell>
          <cell r="P31">
            <v>61.484630570184159</v>
          </cell>
          <cell r="Q31">
            <v>77.719457032935381</v>
          </cell>
          <cell r="R31">
            <v>60.06467134439395</v>
          </cell>
          <cell r="S31">
            <v>52.494811200154523</v>
          </cell>
          <cell r="T31">
            <v>58.407646108417659</v>
          </cell>
        </row>
        <row r="32">
          <cell r="A32">
            <v>40026</v>
          </cell>
          <cell r="B32">
            <v>40026</v>
          </cell>
          <cell r="C32">
            <v>40056</v>
          </cell>
          <cell r="D32">
            <v>20.023938339695746</v>
          </cell>
          <cell r="E32">
            <v>16.580458991847337</v>
          </cell>
          <cell r="F32">
            <v>27.546286109166353</v>
          </cell>
          <cell r="G32">
            <v>30.896067171012263</v>
          </cell>
          <cell r="H32">
            <v>32.92615897815255</v>
          </cell>
          <cell r="I32">
            <v>30.943429604549404</v>
          </cell>
          <cell r="J32">
            <v>26.486056532403939</v>
          </cell>
          <cell r="K32">
            <v>744</v>
          </cell>
          <cell r="L32">
            <v>56.433669888736468</v>
          </cell>
          <cell r="M32">
            <v>57.090791925547023</v>
          </cell>
          <cell r="N32">
            <v>47.614231004249447</v>
          </cell>
          <cell r="O32">
            <v>42.292229346673722</v>
          </cell>
          <cell r="P32">
            <v>60.156154716025426</v>
          </cell>
          <cell r="Q32">
            <v>70.552652940078275</v>
          </cell>
          <cell r="R32">
            <v>60.725038222729687</v>
          </cell>
          <cell r="S32">
            <v>59.00002925411448</v>
          </cell>
          <cell r="T32">
            <v>58.626021182195011</v>
          </cell>
        </row>
        <row r="33">
          <cell r="A33">
            <v>40057</v>
          </cell>
          <cell r="B33">
            <v>40057</v>
          </cell>
          <cell r="C33">
            <v>40086</v>
          </cell>
          <cell r="D33">
            <v>24.553406958248715</v>
          </cell>
          <cell r="E33">
            <v>24.061697259055123</v>
          </cell>
          <cell r="F33">
            <v>41.664672688520589</v>
          </cell>
          <cell r="G33">
            <v>42.938593714836465</v>
          </cell>
          <cell r="H33">
            <v>31.26282123398029</v>
          </cell>
          <cell r="I33">
            <v>27.354305300221434</v>
          </cell>
          <cell r="J33">
            <v>31.972582859143767</v>
          </cell>
          <cell r="K33">
            <v>720</v>
          </cell>
          <cell r="L33">
            <v>124.17826873513907</v>
          </cell>
          <cell r="M33">
            <v>95.420157769659383</v>
          </cell>
          <cell r="N33">
            <v>81.427520376114401</v>
          </cell>
          <cell r="O33">
            <v>99.262118243583572</v>
          </cell>
          <cell r="P33">
            <v>125.88108503570446</v>
          </cell>
          <cell r="Q33">
            <v>140.89872354395484</v>
          </cell>
          <cell r="R33">
            <v>125.26370666252991</v>
          </cell>
          <cell r="S33">
            <v>95.648379471446148</v>
          </cell>
          <cell r="T33">
            <v>115.80243232483289</v>
          </cell>
        </row>
        <row r="34">
          <cell r="A34">
            <v>40087</v>
          </cell>
          <cell r="B34">
            <v>40087</v>
          </cell>
          <cell r="C34">
            <v>40117</v>
          </cell>
          <cell r="D34">
            <v>30.389321007600888</v>
          </cell>
          <cell r="E34">
            <v>28.876058896125791</v>
          </cell>
          <cell r="F34">
            <v>43.444625815011754</v>
          </cell>
          <cell r="G34">
            <v>42.61086558357546</v>
          </cell>
          <cell r="H34">
            <v>28.878468540819672</v>
          </cell>
          <cell r="I34">
            <v>31.253707569498047</v>
          </cell>
          <cell r="J34">
            <v>34.242174568771937</v>
          </cell>
          <cell r="K34">
            <v>745</v>
          </cell>
          <cell r="L34">
            <v>149.34894854125886</v>
          </cell>
          <cell r="M34">
            <v>126.78978567956942</v>
          </cell>
          <cell r="N34">
            <v>113.15722515713817</v>
          </cell>
          <cell r="O34">
            <v>129.51699510797613</v>
          </cell>
          <cell r="P34">
            <v>148.53009714903411</v>
          </cell>
          <cell r="Q34">
            <v>161.7605217887243</v>
          </cell>
          <cell r="R34">
            <v>156.11587944494775</v>
          </cell>
          <cell r="S34">
            <v>130.25107490056672</v>
          </cell>
          <cell r="T34">
            <v>141.65532634991411</v>
          </cell>
        </row>
        <row r="35">
          <cell r="A35">
            <v>40118</v>
          </cell>
          <cell r="B35">
            <v>40118</v>
          </cell>
          <cell r="C35">
            <v>40147</v>
          </cell>
          <cell r="D35">
            <v>47.673377102398618</v>
          </cell>
          <cell r="E35">
            <v>43.560285537249463</v>
          </cell>
          <cell r="F35">
            <v>49.980575664188009</v>
          </cell>
          <cell r="G35">
            <v>53.809304847275278</v>
          </cell>
          <cell r="H35">
            <v>48.21303857058038</v>
          </cell>
          <cell r="I35">
            <v>46.835297880016775</v>
          </cell>
          <cell r="J35">
            <v>48.345313266951422</v>
          </cell>
          <cell r="K35">
            <v>720</v>
          </cell>
          <cell r="L35">
            <v>37.725870969521388</v>
          </cell>
          <cell r="M35">
            <v>31.868027876794187</v>
          </cell>
          <cell r="N35">
            <v>29.736481351849683</v>
          </cell>
          <cell r="O35">
            <v>35.354555455388308</v>
          </cell>
          <cell r="P35">
            <v>36.131521265651863</v>
          </cell>
          <cell r="Q35">
            <v>37.579418485919156</v>
          </cell>
          <cell r="R35">
            <v>39.110286260978377</v>
          </cell>
          <cell r="S35">
            <v>32.039587286161279</v>
          </cell>
          <cell r="T35">
            <v>35.066822079102131</v>
          </cell>
        </row>
        <row r="36">
          <cell r="A36">
            <v>40148</v>
          </cell>
          <cell r="B36">
            <v>40148</v>
          </cell>
          <cell r="C36">
            <v>40178</v>
          </cell>
          <cell r="D36">
            <v>54.214660282944109</v>
          </cell>
          <cell r="E36">
            <v>51.923750039328901</v>
          </cell>
          <cell r="F36">
            <v>54.666753024070573</v>
          </cell>
          <cell r="G36">
            <v>57.519020263091143</v>
          </cell>
          <cell r="H36">
            <v>52.627753699139291</v>
          </cell>
          <cell r="I36">
            <v>53.616816186955326</v>
          </cell>
          <cell r="J36">
            <v>54.094792249254887</v>
          </cell>
          <cell r="K36">
            <v>744</v>
          </cell>
          <cell r="L36">
            <v>33.920768417312864</v>
          </cell>
          <cell r="M36">
            <v>30.221188592276143</v>
          </cell>
          <cell r="N36">
            <v>27.745038510022816</v>
          </cell>
          <cell r="O36">
            <v>33.134862840328672</v>
          </cell>
          <cell r="P36">
            <v>31.302844703930671</v>
          </cell>
          <cell r="Q36">
            <v>33.27959258293874</v>
          </cell>
          <cell r="R36">
            <v>37.895716290834464</v>
          </cell>
          <cell r="S36">
            <v>30.38070636226724</v>
          </cell>
          <cell r="T36">
            <v>32.268638532326108</v>
          </cell>
        </row>
        <row r="37">
          <cell r="A37">
            <v>40179</v>
          </cell>
          <cell r="B37">
            <v>40179</v>
          </cell>
          <cell r="C37">
            <v>40209</v>
          </cell>
          <cell r="D37">
            <v>50.746455489290511</v>
          </cell>
          <cell r="E37">
            <v>52.051661163017904</v>
          </cell>
          <cell r="F37">
            <v>55.026971467149103</v>
          </cell>
          <cell r="G37">
            <v>60.860842800372403</v>
          </cell>
          <cell r="H37">
            <v>51.817440383859825</v>
          </cell>
          <cell r="I37">
            <v>50.000862169513873</v>
          </cell>
          <cell r="J37">
            <v>53.417372245533933</v>
          </cell>
          <cell r="K37">
            <v>744</v>
          </cell>
          <cell r="L37">
            <v>50.462906736216858</v>
          </cell>
          <cell r="M37">
            <v>32.595404753344781</v>
          </cell>
          <cell r="N37">
            <v>29.509296946119331</v>
          </cell>
          <cell r="O37">
            <v>47.736640229984737</v>
          </cell>
          <cell r="P37">
            <v>45.743596023110094</v>
          </cell>
          <cell r="Q37">
            <v>46.031011643084227</v>
          </cell>
          <cell r="R37">
            <v>51.902088228129884</v>
          </cell>
          <cell r="S37">
            <v>32.286863703765285</v>
          </cell>
          <cell r="T37">
            <v>42.447756774055655</v>
          </cell>
        </row>
        <row r="38">
          <cell r="A38">
            <v>40210</v>
          </cell>
          <cell r="B38">
            <v>40210</v>
          </cell>
          <cell r="C38">
            <v>40237</v>
          </cell>
          <cell r="D38">
            <v>39.91294438523029</v>
          </cell>
          <cell r="E38">
            <v>40.826847257973441</v>
          </cell>
          <cell r="F38">
            <v>49.634987756286669</v>
          </cell>
          <cell r="G38">
            <v>53.830711137739165</v>
          </cell>
          <cell r="H38">
            <v>44.206282444036368</v>
          </cell>
          <cell r="I38">
            <v>41.482564148627667</v>
          </cell>
          <cell r="J38">
            <v>44.982389521648933</v>
          </cell>
          <cell r="K38">
            <v>672</v>
          </cell>
          <cell r="L38">
            <v>59.457751840902489</v>
          </cell>
          <cell r="M38">
            <v>38.283008865996372</v>
          </cell>
          <cell r="N38">
            <v>36.653379799772381</v>
          </cell>
          <cell r="O38">
            <v>57.57610388966031</v>
          </cell>
          <cell r="P38">
            <v>54.560748508205378</v>
          </cell>
          <cell r="Q38">
            <v>55.248306169782715</v>
          </cell>
          <cell r="R38">
            <v>60.115641905971415</v>
          </cell>
          <cell r="S38">
            <v>38.143134012322101</v>
          </cell>
          <cell r="T38">
            <v>50.892275095902292</v>
          </cell>
        </row>
        <row r="39">
          <cell r="A39">
            <v>40238</v>
          </cell>
          <cell r="B39">
            <v>40238</v>
          </cell>
          <cell r="C39">
            <v>40268</v>
          </cell>
          <cell r="D39">
            <v>40.806656623300761</v>
          </cell>
          <cell r="E39">
            <v>38.745667246715819</v>
          </cell>
          <cell r="F39">
            <v>49.189331994866322</v>
          </cell>
          <cell r="G39">
            <v>53.30695314935096</v>
          </cell>
          <cell r="H39">
            <v>41.148025443489772</v>
          </cell>
          <cell r="I39">
            <v>40.407140379684861</v>
          </cell>
          <cell r="J39">
            <v>43.933962472901413</v>
          </cell>
          <cell r="K39">
            <v>744</v>
          </cell>
          <cell r="L39">
            <v>33.466731746478317</v>
          </cell>
          <cell r="M39">
            <v>34.518423596166258</v>
          </cell>
          <cell r="N39">
            <v>31.517028447672693</v>
          </cell>
          <cell r="O39">
            <v>32.007013546011706</v>
          </cell>
          <cell r="P39">
            <v>33.366435496945414</v>
          </cell>
          <cell r="Q39">
            <v>34.932402081283072</v>
          </cell>
          <cell r="R39">
            <v>37.10417560243549</v>
          </cell>
          <cell r="S39">
            <v>34.495153119584508</v>
          </cell>
          <cell r="T39">
            <v>33.953475477135001</v>
          </cell>
        </row>
        <row r="40">
          <cell r="A40">
            <v>40269</v>
          </cell>
          <cell r="B40">
            <v>40269</v>
          </cell>
          <cell r="C40">
            <v>40298</v>
          </cell>
          <cell r="D40">
            <v>30.334020320968015</v>
          </cell>
          <cell r="E40">
            <v>35.580748563437773</v>
          </cell>
          <cell r="F40">
            <v>49.927497970918509</v>
          </cell>
          <cell r="G40">
            <v>51.985347138756318</v>
          </cell>
          <cell r="H40">
            <v>36.631939073182423</v>
          </cell>
          <cell r="I40">
            <v>34.760466988025705</v>
          </cell>
          <cell r="J40">
            <v>39.870003342548124</v>
          </cell>
          <cell r="K40">
            <v>719</v>
          </cell>
          <cell r="L40">
            <v>41.72588359972584</v>
          </cell>
          <cell r="M40">
            <v>49.880609406837209</v>
          </cell>
          <cell r="N40">
            <v>43.458068096825478</v>
          </cell>
          <cell r="O40">
            <v>40.130326135884339</v>
          </cell>
          <cell r="P40">
            <v>43.733869423587798</v>
          </cell>
          <cell r="Q40">
            <v>44.958110693594058</v>
          </cell>
          <cell r="R40">
            <v>47.096480461041835</v>
          </cell>
          <cell r="S40">
            <v>51.637118522399859</v>
          </cell>
          <cell r="T40">
            <v>45.092281101122936</v>
          </cell>
        </row>
        <row r="41">
          <cell r="A41">
            <v>40299</v>
          </cell>
          <cell r="B41">
            <v>40299</v>
          </cell>
          <cell r="C41">
            <v>40329</v>
          </cell>
          <cell r="D41">
            <v>32.655875012975272</v>
          </cell>
          <cell r="E41">
            <v>35.680138422014352</v>
          </cell>
          <cell r="F41">
            <v>46.482950583168524</v>
          </cell>
          <cell r="G41">
            <v>51.326704109863492</v>
          </cell>
          <cell r="H41">
            <v>38.382209888678418</v>
          </cell>
          <cell r="I41">
            <v>37.253186615046545</v>
          </cell>
          <cell r="J41">
            <v>40.296844105291107</v>
          </cell>
          <cell r="K41">
            <v>744</v>
          </cell>
          <cell r="L41">
            <v>24.713753461043357</v>
          </cell>
          <cell r="M41">
            <v>18.88589276059411</v>
          </cell>
          <cell r="N41">
            <v>14.66437436807141</v>
          </cell>
          <cell r="O41">
            <v>18.541878292919709</v>
          </cell>
          <cell r="P41">
            <v>24.771794980437043</v>
          </cell>
          <cell r="Q41">
            <v>28.323150689880315</v>
          </cell>
          <cell r="R41">
            <v>26.630460640816043</v>
          </cell>
          <cell r="S41">
            <v>19.183418447230306</v>
          </cell>
          <cell r="T41">
            <v>22.675201066223874</v>
          </cell>
        </row>
        <row r="42">
          <cell r="A42">
            <v>40330</v>
          </cell>
          <cell r="B42">
            <v>40330</v>
          </cell>
          <cell r="C42">
            <v>40359</v>
          </cell>
          <cell r="D42">
            <v>22.880912057458271</v>
          </cell>
          <cell r="E42">
            <v>21.815434036579322</v>
          </cell>
          <cell r="F42">
            <v>34.281943423214912</v>
          </cell>
          <cell r="G42">
            <v>42.838538966424558</v>
          </cell>
          <cell r="H42">
            <v>36.062178164070389</v>
          </cell>
          <cell r="I42">
            <v>33.974997809250695</v>
          </cell>
          <cell r="J42">
            <v>31.975667409499692</v>
          </cell>
          <cell r="K42">
            <v>720</v>
          </cell>
          <cell r="L42">
            <v>27.433362066899534</v>
          </cell>
          <cell r="M42">
            <v>22.377237913501816</v>
          </cell>
          <cell r="N42">
            <v>16.723140722606583</v>
          </cell>
          <cell r="O42">
            <v>18.399002537575193</v>
          </cell>
          <cell r="P42">
            <v>28.86483260233199</v>
          </cell>
          <cell r="Q42">
            <v>34.345614863449434</v>
          </cell>
          <cell r="R42">
            <v>29.619813128562175</v>
          </cell>
          <cell r="S42">
            <v>23.838956145474604</v>
          </cell>
          <cell r="T42">
            <v>26.702413289671249</v>
          </cell>
        </row>
        <row r="43">
          <cell r="A43">
            <v>40360</v>
          </cell>
          <cell r="B43">
            <v>40360</v>
          </cell>
          <cell r="C43">
            <v>40390</v>
          </cell>
          <cell r="D43">
            <v>17.151089080803931</v>
          </cell>
          <cell r="E43">
            <v>13.695832971530622</v>
          </cell>
          <cell r="F43">
            <v>23.917464608886981</v>
          </cell>
          <cell r="G43">
            <v>33.703123319432336</v>
          </cell>
          <cell r="H43">
            <v>34.748379176222905</v>
          </cell>
          <cell r="I43">
            <v>30.07865472926435</v>
          </cell>
          <cell r="J43">
            <v>25.549090647690189</v>
          </cell>
          <cell r="K43">
            <v>744</v>
          </cell>
          <cell r="L43">
            <v>126.76202118064987</v>
          </cell>
          <cell r="M43">
            <v>95.87601477513293</v>
          </cell>
          <cell r="N43">
            <v>77.579363934367478</v>
          </cell>
          <cell r="O43">
            <v>76.154829113882457</v>
          </cell>
          <cell r="P43">
            <v>132.31469565507422</v>
          </cell>
          <cell r="Q43">
            <v>165.89138633354915</v>
          </cell>
          <cell r="R43">
            <v>129.00174691026481</v>
          </cell>
          <cell r="S43">
            <v>97.931526439958617</v>
          </cell>
          <cell r="T43">
            <v>121.05789299129005</v>
          </cell>
        </row>
        <row r="44">
          <cell r="A44">
            <v>40391</v>
          </cell>
          <cell r="B44">
            <v>40391</v>
          </cell>
          <cell r="C44">
            <v>40421</v>
          </cell>
          <cell r="D44">
            <v>20.023938339695746</v>
          </cell>
          <cell r="E44">
            <v>16.580458991847337</v>
          </cell>
          <cell r="F44">
            <v>27.546286109166353</v>
          </cell>
          <cell r="G44">
            <v>30.896067171012263</v>
          </cell>
          <cell r="H44">
            <v>32.92615897815255</v>
          </cell>
          <cell r="I44">
            <v>30.943429604549404</v>
          </cell>
          <cell r="J44">
            <v>26.486056532403939</v>
          </cell>
          <cell r="K44">
            <v>744</v>
          </cell>
          <cell r="L44">
            <v>139.23458336000277</v>
          </cell>
          <cell r="M44">
            <v>106.92406044926605</v>
          </cell>
          <cell r="N44">
            <v>89.263594278643481</v>
          </cell>
          <cell r="O44">
            <v>99.736552479047504</v>
          </cell>
          <cell r="P44">
            <v>141.46696681355829</v>
          </cell>
          <cell r="Q44">
            <v>166.73137764189252</v>
          </cell>
          <cell r="R44">
            <v>142.24713940740489</v>
          </cell>
          <cell r="S44">
            <v>110.49548550848569</v>
          </cell>
          <cell r="T44">
            <v>129.57812406400021</v>
          </cell>
        </row>
        <row r="45">
          <cell r="A45">
            <v>40422</v>
          </cell>
          <cell r="B45">
            <v>40422</v>
          </cell>
          <cell r="C45">
            <v>40451</v>
          </cell>
          <cell r="D45">
            <v>24.553406958248715</v>
          </cell>
          <cell r="E45">
            <v>24.061697259055123</v>
          </cell>
          <cell r="F45">
            <v>41.664672688520589</v>
          </cell>
          <cell r="G45">
            <v>42.938593714836465</v>
          </cell>
          <cell r="H45">
            <v>31.26282123398029</v>
          </cell>
          <cell r="I45">
            <v>27.354305300221434</v>
          </cell>
          <cell r="J45">
            <v>31.972582859143767</v>
          </cell>
          <cell r="K45">
            <v>720</v>
          </cell>
          <cell r="L45">
            <v>54.052088258973612</v>
          </cell>
          <cell r="M45">
            <v>18.526959837840675</v>
          </cell>
          <cell r="N45">
            <v>15.810149947372482</v>
          </cell>
          <cell r="O45">
            <v>39.666657096202002</v>
          </cell>
          <cell r="P45">
            <v>50.011126378787473</v>
          </cell>
          <cell r="Q45">
            <v>56.102553906073048</v>
          </cell>
          <cell r="R45">
            <v>49.417208833724771</v>
          </cell>
          <cell r="S45">
            <v>18.571303837840237</v>
          </cell>
          <cell r="T45">
            <v>41.119754777380372</v>
          </cell>
        </row>
        <row r="46">
          <cell r="A46">
            <v>40452</v>
          </cell>
          <cell r="B46">
            <v>40452</v>
          </cell>
          <cell r="C46">
            <v>40482</v>
          </cell>
          <cell r="D46">
            <v>30.389321007600888</v>
          </cell>
          <cell r="E46">
            <v>28.876058896125791</v>
          </cell>
          <cell r="F46">
            <v>43.444625815011754</v>
          </cell>
          <cell r="G46">
            <v>42.61086558357546</v>
          </cell>
          <cell r="H46">
            <v>28.878468540819672</v>
          </cell>
          <cell r="I46">
            <v>31.253707569498047</v>
          </cell>
          <cell r="J46">
            <v>34.242174568771937</v>
          </cell>
          <cell r="K46">
            <v>745</v>
          </cell>
          <cell r="L46">
            <v>48.815060842475418</v>
          </cell>
          <cell r="M46">
            <v>16.143784005901001</v>
          </cell>
          <cell r="N46">
            <v>14.267307460338071</v>
          </cell>
          <cell r="O46">
            <v>38.376217450796581</v>
          </cell>
          <cell r="P46">
            <v>43.885321981050836</v>
          </cell>
          <cell r="Q46">
            <v>47.689804261502722</v>
          </cell>
          <cell r="R46">
            <v>45.780250953268329</v>
          </cell>
          <cell r="S46">
            <v>16.470839828527357</v>
          </cell>
          <cell r="T46">
            <v>35.615199548010267</v>
          </cell>
        </row>
        <row r="47">
          <cell r="A47">
            <v>40483</v>
          </cell>
          <cell r="B47">
            <v>40483</v>
          </cell>
          <cell r="C47">
            <v>40512</v>
          </cell>
          <cell r="D47">
            <v>47.673377102398618</v>
          </cell>
          <cell r="E47">
            <v>43.560285537249463</v>
          </cell>
          <cell r="F47">
            <v>49.980575664188009</v>
          </cell>
          <cell r="G47">
            <v>53.809304847275278</v>
          </cell>
          <cell r="H47">
            <v>48.21303857058038</v>
          </cell>
          <cell r="I47">
            <v>46.835297880016775</v>
          </cell>
          <cell r="J47">
            <v>48.345313266951422</v>
          </cell>
          <cell r="K47">
            <v>720</v>
          </cell>
          <cell r="L47">
            <v>60.245039908020857</v>
          </cell>
          <cell r="M47">
            <v>91.956939334377495</v>
          </cell>
          <cell r="N47">
            <v>86.29036264673941</v>
          </cell>
          <cell r="O47">
            <v>63.316262510888471</v>
          </cell>
          <cell r="P47">
            <v>65.019469905179221</v>
          </cell>
          <cell r="Q47">
            <v>67.779043957130327</v>
          </cell>
          <cell r="R47">
            <v>70.754648991078994</v>
          </cell>
          <cell r="S47">
            <v>92.867688749405261</v>
          </cell>
          <cell r="T47">
            <v>74.221133613838333</v>
          </cell>
        </row>
        <row r="48">
          <cell r="A48">
            <v>40513</v>
          </cell>
          <cell r="B48">
            <v>40513</v>
          </cell>
          <cell r="C48">
            <v>40543</v>
          </cell>
          <cell r="D48">
            <v>54.214660282944109</v>
          </cell>
          <cell r="E48">
            <v>51.923750039328901</v>
          </cell>
          <cell r="F48">
            <v>54.666753024070573</v>
          </cell>
          <cell r="G48">
            <v>57.519020263091143</v>
          </cell>
          <cell r="H48">
            <v>52.627753699139291</v>
          </cell>
          <cell r="I48">
            <v>53.616816186955326</v>
          </cell>
          <cell r="J48">
            <v>54.094792249254887</v>
          </cell>
          <cell r="K48">
            <v>744</v>
          </cell>
          <cell r="L48">
            <v>20.304948377894309</v>
          </cell>
          <cell r="M48">
            <v>28.902449065309014</v>
          </cell>
          <cell r="N48">
            <v>26.56105368252538</v>
          </cell>
          <cell r="O48">
            <v>21.611812140382423</v>
          </cell>
          <cell r="P48">
            <v>20.466985881496782</v>
          </cell>
          <cell r="Q48">
            <v>21.849350305000723</v>
          </cell>
          <cell r="R48">
            <v>25.04744239501348</v>
          </cell>
          <cell r="S48">
            <v>29.034529789129621</v>
          </cell>
          <cell r="T48">
            <v>24.071052159779597</v>
          </cell>
        </row>
        <row r="49">
          <cell r="A49">
            <v>40544</v>
          </cell>
          <cell r="B49">
            <v>40544</v>
          </cell>
          <cell r="C49">
            <v>40574</v>
          </cell>
          <cell r="D49">
            <v>50.746455489290511</v>
          </cell>
          <cell r="E49">
            <v>52.051661163017904</v>
          </cell>
          <cell r="F49">
            <v>55.026971467149103</v>
          </cell>
          <cell r="G49">
            <v>60.860842800372403</v>
          </cell>
          <cell r="H49">
            <v>51.817440383859825</v>
          </cell>
          <cell r="I49">
            <v>50.000862169513873</v>
          </cell>
          <cell r="J49">
            <v>53.417372245533933</v>
          </cell>
          <cell r="K49">
            <v>744</v>
          </cell>
          <cell r="L49">
            <v>39.135294035960428</v>
          </cell>
          <cell r="M49">
            <v>32.853512978326201</v>
          </cell>
          <cell r="N49">
            <v>29.73189656735369</v>
          </cell>
          <cell r="O49">
            <v>38.60993294508836</v>
          </cell>
          <cell r="P49">
            <v>37.019668200017669</v>
          </cell>
          <cell r="Q49">
            <v>37.32566889990678</v>
          </cell>
          <cell r="R49">
            <v>42.130938415992055</v>
          </cell>
          <cell r="S49">
            <v>32.566765939383387</v>
          </cell>
          <cell r="T49">
            <v>36.313826637036932</v>
          </cell>
        </row>
        <row r="50">
          <cell r="A50">
            <v>40575</v>
          </cell>
          <cell r="B50">
            <v>40575</v>
          </cell>
          <cell r="C50">
            <v>40602</v>
          </cell>
          <cell r="D50">
            <v>39.91294438523029</v>
          </cell>
          <cell r="E50">
            <v>40.826847257973441</v>
          </cell>
          <cell r="F50">
            <v>49.634987756286669</v>
          </cell>
          <cell r="G50">
            <v>53.830711137739165</v>
          </cell>
          <cell r="H50">
            <v>44.206282444036368</v>
          </cell>
          <cell r="I50">
            <v>41.482564148627667</v>
          </cell>
          <cell r="J50">
            <v>44.982389521648933</v>
          </cell>
          <cell r="K50">
            <v>672</v>
          </cell>
          <cell r="L50">
            <v>42.458042741352344</v>
          </cell>
          <cell r="M50">
            <v>34.640761093614202</v>
          </cell>
          <cell r="N50">
            <v>33.166219966250168</v>
          </cell>
          <cell r="O50">
            <v>42.188048179981465</v>
          </cell>
          <cell r="P50">
            <v>40.028871683100803</v>
          </cell>
          <cell r="Q50">
            <v>40.543118497904132</v>
          </cell>
          <cell r="R50">
            <v>44.2061295448203</v>
          </cell>
          <cell r="S50">
            <v>34.514240699371719</v>
          </cell>
          <cell r="T50">
            <v>39.279785984085059</v>
          </cell>
        </row>
        <row r="51">
          <cell r="A51">
            <v>40603</v>
          </cell>
          <cell r="B51">
            <v>40603</v>
          </cell>
          <cell r="C51">
            <v>40633</v>
          </cell>
          <cell r="D51">
            <v>40.806656623300761</v>
          </cell>
          <cell r="E51">
            <v>38.745667246715819</v>
          </cell>
          <cell r="F51">
            <v>49.189331994866322</v>
          </cell>
          <cell r="G51">
            <v>53.30695314935096</v>
          </cell>
          <cell r="H51">
            <v>41.148025443489772</v>
          </cell>
          <cell r="I51">
            <v>40.407140379684861</v>
          </cell>
          <cell r="J51">
            <v>43.933962472901413</v>
          </cell>
          <cell r="K51">
            <v>744</v>
          </cell>
          <cell r="L51">
            <v>58.688313198796806</v>
          </cell>
          <cell r="M51">
            <v>60.016022599558994</v>
          </cell>
          <cell r="N51">
            <v>54.797614585714413</v>
          </cell>
          <cell r="O51">
            <v>56.063630346524555</v>
          </cell>
          <cell r="P51">
            <v>58.439577138961383</v>
          </cell>
          <cell r="Q51">
            <v>61.178902465211443</v>
          </cell>
          <cell r="R51">
            <v>64.973074808205553</v>
          </cell>
          <cell r="S51">
            <v>59.975581418170719</v>
          </cell>
          <cell r="T51">
            <v>59.33583591475049</v>
          </cell>
        </row>
        <row r="52">
          <cell r="A52">
            <v>40634</v>
          </cell>
          <cell r="B52">
            <v>40634</v>
          </cell>
          <cell r="C52">
            <v>40663</v>
          </cell>
          <cell r="D52">
            <v>30.334020320968015</v>
          </cell>
          <cell r="E52">
            <v>35.580748563437773</v>
          </cell>
          <cell r="F52">
            <v>49.927497970918509</v>
          </cell>
          <cell r="G52">
            <v>51.985347138756318</v>
          </cell>
          <cell r="H52">
            <v>36.631939073182423</v>
          </cell>
          <cell r="I52">
            <v>34.760466988025705</v>
          </cell>
          <cell r="J52">
            <v>39.870003342548124</v>
          </cell>
          <cell r="K52">
            <v>719</v>
          </cell>
          <cell r="L52">
            <v>76.150543272087859</v>
          </cell>
          <cell r="M52">
            <v>77.282922432222691</v>
          </cell>
          <cell r="N52">
            <v>67.238280287446528</v>
          </cell>
          <cell r="O52">
            <v>71.346869789711889</v>
          </cell>
          <cell r="P52">
            <v>77.789674452269566</v>
          </cell>
          <cell r="Q52">
            <v>79.844753602004403</v>
          </cell>
          <cell r="R52">
            <v>83.51497654710775</v>
          </cell>
          <cell r="S52">
            <v>80.037191988126523</v>
          </cell>
          <cell r="T52">
            <v>77.143330813907141</v>
          </cell>
        </row>
        <row r="53">
          <cell r="A53">
            <v>40664</v>
          </cell>
          <cell r="B53">
            <v>40664</v>
          </cell>
          <cell r="C53">
            <v>40694</v>
          </cell>
          <cell r="D53">
            <v>32.655875012975272</v>
          </cell>
          <cell r="E53">
            <v>35.680138422014352</v>
          </cell>
          <cell r="F53">
            <v>46.482950583168524</v>
          </cell>
          <cell r="G53">
            <v>51.326704109863492</v>
          </cell>
          <cell r="H53">
            <v>38.382209888678418</v>
          </cell>
          <cell r="I53">
            <v>37.253186615046545</v>
          </cell>
          <cell r="J53">
            <v>40.296844105291107</v>
          </cell>
          <cell r="K53">
            <v>744</v>
          </cell>
          <cell r="L53">
            <v>46.863551156048032</v>
          </cell>
          <cell r="M53">
            <v>45.442518277743545</v>
          </cell>
          <cell r="N53">
            <v>35.312668407187729</v>
          </cell>
          <cell r="O53">
            <v>36.78378448786107</v>
          </cell>
          <cell r="P53">
            <v>49.25342099368563</v>
          </cell>
          <cell r="Q53">
            <v>56.405815338062929</v>
          </cell>
          <cell r="R53">
            <v>53.251411184253897</v>
          </cell>
          <cell r="S53">
            <v>46.232093137335823</v>
          </cell>
          <cell r="T53">
            <v>47.21786293606533</v>
          </cell>
        </row>
        <row r="54">
          <cell r="A54">
            <v>40695</v>
          </cell>
          <cell r="B54">
            <v>40695</v>
          </cell>
          <cell r="C54">
            <v>40724</v>
          </cell>
          <cell r="D54">
            <v>22.880912057458271</v>
          </cell>
          <cell r="E54">
            <v>21.815434036579322</v>
          </cell>
          <cell r="F54">
            <v>34.281943423214912</v>
          </cell>
          <cell r="G54">
            <v>42.838538966424558</v>
          </cell>
          <cell r="H54">
            <v>36.062178164070389</v>
          </cell>
          <cell r="I54">
            <v>33.974997809250695</v>
          </cell>
          <cell r="J54">
            <v>31.975667409499692</v>
          </cell>
          <cell r="K54">
            <v>720</v>
          </cell>
          <cell r="L54">
            <v>46.31904164039652</v>
          </cell>
          <cell r="M54">
            <v>44.434660190675416</v>
          </cell>
          <cell r="N54">
            <v>33.20736021784704</v>
          </cell>
          <cell r="O54">
            <v>31.766575146891668</v>
          </cell>
          <cell r="P54">
            <v>49.961814157053546</v>
          </cell>
          <cell r="Q54">
            <v>59.468050180193487</v>
          </cell>
          <cell r="R54">
            <v>51.399311917460821</v>
          </cell>
          <cell r="S54">
            <v>47.337328380553444</v>
          </cell>
          <cell r="T54">
            <v>47.822747210910556</v>
          </cell>
        </row>
        <row r="55">
          <cell r="A55">
            <v>40725</v>
          </cell>
          <cell r="B55">
            <v>40725</v>
          </cell>
          <cell r="C55">
            <v>40755</v>
          </cell>
          <cell r="D55">
            <v>17.151089080803931</v>
          </cell>
          <cell r="E55">
            <v>13.695832971530622</v>
          </cell>
          <cell r="F55">
            <v>23.917464608886981</v>
          </cell>
          <cell r="G55">
            <v>33.703123319432336</v>
          </cell>
          <cell r="H55">
            <v>34.748379176222905</v>
          </cell>
          <cell r="I55">
            <v>30.07865472926435</v>
          </cell>
          <cell r="J55">
            <v>25.549090647690189</v>
          </cell>
          <cell r="K55">
            <v>744</v>
          </cell>
          <cell r="L55">
            <v>83.309701828475283</v>
          </cell>
          <cell r="M55">
            <v>69.006941580745689</v>
          </cell>
          <cell r="N55">
            <v>55.037485336266606</v>
          </cell>
          <cell r="O55">
            <v>50.995331278961423</v>
          </cell>
          <cell r="P55">
            <v>88.287061791554294</v>
          </cell>
          <cell r="Q55">
            <v>110.12014250828959</v>
          </cell>
          <cell r="R55">
            <v>86.169376337334924</v>
          </cell>
          <cell r="S55">
            <v>69.570067263722208</v>
          </cell>
          <cell r="T55">
            <v>81.88283580680725</v>
          </cell>
        </row>
        <row r="56">
          <cell r="A56">
            <v>40756</v>
          </cell>
          <cell r="B56">
            <v>40756</v>
          </cell>
          <cell r="C56">
            <v>40786</v>
          </cell>
          <cell r="D56">
            <v>20.023938339695746</v>
          </cell>
          <cell r="E56">
            <v>16.580458991847337</v>
          </cell>
          <cell r="F56">
            <v>27.546286109166353</v>
          </cell>
          <cell r="G56">
            <v>30.896067171012263</v>
          </cell>
          <cell r="H56">
            <v>32.92615897815255</v>
          </cell>
          <cell r="I56">
            <v>30.943429604549404</v>
          </cell>
          <cell r="J56">
            <v>26.486056532403939</v>
          </cell>
          <cell r="K56">
            <v>744</v>
          </cell>
          <cell r="L56">
            <v>75.895296637561771</v>
          </cell>
          <cell r="M56">
            <v>71.383122540542828</v>
          </cell>
          <cell r="N56">
            <v>60.309001199398111</v>
          </cell>
          <cell r="O56">
            <v>56.054989376090241</v>
          </cell>
          <cell r="P56">
            <v>79.474082898230805</v>
          </cell>
          <cell r="Q56">
            <v>93.7401828808365</v>
          </cell>
          <cell r="R56">
            <v>79.8616351218582</v>
          </cell>
          <cell r="S56">
            <v>74.578631104231391</v>
          </cell>
          <cell r="T56">
            <v>76.516458686164455</v>
          </cell>
        </row>
        <row r="57">
          <cell r="A57">
            <v>40787</v>
          </cell>
          <cell r="B57">
            <v>40787</v>
          </cell>
          <cell r="C57">
            <v>40816</v>
          </cell>
          <cell r="D57">
            <v>24.553406958248715</v>
          </cell>
          <cell r="E57">
            <v>24.061697259055123</v>
          </cell>
          <cell r="F57">
            <v>41.664672688520589</v>
          </cell>
          <cell r="G57">
            <v>42.938593714836465</v>
          </cell>
          <cell r="H57">
            <v>31.26282123398029</v>
          </cell>
          <cell r="I57">
            <v>27.354305300221434</v>
          </cell>
          <cell r="J57">
            <v>31.972582859143767</v>
          </cell>
          <cell r="K57">
            <v>720</v>
          </cell>
          <cell r="L57">
            <v>80.438647883669887</v>
          </cell>
          <cell r="M57">
            <v>73.213639213520366</v>
          </cell>
          <cell r="N57">
            <v>62.477357056563385</v>
          </cell>
          <cell r="O57">
            <v>66.053303185760029</v>
          </cell>
          <cell r="P57">
            <v>83.911877612220792</v>
          </cell>
          <cell r="Q57">
            <v>93.860580554168436</v>
          </cell>
          <cell r="R57">
            <v>83.673138362732644</v>
          </cell>
          <cell r="S57">
            <v>73.388676561888062</v>
          </cell>
          <cell r="T57">
            <v>79.615835780341712</v>
          </cell>
        </row>
        <row r="58">
          <cell r="A58">
            <v>40817</v>
          </cell>
          <cell r="B58">
            <v>40817</v>
          </cell>
          <cell r="C58">
            <v>40847</v>
          </cell>
          <cell r="D58">
            <v>30.389321007600888</v>
          </cell>
          <cell r="E58">
            <v>28.876058896125791</v>
          </cell>
          <cell r="F58">
            <v>43.444625815011754</v>
          </cell>
          <cell r="G58">
            <v>42.61086558357546</v>
          </cell>
          <cell r="H58">
            <v>28.878468540819672</v>
          </cell>
          <cell r="I58">
            <v>31.253707569498047</v>
          </cell>
          <cell r="J58">
            <v>34.242174568771937</v>
          </cell>
          <cell r="K58">
            <v>745</v>
          </cell>
          <cell r="L58">
            <v>81.068585809293921</v>
          </cell>
          <cell r="M58">
            <v>79.636838254611206</v>
          </cell>
          <cell r="N58">
            <v>70.380128021745236</v>
          </cell>
          <cell r="O58">
            <v>71.604569928957162</v>
          </cell>
          <cell r="P58">
            <v>82.384367152408885</v>
          </cell>
          <cell r="Q58">
            <v>89.846719955321973</v>
          </cell>
          <cell r="R58">
            <v>87.158396985786126</v>
          </cell>
          <cell r="S58">
            <v>81.250076020296802</v>
          </cell>
          <cell r="T58">
            <v>81.139870855615825</v>
          </cell>
        </row>
        <row r="59">
          <cell r="A59">
            <v>40848</v>
          </cell>
          <cell r="B59">
            <v>40848</v>
          </cell>
          <cell r="C59">
            <v>40877</v>
          </cell>
          <cell r="D59">
            <v>47.673377102398618</v>
          </cell>
          <cell r="E59">
            <v>43.560285537249463</v>
          </cell>
          <cell r="F59">
            <v>49.980575664188009</v>
          </cell>
          <cell r="G59">
            <v>53.809304847275278</v>
          </cell>
          <cell r="H59">
            <v>48.21303857058038</v>
          </cell>
          <cell r="I59">
            <v>46.835297880016775</v>
          </cell>
          <cell r="J59">
            <v>48.345313266951422</v>
          </cell>
          <cell r="K59">
            <v>720</v>
          </cell>
          <cell r="L59">
            <v>50.012015693941649</v>
          </cell>
          <cell r="M59">
            <v>47.542176270009747</v>
          </cell>
          <cell r="N59">
            <v>44.612570443586229</v>
          </cell>
          <cell r="O59">
            <v>48.009641488868148</v>
          </cell>
          <cell r="P59">
            <v>48.980595156552965</v>
          </cell>
          <cell r="Q59">
            <v>50.914106547150134</v>
          </cell>
          <cell r="R59">
            <v>52.951946444786394</v>
          </cell>
          <cell r="S59">
            <v>48.013082564353248</v>
          </cell>
          <cell r="T59">
            <v>48.979438780687758</v>
          </cell>
        </row>
        <row r="60">
          <cell r="A60">
            <v>40878</v>
          </cell>
          <cell r="B60">
            <v>40878</v>
          </cell>
          <cell r="C60">
            <v>40908</v>
          </cell>
          <cell r="D60">
            <v>54.214660282944109</v>
          </cell>
          <cell r="E60">
            <v>51.923750039328901</v>
          </cell>
          <cell r="F60">
            <v>54.666753024070573</v>
          </cell>
          <cell r="G60">
            <v>57.519020263091143</v>
          </cell>
          <cell r="H60">
            <v>52.627753699139291</v>
          </cell>
          <cell r="I60">
            <v>53.616816186955326</v>
          </cell>
          <cell r="J60">
            <v>54.094792249254887</v>
          </cell>
          <cell r="K60">
            <v>744</v>
          </cell>
          <cell r="L60">
            <v>28.52173329393489</v>
          </cell>
          <cell r="M60">
            <v>29.171587277576094</v>
          </cell>
          <cell r="N60">
            <v>26.754411529456434</v>
          </cell>
          <cell r="O60">
            <v>28.3874923295886</v>
          </cell>
          <cell r="P60">
            <v>26.97150415059561</v>
          </cell>
          <cell r="Q60">
            <v>28.6793574365526</v>
          </cell>
          <cell r="R60">
            <v>32.710339571226406</v>
          </cell>
          <cell r="S60">
            <v>29.346185305161015</v>
          </cell>
          <cell r="T60">
            <v>28.78724492963817</v>
          </cell>
        </row>
        <row r="61">
          <cell r="A61">
            <v>40909</v>
          </cell>
          <cell r="B61">
            <v>40909</v>
          </cell>
          <cell r="C61">
            <v>40939</v>
          </cell>
          <cell r="D61">
            <v>50.746455489290511</v>
          </cell>
          <cell r="E61">
            <v>52.051661163017904</v>
          </cell>
          <cell r="F61">
            <v>55.026971467149103</v>
          </cell>
          <cell r="G61">
            <v>60.860842800372403</v>
          </cell>
          <cell r="H61">
            <v>51.817440383859825</v>
          </cell>
          <cell r="I61">
            <v>50.000862169513873</v>
          </cell>
          <cell r="J61">
            <v>53.417372245533933</v>
          </cell>
          <cell r="K61">
            <v>744</v>
          </cell>
          <cell r="L61">
            <v>50.846331002899689</v>
          </cell>
          <cell r="M61">
            <v>31.059073311995686</v>
          </cell>
          <cell r="N61">
            <v>28.107993019772476</v>
          </cell>
          <cell r="O61">
            <v>47.837593774135534</v>
          </cell>
          <cell r="P61">
            <v>45.698517218350247</v>
          </cell>
          <cell r="Q61">
            <v>45.967922202807856</v>
          </cell>
          <cell r="R61">
            <v>51.784224358202245</v>
          </cell>
          <cell r="S61">
            <v>30.788026846086495</v>
          </cell>
          <cell r="T61">
            <v>41.969675184334982</v>
          </cell>
        </row>
        <row r="62">
          <cell r="A62">
            <v>40940</v>
          </cell>
          <cell r="B62">
            <v>40940</v>
          </cell>
          <cell r="C62">
            <v>40968</v>
          </cell>
          <cell r="D62">
            <v>39.91294438523029</v>
          </cell>
          <cell r="E62">
            <v>40.826847257973441</v>
          </cell>
          <cell r="F62">
            <v>49.634987756286669</v>
          </cell>
          <cell r="G62">
            <v>53.830711137739165</v>
          </cell>
          <cell r="H62">
            <v>44.206282444036368</v>
          </cell>
          <cell r="I62">
            <v>41.482564148627667</v>
          </cell>
          <cell r="J62">
            <v>44.982389521648933</v>
          </cell>
          <cell r="K62">
            <v>696</v>
          </cell>
          <cell r="L62">
            <v>62.899173907037934</v>
          </cell>
          <cell r="M62">
            <v>37.10967657553244</v>
          </cell>
          <cell r="N62">
            <v>35.551561646405162</v>
          </cell>
          <cell r="O62">
            <v>60.55542757266771</v>
          </cell>
          <cell r="P62">
            <v>57.339693479594565</v>
          </cell>
          <cell r="Q62">
            <v>58.052290716188388</v>
          </cell>
          <cell r="R62">
            <v>63.087362568076387</v>
          </cell>
          <cell r="S62">
            <v>37.001174361895359</v>
          </cell>
          <cell r="T62">
            <v>52.561559013874081</v>
          </cell>
        </row>
        <row r="63">
          <cell r="A63">
            <v>40969</v>
          </cell>
          <cell r="B63">
            <v>40969</v>
          </cell>
          <cell r="C63">
            <v>40999</v>
          </cell>
          <cell r="D63">
            <v>40.806656623300761</v>
          </cell>
          <cell r="E63">
            <v>38.745667246715819</v>
          </cell>
          <cell r="F63">
            <v>49.189331994866322</v>
          </cell>
          <cell r="G63">
            <v>53.30695314935096</v>
          </cell>
          <cell r="H63">
            <v>41.148025443489772</v>
          </cell>
          <cell r="I63">
            <v>40.407140379684861</v>
          </cell>
          <cell r="J63">
            <v>43.933962472901413</v>
          </cell>
          <cell r="K63">
            <v>744</v>
          </cell>
          <cell r="L63">
            <v>48.333412111329153</v>
          </cell>
          <cell r="M63">
            <v>41.46032498384055</v>
          </cell>
          <cell r="N63">
            <v>37.86659260442952</v>
          </cell>
          <cell r="O63">
            <v>45.066909246101076</v>
          </cell>
          <cell r="P63">
            <v>47.034526200554687</v>
          </cell>
          <cell r="Q63">
            <v>49.188727063208205</v>
          </cell>
          <cell r="R63">
            <v>52.119250511130176</v>
          </cell>
          <cell r="S63">
            <v>41.401806411708819</v>
          </cell>
          <cell r="T63">
            <v>45.692014320101876</v>
          </cell>
        </row>
        <row r="64">
          <cell r="A64">
            <v>41000</v>
          </cell>
          <cell r="B64">
            <v>41000</v>
          </cell>
          <cell r="C64">
            <v>41029</v>
          </cell>
          <cell r="D64">
            <v>30.334020320968015</v>
          </cell>
          <cell r="E64">
            <v>35.580748563437773</v>
          </cell>
          <cell r="F64">
            <v>49.927497970918509</v>
          </cell>
          <cell r="G64">
            <v>51.985347138756318</v>
          </cell>
          <cell r="H64">
            <v>36.631939073182423</v>
          </cell>
          <cell r="I64">
            <v>34.760466988025705</v>
          </cell>
          <cell r="J64">
            <v>39.870003342548124</v>
          </cell>
          <cell r="K64">
            <v>719</v>
          </cell>
          <cell r="L64">
            <v>65.525968276979285</v>
          </cell>
          <cell r="M64">
            <v>59.691180791319475</v>
          </cell>
          <cell r="N64">
            <v>51.476416988156032</v>
          </cell>
          <cell r="O64">
            <v>60.419157188382385</v>
          </cell>
          <cell r="P64">
            <v>65.854339960202438</v>
          </cell>
          <cell r="Q64">
            <v>67.685477810117916</v>
          </cell>
          <cell r="R64">
            <v>70.896461088296007</v>
          </cell>
          <cell r="S64">
            <v>61.264680298178597</v>
          </cell>
          <cell r="T64">
            <v>63.725873532068626</v>
          </cell>
        </row>
        <row r="65">
          <cell r="A65">
            <v>41030</v>
          </cell>
          <cell r="B65">
            <v>41030</v>
          </cell>
          <cell r="C65">
            <v>41060</v>
          </cell>
          <cell r="D65">
            <v>32.655875012975272</v>
          </cell>
          <cell r="E65">
            <v>35.680138422014352</v>
          </cell>
          <cell r="F65">
            <v>46.482950583168524</v>
          </cell>
          <cell r="G65">
            <v>51.326704109863492</v>
          </cell>
          <cell r="H65">
            <v>38.382209888678418</v>
          </cell>
          <cell r="I65">
            <v>37.253186615046545</v>
          </cell>
          <cell r="J65">
            <v>40.296844105291107</v>
          </cell>
          <cell r="K65">
            <v>744</v>
          </cell>
          <cell r="L65">
            <v>40.295801895580084</v>
          </cell>
          <cell r="M65">
            <v>36.191177521184272</v>
          </cell>
          <cell r="N65">
            <v>28.535967335310556</v>
          </cell>
          <cell r="O65">
            <v>31.056107415813603</v>
          </cell>
          <cell r="P65">
            <v>41.64691862635398</v>
          </cell>
          <cell r="Q65">
            <v>47.696483150197302</v>
          </cell>
          <cell r="R65">
            <v>44.660810686825087</v>
          </cell>
          <cell r="S65">
            <v>37.321183753241421</v>
          </cell>
          <cell r="T65">
            <v>39.409379636282004</v>
          </cell>
        </row>
        <row r="66">
          <cell r="A66">
            <v>41061</v>
          </cell>
          <cell r="B66">
            <v>41061</v>
          </cell>
          <cell r="C66">
            <v>41090</v>
          </cell>
          <cell r="D66">
            <v>22.880912057458271</v>
          </cell>
          <cell r="E66">
            <v>21.815434036579322</v>
          </cell>
          <cell r="F66">
            <v>34.281943423214912</v>
          </cell>
          <cell r="G66">
            <v>42.838538966424558</v>
          </cell>
          <cell r="H66">
            <v>36.062178164070389</v>
          </cell>
          <cell r="I66">
            <v>33.974997809250695</v>
          </cell>
          <cell r="J66">
            <v>31.975667409499692</v>
          </cell>
          <cell r="K66">
            <v>720</v>
          </cell>
          <cell r="L66">
            <v>48.391936417127113</v>
          </cell>
          <cell r="M66">
            <v>45.458335476297989</v>
          </cell>
          <cell r="N66">
            <v>33.932946099502111</v>
          </cell>
          <cell r="O66">
            <v>33.072401182795801</v>
          </cell>
          <cell r="P66">
            <v>52.007887398634892</v>
          </cell>
          <cell r="Q66">
            <v>61.910422462941789</v>
          </cell>
          <cell r="R66">
            <v>53.584790103887677</v>
          </cell>
          <cell r="S66">
            <v>48.411166085571061</v>
          </cell>
          <cell r="T66">
            <v>49.569684910580378</v>
          </cell>
        </row>
        <row r="67">
          <cell r="A67">
            <v>41091</v>
          </cell>
          <cell r="B67">
            <v>41091</v>
          </cell>
          <cell r="C67">
            <v>41121</v>
          </cell>
          <cell r="D67">
            <v>17.151089080803931</v>
          </cell>
          <cell r="E67">
            <v>13.695832971530622</v>
          </cell>
          <cell r="F67">
            <v>23.917464608886981</v>
          </cell>
          <cell r="G67">
            <v>33.703123319432336</v>
          </cell>
          <cell r="H67">
            <v>34.748379176222905</v>
          </cell>
          <cell r="I67">
            <v>30.07865472926435</v>
          </cell>
          <cell r="J67">
            <v>25.549090647690189</v>
          </cell>
          <cell r="K67">
            <v>744</v>
          </cell>
          <cell r="L67">
            <v>64.954022651520134</v>
          </cell>
          <cell r="M67">
            <v>58.57163526261045</v>
          </cell>
          <cell r="N67">
            <v>46.763515472643405</v>
          </cell>
          <cell r="O67">
            <v>40.359281275308369</v>
          </cell>
          <cell r="P67">
            <v>69.925524313260908</v>
          </cell>
          <cell r="Q67">
            <v>87.558474781168584</v>
          </cell>
          <cell r="R67">
            <v>68.320888459458317</v>
          </cell>
          <cell r="S67">
            <v>59.090302794934615</v>
          </cell>
          <cell r="T67">
            <v>66.079530410540073</v>
          </cell>
        </row>
        <row r="68">
          <cell r="A68">
            <v>41122</v>
          </cell>
          <cell r="B68">
            <v>41122</v>
          </cell>
          <cell r="C68">
            <v>41152</v>
          </cell>
          <cell r="D68">
            <v>20.023938339695746</v>
          </cell>
          <cell r="E68">
            <v>16.580458991847337</v>
          </cell>
          <cell r="F68">
            <v>27.546286109166353</v>
          </cell>
          <cell r="G68">
            <v>30.896067171012263</v>
          </cell>
          <cell r="H68">
            <v>32.92615897815255</v>
          </cell>
          <cell r="I68">
            <v>30.943429604549404</v>
          </cell>
          <cell r="J68">
            <v>26.486056532403939</v>
          </cell>
          <cell r="K68">
            <v>744</v>
          </cell>
          <cell r="L68">
            <v>66.005423193487019</v>
          </cell>
          <cell r="M68">
            <v>56.840699677039197</v>
          </cell>
          <cell r="N68">
            <v>48.022653043572333</v>
          </cell>
          <cell r="O68">
            <v>48.15651417200521</v>
          </cell>
          <cell r="P68">
            <v>68.277786150522729</v>
          </cell>
          <cell r="Q68">
            <v>80.58800900455492</v>
          </cell>
          <cell r="R68">
            <v>68.542642893817245</v>
          </cell>
          <cell r="S68">
            <v>59.385226993592113</v>
          </cell>
          <cell r="T68">
            <v>64.342913529358199</v>
          </cell>
        </row>
        <row r="69">
          <cell r="A69">
            <v>41153</v>
          </cell>
          <cell r="B69">
            <v>41153</v>
          </cell>
          <cell r="C69">
            <v>41182</v>
          </cell>
          <cell r="D69">
            <v>24.553406958248715</v>
          </cell>
          <cell r="E69">
            <v>24.061697259055123</v>
          </cell>
          <cell r="F69">
            <v>41.664672688520589</v>
          </cell>
          <cell r="G69">
            <v>42.938593714836465</v>
          </cell>
          <cell r="H69">
            <v>31.26282123398029</v>
          </cell>
          <cell r="I69">
            <v>27.354305300221434</v>
          </cell>
          <cell r="J69">
            <v>31.972582859143767</v>
          </cell>
          <cell r="K69">
            <v>720</v>
          </cell>
          <cell r="L69">
            <v>61.628604318946913</v>
          </cell>
          <cell r="M69">
            <v>55.781003032904614</v>
          </cell>
          <cell r="N69">
            <v>47.035411053570307</v>
          </cell>
          <cell r="O69">
            <v>50.556168159068392</v>
          </cell>
          <cell r="P69">
            <v>64.369796745675885</v>
          </cell>
          <cell r="Q69">
            <v>71.769819733549753</v>
          </cell>
          <cell r="R69">
            <v>64.344116678464246</v>
          </cell>
          <cell r="S69">
            <v>55.323007629671423</v>
          </cell>
          <cell r="T69">
            <v>60.78066716412966</v>
          </cell>
        </row>
        <row r="70">
          <cell r="A70">
            <v>41183</v>
          </cell>
          <cell r="B70">
            <v>41183</v>
          </cell>
          <cell r="C70">
            <v>41213</v>
          </cell>
          <cell r="D70">
            <v>30.389321007600888</v>
          </cell>
          <cell r="E70">
            <v>28.876058896125791</v>
          </cell>
          <cell r="F70">
            <v>43.444625815011754</v>
          </cell>
          <cell r="G70">
            <v>42.61086558357546</v>
          </cell>
          <cell r="H70">
            <v>28.878468540819672</v>
          </cell>
          <cell r="I70">
            <v>31.253707569498047</v>
          </cell>
          <cell r="J70">
            <v>34.242174568771937</v>
          </cell>
          <cell r="K70">
            <v>745</v>
          </cell>
          <cell r="L70">
            <v>55.207204548900947</v>
          </cell>
          <cell r="M70">
            <v>52.031551236403679</v>
          </cell>
          <cell r="N70">
            <v>46.441946471792363</v>
          </cell>
          <cell r="O70">
            <v>48.557927937145045</v>
          </cell>
          <cell r="P70">
            <v>55.607334161697189</v>
          </cell>
          <cell r="Q70">
            <v>60.673814027996762</v>
          </cell>
          <cell r="R70">
            <v>58.545732727781598</v>
          </cell>
          <cell r="S70">
            <v>53.426225318748315</v>
          </cell>
          <cell r="T70">
            <v>54.392880660171244</v>
          </cell>
        </row>
        <row r="71">
          <cell r="A71">
            <v>41214</v>
          </cell>
          <cell r="B71">
            <v>41214</v>
          </cell>
          <cell r="C71">
            <v>41243</v>
          </cell>
          <cell r="D71">
            <v>47.673377102398618</v>
          </cell>
          <cell r="E71">
            <v>43.560285537249463</v>
          </cell>
          <cell r="F71">
            <v>49.980575664188009</v>
          </cell>
          <cell r="G71">
            <v>53.809304847275278</v>
          </cell>
          <cell r="H71">
            <v>48.21303857058038</v>
          </cell>
          <cell r="I71">
            <v>46.835297880016775</v>
          </cell>
          <cell r="J71">
            <v>48.345313266951422</v>
          </cell>
          <cell r="K71">
            <v>720</v>
          </cell>
          <cell r="L71">
            <v>47.956132493185493</v>
          </cell>
          <cell r="M71">
            <v>42.046234402829135</v>
          </cell>
          <cell r="N71">
            <v>39.455243118431937</v>
          </cell>
          <cell r="O71">
            <v>45.476194341864534</v>
          </cell>
          <cell r="P71">
            <v>46.352753532271045</v>
          </cell>
          <cell r="Q71">
            <v>48.162832417237297</v>
          </cell>
          <cell r="R71">
            <v>50.06372552767349</v>
          </cell>
          <cell r="S71">
            <v>42.462647334732281</v>
          </cell>
          <cell r="T71">
            <v>45.411991042280775</v>
          </cell>
        </row>
        <row r="72">
          <cell r="A72">
            <v>41244</v>
          </cell>
          <cell r="B72">
            <v>41244</v>
          </cell>
          <cell r="C72">
            <v>41274</v>
          </cell>
          <cell r="D72">
            <v>54.214660282944109</v>
          </cell>
          <cell r="E72">
            <v>51.923750039328901</v>
          </cell>
          <cell r="F72">
            <v>54.666753024070573</v>
          </cell>
          <cell r="G72">
            <v>57.519020263091143</v>
          </cell>
          <cell r="H72">
            <v>52.627753699139291</v>
          </cell>
          <cell r="I72">
            <v>53.616816186955326</v>
          </cell>
          <cell r="J72">
            <v>54.094792249254887</v>
          </cell>
          <cell r="K72">
            <v>744</v>
          </cell>
          <cell r="L72">
            <v>34.884546455751348</v>
          </cell>
          <cell r="M72">
            <v>32.45173348445423</v>
          </cell>
          <cell r="N72">
            <v>29.537912870207769</v>
          </cell>
          <cell r="O72">
            <v>34.079751763804524</v>
          </cell>
          <cell r="P72">
            <v>32.454471366732527</v>
          </cell>
          <cell r="Q72">
            <v>34.535190410060153</v>
          </cell>
          <cell r="R72">
            <v>39.454604325691164</v>
          </cell>
          <cell r="S72">
            <v>32.49601119898778</v>
          </cell>
          <cell r="T72">
            <v>33.737958603569801</v>
          </cell>
        </row>
        <row r="73">
          <cell r="A73">
            <v>41275</v>
          </cell>
          <cell r="B73">
            <v>41275</v>
          </cell>
          <cell r="C73">
            <v>41305</v>
          </cell>
          <cell r="D73">
            <v>50.746455489290511</v>
          </cell>
          <cell r="E73">
            <v>52.051661163017904</v>
          </cell>
          <cell r="F73">
            <v>55.026971467149103</v>
          </cell>
          <cell r="G73">
            <v>60.860842800372403</v>
          </cell>
          <cell r="H73">
            <v>51.817440383859825</v>
          </cell>
          <cell r="I73">
            <v>50.000862169513873</v>
          </cell>
          <cell r="J73">
            <v>53.417372245533933</v>
          </cell>
          <cell r="K73">
            <v>744</v>
          </cell>
          <cell r="L73">
            <v>41.704324643665046</v>
          </cell>
          <cell r="M73">
            <v>29.035079899119197</v>
          </cell>
          <cell r="N73">
            <v>26.489816019551146</v>
          </cell>
          <cell r="O73">
            <v>40.386978512486991</v>
          </cell>
          <cell r="P73">
            <v>38.533120849489684</v>
          </cell>
          <cell r="Q73">
            <v>38.739082668185759</v>
          </cell>
          <cell r="R73">
            <v>43.616826876088339</v>
          </cell>
          <cell r="S73">
            <v>28.947897654843285</v>
          </cell>
          <cell r="T73">
            <v>36.292999295450002</v>
          </cell>
        </row>
        <row r="74">
          <cell r="A74">
            <v>41306</v>
          </cell>
          <cell r="B74">
            <v>41306</v>
          </cell>
          <cell r="C74">
            <v>41333</v>
          </cell>
          <cell r="D74">
            <v>39.91294438523029</v>
          </cell>
          <cell r="E74">
            <v>40.826847257973441</v>
          </cell>
          <cell r="F74">
            <v>49.634987756286669</v>
          </cell>
          <cell r="G74">
            <v>53.830711137739165</v>
          </cell>
          <cell r="H74">
            <v>44.206282444036368</v>
          </cell>
          <cell r="I74">
            <v>41.482564148627667</v>
          </cell>
          <cell r="J74">
            <v>44.982389521648933</v>
          </cell>
          <cell r="K74">
            <v>672</v>
          </cell>
          <cell r="L74">
            <v>48.295185742622493</v>
          </cell>
          <cell r="M74">
            <v>35.745657872642525</v>
          </cell>
          <cell r="N74">
            <v>34.224086887357927</v>
          </cell>
          <cell r="O74">
            <v>47.450402343341452</v>
          </cell>
          <cell r="P74">
            <v>44.997359541816579</v>
          </cell>
          <cell r="Q74">
            <v>45.570651576951555</v>
          </cell>
          <cell r="R74">
            <v>49.643452818668166</v>
          </cell>
          <cell r="S74">
            <v>35.615103974721471</v>
          </cell>
          <cell r="T74">
            <v>43.208526836079109</v>
          </cell>
        </row>
        <row r="75">
          <cell r="A75">
            <v>41334</v>
          </cell>
          <cell r="B75">
            <v>41334</v>
          </cell>
          <cell r="C75">
            <v>41364</v>
          </cell>
          <cell r="D75">
            <v>40.806656623300761</v>
          </cell>
          <cell r="E75">
            <v>38.745667246715819</v>
          </cell>
          <cell r="F75">
            <v>49.189331994866322</v>
          </cell>
          <cell r="G75">
            <v>53.30695314935096</v>
          </cell>
          <cell r="H75">
            <v>41.148025443489772</v>
          </cell>
          <cell r="I75">
            <v>40.407140379684861</v>
          </cell>
          <cell r="J75">
            <v>43.933962472901413</v>
          </cell>
          <cell r="K75">
            <v>744</v>
          </cell>
          <cell r="L75">
            <v>82.866453822569795</v>
          </cell>
          <cell r="M75">
            <v>73.311872069139312</v>
          </cell>
          <cell r="N75">
            <v>66.342499678438628</v>
          </cell>
          <cell r="O75">
            <v>77.198132165679908</v>
          </cell>
          <cell r="P75">
            <v>80.836664611454012</v>
          </cell>
          <cell r="Q75">
            <v>84.690509711840221</v>
          </cell>
          <cell r="R75">
            <v>90.160778823263868</v>
          </cell>
          <cell r="S75">
            <v>72.640752103504326</v>
          </cell>
          <cell r="T75">
            <v>79.036601098032406</v>
          </cell>
        </row>
        <row r="76">
          <cell r="A76">
            <v>41365</v>
          </cell>
          <cell r="B76">
            <v>41365</v>
          </cell>
          <cell r="C76">
            <v>41394</v>
          </cell>
          <cell r="D76">
            <v>30.334020320968015</v>
          </cell>
          <cell r="E76">
            <v>35.580748563437773</v>
          </cell>
          <cell r="F76">
            <v>49.927497970918509</v>
          </cell>
          <cell r="G76">
            <v>51.985347138756318</v>
          </cell>
          <cell r="H76">
            <v>36.631939073182423</v>
          </cell>
          <cell r="I76">
            <v>34.760466988025705</v>
          </cell>
          <cell r="J76">
            <v>39.870003342548124</v>
          </cell>
          <cell r="K76">
            <v>719</v>
          </cell>
          <cell r="L76">
            <v>116.36888707808754</v>
          </cell>
          <cell r="M76">
            <v>96.868475377990876</v>
          </cell>
          <cell r="N76">
            <v>84.395894785494519</v>
          </cell>
          <cell r="O76">
            <v>106.4279103993789</v>
          </cell>
          <cell r="P76">
            <v>115.60707605521999</v>
          </cell>
          <cell r="Q76">
            <v>118.55113638865913</v>
          </cell>
          <cell r="R76">
            <v>123.55069686903303</v>
          </cell>
          <cell r="S76">
            <v>100.27967216888109</v>
          </cell>
          <cell r="T76">
            <v>109.9131058077258</v>
          </cell>
        </row>
        <row r="77">
          <cell r="A77">
            <v>41395</v>
          </cell>
          <cell r="B77">
            <v>41395</v>
          </cell>
          <cell r="C77">
            <v>41425</v>
          </cell>
          <cell r="D77">
            <v>32.655875012975272</v>
          </cell>
          <cell r="E77">
            <v>35.680138422014352</v>
          </cell>
          <cell r="F77">
            <v>46.482950583168524</v>
          </cell>
          <cell r="G77">
            <v>51.326704109863492</v>
          </cell>
          <cell r="H77">
            <v>38.382209888678418</v>
          </cell>
          <cell r="I77">
            <v>37.253186615046545</v>
          </cell>
          <cell r="J77">
            <v>40.296844105291107</v>
          </cell>
          <cell r="K77">
            <v>744</v>
          </cell>
          <cell r="L77">
            <v>41.138518074373238</v>
          </cell>
          <cell r="M77">
            <v>36.992155295527027</v>
          </cell>
          <cell r="N77">
            <v>29.167538265138347</v>
          </cell>
          <cell r="O77">
            <v>31.712268668294829</v>
          </cell>
          <cell r="P77">
            <v>42.52667472540714</v>
          </cell>
          <cell r="Q77">
            <v>48.704063916361228</v>
          </cell>
          <cell r="R77">
            <v>45.605629102213925</v>
          </cell>
          <cell r="S77">
            <v>38.147193064520025</v>
          </cell>
          <cell r="T77">
            <v>40.25180119996562</v>
          </cell>
        </row>
        <row r="78">
          <cell r="A78">
            <v>41426</v>
          </cell>
          <cell r="B78">
            <v>41426</v>
          </cell>
          <cell r="C78">
            <v>41455</v>
          </cell>
          <cell r="D78">
            <v>22.880912057458271</v>
          </cell>
          <cell r="E78">
            <v>21.815434036579322</v>
          </cell>
          <cell r="F78">
            <v>34.281943423214912</v>
          </cell>
          <cell r="G78">
            <v>42.838538966424558</v>
          </cell>
          <cell r="H78">
            <v>36.062178164070389</v>
          </cell>
          <cell r="I78">
            <v>33.974997809250695</v>
          </cell>
          <cell r="J78">
            <v>31.975667409499692</v>
          </cell>
          <cell r="K78">
            <v>720</v>
          </cell>
          <cell r="L78">
            <v>49.570967911161446</v>
          </cell>
          <cell r="M78">
            <v>46.064634858235948</v>
          </cell>
          <cell r="N78">
            <v>33.715772896234299</v>
          </cell>
          <cell r="O78">
            <v>33.830602198986504</v>
          </cell>
          <cell r="P78">
            <v>53.42278212013769</v>
          </cell>
          <cell r="Q78">
            <v>63.630666949843871</v>
          </cell>
          <cell r="R78">
            <v>55.287433852816626</v>
          </cell>
          <cell r="S78">
            <v>48.188341981980997</v>
          </cell>
          <cell r="T78">
            <v>50.547512081244463</v>
          </cell>
        </row>
        <row r="79">
          <cell r="A79">
            <v>41456</v>
          </cell>
          <cell r="B79">
            <v>41456</v>
          </cell>
          <cell r="C79">
            <v>41486</v>
          </cell>
          <cell r="D79">
            <v>17.151089080803931</v>
          </cell>
          <cell r="E79">
            <v>13.695832971530622</v>
          </cell>
          <cell r="F79">
            <v>23.917464608886981</v>
          </cell>
          <cell r="G79">
            <v>33.703123319432336</v>
          </cell>
          <cell r="H79">
            <v>34.748379176222905</v>
          </cell>
          <cell r="I79">
            <v>30.07865472926435</v>
          </cell>
          <cell r="J79">
            <v>25.549090647690189</v>
          </cell>
          <cell r="K79">
            <v>744</v>
          </cell>
          <cell r="L79">
            <v>94.120458072861197</v>
          </cell>
          <cell r="M79">
            <v>66.802748945159195</v>
          </cell>
          <cell r="N79">
            <v>54.10511242920338</v>
          </cell>
          <cell r="O79">
            <v>55.754600662976863</v>
          </cell>
          <cell r="P79">
            <v>97.106989250310747</v>
          </cell>
          <cell r="Q79">
            <v>122.50000373386401</v>
          </cell>
          <cell r="R79">
            <v>94.721267309866377</v>
          </cell>
          <cell r="S79">
            <v>68.275039517004529</v>
          </cell>
          <cell r="T79">
            <v>87.98607258344677</v>
          </cell>
        </row>
        <row r="80">
          <cell r="A80">
            <v>41487</v>
          </cell>
          <cell r="B80">
            <v>41487</v>
          </cell>
          <cell r="C80">
            <v>41517</v>
          </cell>
          <cell r="D80">
            <v>20.023938339695746</v>
          </cell>
          <cell r="E80">
            <v>16.580458991847337</v>
          </cell>
          <cell r="F80">
            <v>27.546286109166353</v>
          </cell>
          <cell r="G80">
            <v>30.896067171012263</v>
          </cell>
          <cell r="H80">
            <v>32.92615897815255</v>
          </cell>
          <cell r="I80">
            <v>30.943429604549404</v>
          </cell>
          <cell r="J80">
            <v>26.486056532403939</v>
          </cell>
          <cell r="K80">
            <v>744</v>
          </cell>
          <cell r="L80">
            <v>99.032220389443907</v>
          </cell>
          <cell r="M80">
            <v>72.832167745986666</v>
          </cell>
          <cell r="N80">
            <v>61.476844902203062</v>
          </cell>
          <cell r="O80">
            <v>70.721273492592957</v>
          </cell>
          <cell r="P80">
            <v>100.58509115688993</v>
          </cell>
          <cell r="Q80">
            <v>118.54564847661833</v>
          </cell>
          <cell r="R80">
            <v>100.84136356658995</v>
          </cell>
          <cell r="S80">
            <v>76.10039775994457</v>
          </cell>
          <cell r="T80">
            <v>91.318903311135969</v>
          </cell>
        </row>
        <row r="81">
          <cell r="A81">
            <v>41518</v>
          </cell>
          <cell r="B81">
            <v>41518</v>
          </cell>
          <cell r="C81">
            <v>41547</v>
          </cell>
          <cell r="D81">
            <v>24.553406958248715</v>
          </cell>
          <cell r="E81">
            <v>24.061697259055123</v>
          </cell>
          <cell r="F81">
            <v>41.664672688520589</v>
          </cell>
          <cell r="G81">
            <v>42.938593714836465</v>
          </cell>
          <cell r="H81">
            <v>31.26282123398029</v>
          </cell>
          <cell r="I81">
            <v>27.354305300221434</v>
          </cell>
          <cell r="J81">
            <v>31.972582859143767</v>
          </cell>
          <cell r="K81">
            <v>720</v>
          </cell>
          <cell r="L81">
            <v>103.34206530106144</v>
          </cell>
          <cell r="M81">
            <v>75.461471574990853</v>
          </cell>
          <cell r="N81">
            <v>63.635698222342818</v>
          </cell>
          <cell r="O81">
            <v>81.393727998296541</v>
          </cell>
          <cell r="P81">
            <v>103.39075206073016</v>
          </cell>
          <cell r="Q81">
            <v>115.61348240478304</v>
          </cell>
          <cell r="R81">
            <v>103.08238107262821</v>
          </cell>
          <cell r="S81">
            <v>74.870878241219259</v>
          </cell>
          <cell r="T81">
            <v>94.162205698268053</v>
          </cell>
        </row>
        <row r="82">
          <cell r="A82">
            <v>41548</v>
          </cell>
          <cell r="B82">
            <v>41548</v>
          </cell>
          <cell r="C82">
            <v>41578</v>
          </cell>
          <cell r="D82">
            <v>30.389321007600888</v>
          </cell>
          <cell r="E82">
            <v>28.876058896125791</v>
          </cell>
          <cell r="F82">
            <v>43.444625815011754</v>
          </cell>
          <cell r="G82">
            <v>42.61086558357546</v>
          </cell>
          <cell r="H82">
            <v>28.878468540819672</v>
          </cell>
          <cell r="I82">
            <v>31.253707569498047</v>
          </cell>
          <cell r="J82">
            <v>34.242174568771937</v>
          </cell>
          <cell r="K82">
            <v>745</v>
          </cell>
          <cell r="L82">
            <v>102.78325184353943</v>
          </cell>
          <cell r="M82">
            <v>78.961996619724772</v>
          </cell>
          <cell r="N82">
            <v>70.479266009610868</v>
          </cell>
          <cell r="O82">
            <v>88.254999465795052</v>
          </cell>
          <cell r="P82">
            <v>100.93426962643994</v>
          </cell>
          <cell r="Q82">
            <v>110.05458908243706</v>
          </cell>
          <cell r="R82">
            <v>105.96075890490853</v>
          </cell>
          <cell r="S82">
            <v>81.078452394679488</v>
          </cell>
          <cell r="T82">
            <v>94.22509623196224</v>
          </cell>
        </row>
        <row r="83">
          <cell r="A83">
            <v>41579</v>
          </cell>
          <cell r="B83">
            <v>41579</v>
          </cell>
          <cell r="C83">
            <v>41608</v>
          </cell>
          <cell r="D83">
            <v>47.673377102398618</v>
          </cell>
          <cell r="E83">
            <v>43.560285537249463</v>
          </cell>
          <cell r="F83">
            <v>49.980575664188009</v>
          </cell>
          <cell r="G83">
            <v>53.809304847275278</v>
          </cell>
          <cell r="H83">
            <v>48.21303857058038</v>
          </cell>
          <cell r="I83">
            <v>46.835297880016775</v>
          </cell>
          <cell r="J83">
            <v>48.345313266951422</v>
          </cell>
          <cell r="K83">
            <v>720</v>
          </cell>
          <cell r="L83">
            <v>44.307973341868291</v>
          </cell>
          <cell r="M83">
            <v>44.097073911657162</v>
          </cell>
          <cell r="N83">
            <v>41.339671756783225</v>
          </cell>
          <cell r="O83">
            <v>42.771574317419955</v>
          </cell>
          <cell r="P83">
            <v>43.777245783704046</v>
          </cell>
          <cell r="Q83">
            <v>45.520511039454512</v>
          </cell>
          <cell r="R83">
            <v>47.343471860422987</v>
          </cell>
          <cell r="S83">
            <v>44.529521727816821</v>
          </cell>
          <cell r="T83">
            <v>44.263197172926041</v>
          </cell>
        </row>
        <row r="84">
          <cell r="A84">
            <v>41609</v>
          </cell>
          <cell r="B84">
            <v>41609</v>
          </cell>
          <cell r="C84">
            <v>41639</v>
          </cell>
          <cell r="D84">
            <v>54.214660282944109</v>
          </cell>
          <cell r="E84">
            <v>51.923750039328901</v>
          </cell>
          <cell r="F84">
            <v>54.666753024070573</v>
          </cell>
          <cell r="G84">
            <v>57.519020263091143</v>
          </cell>
          <cell r="H84">
            <v>52.627753699139291</v>
          </cell>
          <cell r="I84">
            <v>53.616816186955326</v>
          </cell>
          <cell r="J84">
            <v>54.094792249254887</v>
          </cell>
          <cell r="K84">
            <v>744</v>
          </cell>
          <cell r="L84">
            <v>28.504585756262927</v>
          </cell>
          <cell r="M84">
            <v>30.472683663186686</v>
          </cell>
          <cell r="N84">
            <v>27.765165370908644</v>
          </cell>
          <cell r="O84">
            <v>28.674677318451575</v>
          </cell>
          <cell r="P84">
            <v>27.247706373953505</v>
          </cell>
          <cell r="Q84">
            <v>29.047904266989953</v>
          </cell>
          <cell r="R84">
            <v>33.258699066692884</v>
          </cell>
          <cell r="S84">
            <v>30.493337925584107</v>
          </cell>
          <cell r="T84">
            <v>29.392270911333345</v>
          </cell>
        </row>
        <row r="85">
          <cell r="A85">
            <v>41640</v>
          </cell>
          <cell r="B85">
            <v>41640</v>
          </cell>
          <cell r="C85">
            <v>41670</v>
          </cell>
          <cell r="D85">
            <v>50.746455489290511</v>
          </cell>
          <cell r="E85">
            <v>52.051661163017904</v>
          </cell>
          <cell r="F85">
            <v>55.026971467149103</v>
          </cell>
          <cell r="G85">
            <v>60.860842800372403</v>
          </cell>
          <cell r="H85">
            <v>51.817440383859825</v>
          </cell>
          <cell r="I85">
            <v>50.000862169513873</v>
          </cell>
          <cell r="J85">
            <v>53.417372245533933</v>
          </cell>
          <cell r="K85">
            <v>744</v>
          </cell>
          <cell r="L85">
            <v>48.404048318714814</v>
          </cell>
          <cell r="M85">
            <v>35.956195625014985</v>
          </cell>
          <cell r="N85">
            <v>32.804196395472545</v>
          </cell>
          <cell r="O85">
            <v>47.253495927429853</v>
          </cell>
          <cell r="P85">
            <v>45.113686192532391</v>
          </cell>
          <cell r="Q85">
            <v>45.373586650064006</v>
          </cell>
          <cell r="R85">
            <v>51.104384902645293</v>
          </cell>
          <cell r="S85">
            <v>35.848211222178548</v>
          </cell>
          <cell r="T85">
            <v>43.084622112691584</v>
          </cell>
        </row>
        <row r="86">
          <cell r="A86">
            <v>41671</v>
          </cell>
          <cell r="B86">
            <v>41671</v>
          </cell>
          <cell r="C86">
            <v>41698</v>
          </cell>
          <cell r="D86">
            <v>39.91294438523029</v>
          </cell>
          <cell r="E86">
            <v>40.826847257973441</v>
          </cell>
          <cell r="F86">
            <v>49.634987756286669</v>
          </cell>
          <cell r="G86">
            <v>53.830711137739165</v>
          </cell>
          <cell r="H86">
            <v>44.206282444036368</v>
          </cell>
          <cell r="I86">
            <v>41.482564148627667</v>
          </cell>
          <cell r="J86">
            <v>44.982389521648933</v>
          </cell>
          <cell r="K86">
            <v>672</v>
          </cell>
          <cell r="L86">
            <v>54.009923308456699</v>
          </cell>
          <cell r="M86">
            <v>40.870328235966646</v>
          </cell>
          <cell r="N86">
            <v>39.130544325957665</v>
          </cell>
          <cell r="O86">
            <v>53.196700420965271</v>
          </cell>
          <cell r="P86">
            <v>50.452663327013745</v>
          </cell>
          <cell r="Q86">
            <v>51.096643516983214</v>
          </cell>
          <cell r="R86">
            <v>55.674324175770096</v>
          </cell>
          <cell r="S86">
            <v>40.720981376167181</v>
          </cell>
          <cell r="T86">
            <v>48.681348957474647</v>
          </cell>
        </row>
        <row r="87">
          <cell r="A87">
            <v>41699</v>
          </cell>
          <cell r="B87">
            <v>41699</v>
          </cell>
          <cell r="C87">
            <v>41729</v>
          </cell>
          <cell r="D87">
            <v>40.806656623300761</v>
          </cell>
          <cell r="E87">
            <v>38.745667246715819</v>
          </cell>
          <cell r="F87">
            <v>49.189331994866322</v>
          </cell>
          <cell r="G87">
            <v>53.30695314935096</v>
          </cell>
          <cell r="H87">
            <v>41.148025443489772</v>
          </cell>
          <cell r="I87">
            <v>40.407140379684861</v>
          </cell>
          <cell r="J87">
            <v>43.933962472901413</v>
          </cell>
          <cell r="K87">
            <v>744</v>
          </cell>
          <cell r="L87">
            <v>87.272777489278084</v>
          </cell>
          <cell r="M87">
            <v>76.967619696321236</v>
          </cell>
          <cell r="N87">
            <v>69.650670331149428</v>
          </cell>
          <cell r="O87">
            <v>81.265189592802841</v>
          </cell>
          <cell r="P87">
            <v>85.092544359598705</v>
          </cell>
          <cell r="Q87">
            <v>89.147345607931101</v>
          </cell>
          <cell r="R87">
            <v>94.900141187795029</v>
          </cell>
          <cell r="S87">
            <v>76.262985294361229</v>
          </cell>
          <cell r="T87">
            <v>83.136997424485855</v>
          </cell>
        </row>
        <row r="88">
          <cell r="A88">
            <v>41730</v>
          </cell>
          <cell r="B88">
            <v>41730</v>
          </cell>
          <cell r="C88">
            <v>41759</v>
          </cell>
          <cell r="D88">
            <v>30.334020320968015</v>
          </cell>
          <cell r="E88">
            <v>35.580748563437773</v>
          </cell>
          <cell r="F88">
            <v>49.927497970918509</v>
          </cell>
          <cell r="G88">
            <v>51.985347138756318</v>
          </cell>
          <cell r="H88">
            <v>36.631939073182423</v>
          </cell>
          <cell r="I88">
            <v>34.760466988025705</v>
          </cell>
          <cell r="J88">
            <v>39.870003342548124</v>
          </cell>
          <cell r="K88">
            <v>719</v>
          </cell>
          <cell r="L88">
            <v>103.27284350854853</v>
          </cell>
          <cell r="M88">
            <v>95.715579454874941</v>
          </cell>
          <cell r="N88">
            <v>83.391440013321969</v>
          </cell>
          <cell r="O88">
            <v>95.717778015857903</v>
          </cell>
          <cell r="P88">
            <v>104.06486468590778</v>
          </cell>
          <cell r="Q88">
            <v>106.78611538264734</v>
          </cell>
          <cell r="R88">
            <v>111.44552182063111</v>
          </cell>
          <cell r="S88">
            <v>99.086173414967263</v>
          </cell>
          <cell r="T88">
            <v>101.20000260214752</v>
          </cell>
        </row>
        <row r="89">
          <cell r="A89">
            <v>41760</v>
          </cell>
          <cell r="B89">
            <v>41760</v>
          </cell>
          <cell r="C89">
            <v>41790</v>
          </cell>
          <cell r="D89">
            <v>32.655875012975272</v>
          </cell>
          <cell r="E89">
            <v>35.680138422014352</v>
          </cell>
          <cell r="F89">
            <v>46.482950583168524</v>
          </cell>
          <cell r="G89">
            <v>51.326704109863492</v>
          </cell>
          <cell r="H89">
            <v>38.382209888678418</v>
          </cell>
          <cell r="I89">
            <v>37.253186615046545</v>
          </cell>
          <cell r="J89">
            <v>40.296844105291107</v>
          </cell>
          <cell r="K89">
            <v>744</v>
          </cell>
          <cell r="L89">
            <v>50.710400728835758</v>
          </cell>
          <cell r="M89">
            <v>44.963007818214514</v>
          </cell>
          <cell r="N89">
            <v>35.429660089746889</v>
          </cell>
          <cell r="O89">
            <v>39.112463547177555</v>
          </cell>
          <cell r="P89">
            <v>52.294420364567969</v>
          </cell>
          <cell r="Q89">
            <v>59.805326102661688</v>
          </cell>
          <cell r="R89">
            <v>56.117968812104564</v>
          </cell>
          <cell r="S89">
            <v>46.299761083741309</v>
          </cell>
          <cell r="T89">
            <v>49.349105213054173</v>
          </cell>
        </row>
        <row r="90">
          <cell r="A90">
            <v>41791</v>
          </cell>
          <cell r="B90">
            <v>41791</v>
          </cell>
          <cell r="C90">
            <v>41820</v>
          </cell>
          <cell r="D90">
            <v>22.880912057458271</v>
          </cell>
          <cell r="E90">
            <v>21.815434036579322</v>
          </cell>
          <cell r="F90">
            <v>34.281943423214912</v>
          </cell>
          <cell r="G90">
            <v>42.838538966424558</v>
          </cell>
          <cell r="H90">
            <v>36.062178164070389</v>
          </cell>
          <cell r="I90">
            <v>33.974997809250695</v>
          </cell>
          <cell r="J90">
            <v>31.975667409499692</v>
          </cell>
          <cell r="K90">
            <v>720</v>
          </cell>
          <cell r="L90">
            <v>59.845546795204704</v>
          </cell>
          <cell r="M90">
            <v>52.28710171069617</v>
          </cell>
          <cell r="N90">
            <v>38.31927333770615</v>
          </cell>
          <cell r="O90">
            <v>40.427024769819397</v>
          </cell>
          <cell r="P90">
            <v>63.753673158275504</v>
          </cell>
          <cell r="Q90">
            <v>75.912261630951107</v>
          </cell>
          <cell r="R90">
            <v>65.782222602367554</v>
          </cell>
          <cell r="S90">
            <v>54.722811167546979</v>
          </cell>
          <cell r="T90">
            <v>59.564776159039866</v>
          </cell>
        </row>
        <row r="91">
          <cell r="A91">
            <v>41821</v>
          </cell>
          <cell r="B91">
            <v>41821</v>
          </cell>
          <cell r="C91">
            <v>41851</v>
          </cell>
          <cell r="D91">
            <v>17.151089080803931</v>
          </cell>
          <cell r="E91">
            <v>13.695832971530622</v>
          </cell>
          <cell r="F91">
            <v>23.917464608886981</v>
          </cell>
          <cell r="G91">
            <v>33.703123319432336</v>
          </cell>
          <cell r="H91">
            <v>34.748379176222905</v>
          </cell>
          <cell r="I91">
            <v>30.07865472926435</v>
          </cell>
          <cell r="J91">
            <v>25.549090647690189</v>
          </cell>
          <cell r="K91">
            <v>744</v>
          </cell>
          <cell r="L91">
            <v>97.631475109372516</v>
          </cell>
          <cell r="M91">
            <v>71.738868762112659</v>
          </cell>
          <cell r="N91">
            <v>58.103059457886857</v>
          </cell>
          <cell r="O91">
            <v>58.157027061149819</v>
          </cell>
          <cell r="P91">
            <v>101.25758045135217</v>
          </cell>
          <cell r="Q91">
            <v>127.6796801174185</v>
          </cell>
          <cell r="R91">
            <v>98.781515729578601</v>
          </cell>
          <cell r="S91">
            <v>73.320033956807663</v>
          </cell>
          <cell r="T91">
            <v>92.344668440397768</v>
          </cell>
        </row>
        <row r="92">
          <cell r="A92">
            <v>41852</v>
          </cell>
          <cell r="B92">
            <v>41852</v>
          </cell>
          <cell r="C92">
            <v>41882</v>
          </cell>
          <cell r="D92">
            <v>20.023938339695746</v>
          </cell>
          <cell r="E92">
            <v>16.580458991847337</v>
          </cell>
          <cell r="F92">
            <v>27.546286109166353</v>
          </cell>
          <cell r="G92">
            <v>30.896067171012263</v>
          </cell>
          <cell r="H92">
            <v>32.92615897815255</v>
          </cell>
          <cell r="I92">
            <v>30.943429604549404</v>
          </cell>
          <cell r="J92">
            <v>26.486056532403939</v>
          </cell>
          <cell r="K92">
            <v>744</v>
          </cell>
          <cell r="L92">
            <v>96.034939788948506</v>
          </cell>
          <cell r="M92">
            <v>73.229071524575076</v>
          </cell>
          <cell r="N92">
            <v>61.073715618510917</v>
          </cell>
          <cell r="O92">
            <v>68.603906845691171</v>
          </cell>
          <cell r="P92">
            <v>97.608895282000773</v>
          </cell>
          <cell r="Q92">
            <v>114.75198343149259</v>
          </cell>
          <cell r="R92">
            <v>98.167853546433548</v>
          </cell>
          <cell r="S92">
            <v>75.678025921032358</v>
          </cell>
          <cell r="T92">
            <v>89.157579492055007</v>
          </cell>
        </row>
        <row r="93">
          <cell r="A93">
            <v>41883</v>
          </cell>
          <cell r="B93">
            <v>41883</v>
          </cell>
          <cell r="C93">
            <v>41912</v>
          </cell>
          <cell r="D93">
            <v>24.553406958248715</v>
          </cell>
          <cell r="E93">
            <v>24.061697259055123</v>
          </cell>
          <cell r="F93">
            <v>41.664672688520589</v>
          </cell>
          <cell r="G93">
            <v>42.938593714836465</v>
          </cell>
          <cell r="H93">
            <v>31.26282123398029</v>
          </cell>
          <cell r="I93">
            <v>27.354305300221434</v>
          </cell>
          <cell r="J93">
            <v>31.972582859143767</v>
          </cell>
          <cell r="K93">
            <v>720</v>
          </cell>
          <cell r="L93">
            <v>109.08970613009261</v>
          </cell>
          <cell r="M93">
            <v>75.218278841440991</v>
          </cell>
          <cell r="N93">
            <v>64.188082354749696</v>
          </cell>
          <cell r="O93">
            <v>85.876628164410235</v>
          </cell>
          <cell r="P93">
            <v>108.7964566792101</v>
          </cell>
          <cell r="Q93">
            <v>121.8226950435361</v>
          </cell>
          <cell r="R93">
            <v>108.13243399966107</v>
          </cell>
          <cell r="S93">
            <v>75.398170425099494</v>
          </cell>
          <cell r="T93">
            <v>98.257242833288885</v>
          </cell>
        </row>
        <row r="94">
          <cell r="A94">
            <v>41913</v>
          </cell>
          <cell r="B94">
            <v>41913</v>
          </cell>
          <cell r="C94">
            <v>41943</v>
          </cell>
          <cell r="D94">
            <v>30.389321007600888</v>
          </cell>
          <cell r="E94">
            <v>28.876058896125791</v>
          </cell>
          <cell r="F94">
            <v>43.444625815011754</v>
          </cell>
          <cell r="G94">
            <v>42.61086558357546</v>
          </cell>
          <cell r="H94">
            <v>28.878468540819672</v>
          </cell>
          <cell r="I94">
            <v>31.253707569498047</v>
          </cell>
          <cell r="J94">
            <v>34.242174568771937</v>
          </cell>
          <cell r="K94">
            <v>745</v>
          </cell>
          <cell r="L94">
            <v>109.50651841602185</v>
          </cell>
          <cell r="M94">
            <v>76.23191444952343</v>
          </cell>
          <cell r="N94">
            <v>68.042455339505779</v>
          </cell>
          <cell r="O94">
            <v>93.080567841566761</v>
          </cell>
          <cell r="P94">
            <v>106.39297475073697</v>
          </cell>
          <cell r="Q94">
            <v>115.97218315638436</v>
          </cell>
          <cell r="R94">
            <v>111.55245546304023</v>
          </cell>
          <cell r="S94">
            <v>78.275176351991675</v>
          </cell>
          <cell r="T94">
            <v>97.284006545261519</v>
          </cell>
        </row>
        <row r="95">
          <cell r="A95">
            <v>41944</v>
          </cell>
          <cell r="B95">
            <v>41944</v>
          </cell>
          <cell r="C95">
            <v>41973</v>
          </cell>
          <cell r="D95">
            <v>47.673377102398618</v>
          </cell>
          <cell r="E95">
            <v>43.560285537249463</v>
          </cell>
          <cell r="F95">
            <v>49.980575664188009</v>
          </cell>
          <cell r="G95">
            <v>53.809304847275278</v>
          </cell>
          <cell r="H95">
            <v>48.21303857058038</v>
          </cell>
          <cell r="I95">
            <v>46.835297880016775</v>
          </cell>
          <cell r="J95">
            <v>48.345313266951422</v>
          </cell>
          <cell r="K95">
            <v>720</v>
          </cell>
          <cell r="L95">
            <v>56.352376628792484</v>
          </cell>
          <cell r="M95">
            <v>54.808349281593053</v>
          </cell>
          <cell r="N95">
            <v>51.088791204295852</v>
          </cell>
          <cell r="O95">
            <v>54.082389062471215</v>
          </cell>
          <cell r="P95">
            <v>55.522450902663572</v>
          </cell>
          <cell r="Q95">
            <v>57.799883056988307</v>
          </cell>
          <cell r="R95">
            <v>60.201026922410804</v>
          </cell>
          <cell r="S95">
            <v>55.093998034218451</v>
          </cell>
          <cell r="T95">
            <v>55.708444987355094</v>
          </cell>
        </row>
        <row r="96">
          <cell r="A96">
            <v>41974</v>
          </cell>
          <cell r="B96">
            <v>41974</v>
          </cell>
          <cell r="C96">
            <v>42004</v>
          </cell>
          <cell r="D96">
            <v>54.214660282944109</v>
          </cell>
          <cell r="E96">
            <v>51.923750039328901</v>
          </cell>
          <cell r="F96">
            <v>54.666753024070573</v>
          </cell>
          <cell r="G96">
            <v>57.519020263091143</v>
          </cell>
          <cell r="H96">
            <v>52.627753699139291</v>
          </cell>
          <cell r="I96">
            <v>53.616816186955326</v>
          </cell>
          <cell r="J96">
            <v>54.094792249254887</v>
          </cell>
          <cell r="K96">
            <v>744</v>
          </cell>
          <cell r="L96">
            <v>46.339274759294469</v>
          </cell>
          <cell r="M96">
            <v>46.92754863847486</v>
          </cell>
          <cell r="N96">
            <v>43.082514747233581</v>
          </cell>
          <cell r="O96">
            <v>46.16603764677965</v>
          </cell>
          <cell r="P96">
            <v>43.680218435855323</v>
          </cell>
          <cell r="Q96">
            <v>46.477569976243601</v>
          </cell>
          <cell r="R96">
            <v>53.010161476589893</v>
          </cell>
          <cell r="S96">
            <v>47.175181588265723</v>
          </cell>
          <cell r="T96">
            <v>46.563960028583011</v>
          </cell>
        </row>
        <row r="97">
          <cell r="A97">
            <v>42005</v>
          </cell>
          <cell r="B97">
            <v>42005</v>
          </cell>
          <cell r="C97">
            <v>42035</v>
          </cell>
          <cell r="D97">
            <v>50.746455489290511</v>
          </cell>
          <cell r="E97">
            <v>52.051661163017904</v>
          </cell>
          <cell r="F97">
            <v>55.026971467149103</v>
          </cell>
          <cell r="G97">
            <v>60.860842800372403</v>
          </cell>
          <cell r="H97">
            <v>51.817440383859825</v>
          </cell>
          <cell r="I97">
            <v>50.000862169513873</v>
          </cell>
          <cell r="J97">
            <v>53.417372245533933</v>
          </cell>
          <cell r="K97">
            <v>744</v>
          </cell>
          <cell r="L97">
            <v>60.093299955945795</v>
          </cell>
          <cell r="M97">
            <v>45.457550061338324</v>
          </cell>
          <cell r="N97">
            <v>41.489162035779238</v>
          </cell>
          <cell r="O97">
            <v>58.689843693215643</v>
          </cell>
          <cell r="P97">
            <v>56.178955054160795</v>
          </cell>
          <cell r="Q97">
            <v>56.509809881779944</v>
          </cell>
          <cell r="R97">
            <v>63.689772115562889</v>
          </cell>
          <cell r="S97">
            <v>45.288470122727318</v>
          </cell>
          <cell r="T97">
            <v>53.839000876901061</v>
          </cell>
        </row>
        <row r="98">
          <cell r="A98">
            <v>42036</v>
          </cell>
          <cell r="B98">
            <v>42036</v>
          </cell>
          <cell r="C98">
            <v>42063</v>
          </cell>
          <cell r="D98">
            <v>39.91294438523029</v>
          </cell>
          <cell r="E98">
            <v>40.826847257973441</v>
          </cell>
          <cell r="F98">
            <v>49.634987756286669</v>
          </cell>
          <cell r="G98">
            <v>53.830711137739165</v>
          </cell>
          <cell r="H98">
            <v>44.206282444036368</v>
          </cell>
          <cell r="I98">
            <v>41.482564148627667</v>
          </cell>
          <cell r="J98">
            <v>44.982389521648933</v>
          </cell>
          <cell r="K98">
            <v>672</v>
          </cell>
          <cell r="L98">
            <v>65.45799127579869</v>
          </cell>
          <cell r="M98">
            <v>49.356815920590847</v>
          </cell>
          <cell r="N98">
            <v>47.255793331280351</v>
          </cell>
          <cell r="O98">
            <v>64.446484713883038</v>
          </cell>
          <cell r="P98">
            <v>61.120957153708645</v>
          </cell>
          <cell r="Q98">
            <v>61.900874948837398</v>
          </cell>
          <cell r="R98">
            <v>67.444327978367966</v>
          </cell>
          <cell r="S98">
            <v>49.176476159636898</v>
          </cell>
          <cell r="T98">
            <v>58.928987637337649</v>
          </cell>
        </row>
        <row r="99">
          <cell r="A99">
            <v>42064</v>
          </cell>
          <cell r="B99">
            <v>42064</v>
          </cell>
          <cell r="C99">
            <v>42094</v>
          </cell>
          <cell r="D99">
            <v>40.806656623300761</v>
          </cell>
          <cell r="E99">
            <v>38.745667246715819</v>
          </cell>
          <cell r="F99">
            <v>49.189331994866322</v>
          </cell>
          <cell r="G99">
            <v>53.30695314935096</v>
          </cell>
          <cell r="H99">
            <v>41.148025443489772</v>
          </cell>
          <cell r="I99">
            <v>40.407140379684861</v>
          </cell>
          <cell r="J99">
            <v>43.933962472901413</v>
          </cell>
          <cell r="K99">
            <v>744</v>
          </cell>
          <cell r="L99">
            <v>79.18706047814274</v>
          </cell>
          <cell r="M99">
            <v>78.716227903704237</v>
          </cell>
          <cell r="N99">
            <v>71.215010970478673</v>
          </cell>
          <cell r="O99">
            <v>75.289024601624092</v>
          </cell>
          <cell r="P99">
            <v>78.712265985451907</v>
          </cell>
          <cell r="Q99">
            <v>82.53120357756525</v>
          </cell>
          <cell r="R99">
            <v>88.012411712692071</v>
          </cell>
          <cell r="S99">
            <v>78.056583240659663</v>
          </cell>
          <cell r="T99">
            <v>79.172011347978682</v>
          </cell>
        </row>
        <row r="100">
          <cell r="A100">
            <v>42095</v>
          </cell>
          <cell r="B100">
            <v>42095</v>
          </cell>
          <cell r="C100">
            <v>42124</v>
          </cell>
          <cell r="D100">
            <v>30.334020320968015</v>
          </cell>
          <cell r="E100">
            <v>35.580748563437773</v>
          </cell>
          <cell r="F100">
            <v>49.927497970918509</v>
          </cell>
          <cell r="G100">
            <v>51.985347138756318</v>
          </cell>
          <cell r="H100">
            <v>36.631939073182423</v>
          </cell>
          <cell r="I100">
            <v>34.760466988025705</v>
          </cell>
          <cell r="J100">
            <v>39.870003342548124</v>
          </cell>
          <cell r="K100">
            <v>719</v>
          </cell>
          <cell r="L100">
            <v>94.837416201016424</v>
          </cell>
          <cell r="M100">
            <v>96.948920030955534</v>
          </cell>
          <cell r="N100">
            <v>84.46594263325467</v>
          </cell>
          <cell r="O100">
            <v>89.076061545274428</v>
          </cell>
          <cell r="P100">
            <v>96.927920783873802</v>
          </cell>
          <cell r="Q100">
            <v>99.527650400765722</v>
          </cell>
          <cell r="R100">
            <v>104.01305455849185</v>
          </cell>
          <cell r="S100">
            <v>100.3629034116729</v>
          </cell>
          <cell r="T100">
            <v>96.32886852999016</v>
          </cell>
        </row>
        <row r="101">
          <cell r="A101">
            <v>42125</v>
          </cell>
          <cell r="B101">
            <v>42125</v>
          </cell>
          <cell r="C101">
            <v>42155</v>
          </cell>
          <cell r="D101">
            <v>32.655875012975272</v>
          </cell>
          <cell r="E101">
            <v>35.680138422014352</v>
          </cell>
          <cell r="F101">
            <v>46.482950583168524</v>
          </cell>
          <cell r="G101">
            <v>51.326704109863492</v>
          </cell>
          <cell r="H101">
            <v>38.382209888678418</v>
          </cell>
          <cell r="I101">
            <v>37.253186615046545</v>
          </cell>
          <cell r="J101">
            <v>40.296844105291107</v>
          </cell>
          <cell r="K101">
            <v>744</v>
          </cell>
          <cell r="L101">
            <v>57.845142358558171</v>
          </cell>
          <cell r="M101">
            <v>53.359188010160736</v>
          </cell>
          <cell r="N101">
            <v>41.431929893772391</v>
          </cell>
          <cell r="O101">
            <v>45.049657388160576</v>
          </cell>
          <cell r="P101">
            <v>60.152206691768001</v>
          </cell>
          <cell r="Q101">
            <v>68.78798620048768</v>
          </cell>
          <cell r="R101">
            <v>65.004272464137358</v>
          </cell>
          <cell r="S101">
            <v>54.199792522964295</v>
          </cell>
          <cell r="T101">
            <v>57.081431238354639</v>
          </cell>
        </row>
        <row r="102">
          <cell r="A102">
            <v>42156</v>
          </cell>
          <cell r="B102">
            <v>42156</v>
          </cell>
          <cell r="C102">
            <v>42185</v>
          </cell>
          <cell r="D102">
            <v>22.880912057458271</v>
          </cell>
          <cell r="E102">
            <v>21.815434036579322</v>
          </cell>
          <cell r="F102">
            <v>34.281943423214912</v>
          </cell>
          <cell r="G102">
            <v>42.838538966424558</v>
          </cell>
          <cell r="H102">
            <v>36.062178164070389</v>
          </cell>
          <cell r="I102">
            <v>33.974997809250695</v>
          </cell>
          <cell r="J102">
            <v>31.975667409499692</v>
          </cell>
          <cell r="K102">
            <v>720</v>
          </cell>
          <cell r="L102">
            <v>61.871943693356755</v>
          </cell>
          <cell r="M102">
            <v>57.479694902725626</v>
          </cell>
          <cell r="N102">
            <v>42.956272982911614</v>
          </cell>
          <cell r="O102">
            <v>42.235387460346296</v>
          </cell>
          <cell r="P102">
            <v>66.39232859006809</v>
          </cell>
          <cell r="Q102">
            <v>79.019406830543915</v>
          </cell>
          <cell r="R102">
            <v>68.266624543671227</v>
          </cell>
          <cell r="S102">
            <v>61.234472925792183</v>
          </cell>
          <cell r="T102">
            <v>63.108822249445012</v>
          </cell>
        </row>
        <row r="103">
          <cell r="A103">
            <v>42186</v>
          </cell>
          <cell r="B103">
            <v>42186</v>
          </cell>
          <cell r="C103">
            <v>42216</v>
          </cell>
          <cell r="D103">
            <v>17.151089080803931</v>
          </cell>
          <cell r="E103">
            <v>13.695832971530622</v>
          </cell>
          <cell r="F103">
            <v>23.917464608886981</v>
          </cell>
          <cell r="G103">
            <v>33.703123319432336</v>
          </cell>
          <cell r="H103">
            <v>34.748379176222905</v>
          </cell>
          <cell r="I103">
            <v>30.07865472926435</v>
          </cell>
          <cell r="J103">
            <v>25.549090647690189</v>
          </cell>
          <cell r="K103">
            <v>744</v>
          </cell>
          <cell r="L103">
            <v>102.97418937661928</v>
          </cell>
          <cell r="M103">
            <v>78.333309755857272</v>
          </cell>
          <cell r="N103">
            <v>63.503395648936994</v>
          </cell>
          <cell r="O103">
            <v>61.46233148547357</v>
          </cell>
          <cell r="P103">
            <v>107.17036206153068</v>
          </cell>
          <cell r="Q103">
            <v>135.78819761842496</v>
          </cell>
          <cell r="R103">
            <v>104.63508571553967</v>
          </cell>
          <cell r="S103">
            <v>80.106672631384356</v>
          </cell>
          <cell r="T103">
            <v>98.607948666176952</v>
          </cell>
        </row>
        <row r="104">
          <cell r="A104">
            <v>42217</v>
          </cell>
          <cell r="B104">
            <v>42217</v>
          </cell>
          <cell r="C104">
            <v>42247</v>
          </cell>
          <cell r="D104">
            <v>20.023938339695746</v>
          </cell>
          <cell r="E104">
            <v>16.580458991847337</v>
          </cell>
          <cell r="F104">
            <v>27.546286109166353</v>
          </cell>
          <cell r="G104">
            <v>30.896067171012263</v>
          </cell>
          <cell r="H104">
            <v>32.92615897815255</v>
          </cell>
          <cell r="I104">
            <v>30.943429604549404</v>
          </cell>
          <cell r="J104">
            <v>26.486056532403939</v>
          </cell>
          <cell r="K104">
            <v>744</v>
          </cell>
          <cell r="L104">
            <v>99.728010166667175</v>
          </cell>
          <cell r="M104">
            <v>80.224864359718268</v>
          </cell>
          <cell r="N104">
            <v>66.908274553742658</v>
          </cell>
          <cell r="O104">
            <v>71.830198737141117</v>
          </cell>
          <cell r="P104">
            <v>102.19424233148426</v>
          </cell>
          <cell r="Q104">
            <v>120.09248624008704</v>
          </cell>
          <cell r="R104">
            <v>102.8461736684081</v>
          </cell>
          <cell r="S104">
            <v>82.90777930784661</v>
          </cell>
          <cell r="T104">
            <v>94.439519318516489</v>
          </cell>
        </row>
        <row r="105">
          <cell r="A105">
            <v>42248</v>
          </cell>
          <cell r="B105">
            <v>42248</v>
          </cell>
          <cell r="C105">
            <v>42277</v>
          </cell>
          <cell r="D105">
            <v>24.553406958248715</v>
          </cell>
          <cell r="E105">
            <v>24.061697259055123</v>
          </cell>
          <cell r="F105">
            <v>41.664672688520589</v>
          </cell>
          <cell r="G105">
            <v>42.938593714836465</v>
          </cell>
          <cell r="H105">
            <v>31.26282123398029</v>
          </cell>
          <cell r="I105">
            <v>27.354305300221434</v>
          </cell>
          <cell r="J105">
            <v>31.972582859143767</v>
          </cell>
          <cell r="K105">
            <v>720</v>
          </cell>
          <cell r="L105">
            <v>100.43292109134269</v>
          </cell>
          <cell r="M105">
            <v>75.146681963607335</v>
          </cell>
          <cell r="N105">
            <v>64.126981974967109</v>
          </cell>
          <cell r="O105">
            <v>79.969280230264602</v>
          </cell>
          <cell r="P105">
            <v>101.38871087133779</v>
          </cell>
          <cell r="Q105">
            <v>113.49542625652568</v>
          </cell>
          <cell r="R105">
            <v>100.8607347930795</v>
          </cell>
          <cell r="S105">
            <v>75.326399207158673</v>
          </cell>
          <cell r="T105">
            <v>92.840410936630278</v>
          </cell>
        </row>
        <row r="106">
          <cell r="A106">
            <v>42278</v>
          </cell>
          <cell r="B106">
            <v>42278</v>
          </cell>
          <cell r="C106">
            <v>42308</v>
          </cell>
          <cell r="D106">
            <v>30.389321007600888</v>
          </cell>
          <cell r="E106">
            <v>28.876058896125791</v>
          </cell>
          <cell r="F106">
            <v>43.444625815011754</v>
          </cell>
          <cell r="G106">
            <v>42.61086558357546</v>
          </cell>
          <cell r="H106">
            <v>28.878468540819672</v>
          </cell>
          <cell r="I106">
            <v>31.253707569498047</v>
          </cell>
          <cell r="J106">
            <v>34.242174568771937</v>
          </cell>
          <cell r="K106">
            <v>745</v>
          </cell>
          <cell r="L106">
            <v>102.35909605935134</v>
          </cell>
          <cell r="M106">
            <v>74.968867049832625</v>
          </cell>
          <cell r="N106">
            <v>66.908163725181183</v>
          </cell>
          <cell r="O106">
            <v>87.336576330768054</v>
          </cell>
          <cell r="P106">
            <v>100.07127526119349</v>
          </cell>
          <cell r="Q106">
            <v>108.93110851855668</v>
          </cell>
          <cell r="R106">
            <v>104.97469900353845</v>
          </cell>
          <cell r="S106">
            <v>77.01549974140741</v>
          </cell>
          <cell r="T106">
            <v>92.395641768026977</v>
          </cell>
        </row>
        <row r="107">
          <cell r="A107">
            <v>42309</v>
          </cell>
          <cell r="B107">
            <v>42309</v>
          </cell>
          <cell r="C107">
            <v>42338</v>
          </cell>
          <cell r="D107">
            <v>47.673377102398618</v>
          </cell>
          <cell r="E107">
            <v>43.560285537249463</v>
          </cell>
          <cell r="F107">
            <v>49.980575664188009</v>
          </cell>
          <cell r="G107">
            <v>53.809304847275278</v>
          </cell>
          <cell r="H107">
            <v>48.21303857058038</v>
          </cell>
          <cell r="I107">
            <v>46.835297880016775</v>
          </cell>
          <cell r="J107">
            <v>48.345313266951422</v>
          </cell>
          <cell r="K107">
            <v>720</v>
          </cell>
          <cell r="L107">
            <v>60.40216746207652</v>
          </cell>
          <cell r="M107">
            <v>58.294033789846445</v>
          </cell>
          <cell r="N107">
            <v>54.394955564350617</v>
          </cell>
          <cell r="O107">
            <v>57.983913853594068</v>
          </cell>
          <cell r="P107">
            <v>59.362034266535453</v>
          </cell>
          <cell r="Q107">
            <v>61.788441734199225</v>
          </cell>
          <cell r="R107">
            <v>64.370405830745938</v>
          </cell>
          <cell r="S107">
            <v>58.607873141065816</v>
          </cell>
          <cell r="T107">
            <v>59.499524377080391</v>
          </cell>
        </row>
        <row r="108">
          <cell r="A108">
            <v>42339</v>
          </cell>
          <cell r="B108">
            <v>42339</v>
          </cell>
          <cell r="C108">
            <v>42369</v>
          </cell>
          <cell r="D108">
            <v>54.214660282944109</v>
          </cell>
          <cell r="E108">
            <v>51.923750039328901</v>
          </cell>
          <cell r="F108">
            <v>54.666753024070573</v>
          </cell>
          <cell r="G108">
            <v>57.519020263091143</v>
          </cell>
          <cell r="H108">
            <v>52.627753699139291</v>
          </cell>
          <cell r="I108">
            <v>53.616816186955326</v>
          </cell>
          <cell r="J108">
            <v>54.094792249254887</v>
          </cell>
          <cell r="K108">
            <v>744</v>
          </cell>
          <cell r="L108">
            <v>54.92476904327966</v>
          </cell>
          <cell r="M108">
            <v>53.220883689801127</v>
          </cell>
          <cell r="N108">
            <v>48.860267627958962</v>
          </cell>
          <cell r="O108">
            <v>54.336263496419029</v>
          </cell>
          <cell r="P108">
            <v>51.382690487371327</v>
          </cell>
          <cell r="Q108">
            <v>54.657079698759851</v>
          </cell>
          <cell r="R108">
            <v>62.303610449038366</v>
          </cell>
          <cell r="S108">
            <v>53.501797917871848</v>
          </cell>
          <cell r="T108">
            <v>54.134992480407512</v>
          </cell>
        </row>
        <row r="109">
          <cell r="A109">
            <v>42370</v>
          </cell>
          <cell r="B109">
            <v>42370</v>
          </cell>
          <cell r="C109">
            <v>42400</v>
          </cell>
          <cell r="D109">
            <v>50.746455489290511</v>
          </cell>
          <cell r="E109">
            <v>52.051661163017904</v>
          </cell>
          <cell r="F109">
            <v>55.026971467149103</v>
          </cell>
          <cell r="G109">
            <v>60.860842800372403</v>
          </cell>
          <cell r="H109">
            <v>51.817440383859825</v>
          </cell>
          <cell r="I109">
            <v>50.000862169513873</v>
          </cell>
          <cell r="J109">
            <v>53.417372245533933</v>
          </cell>
          <cell r="K109">
            <v>744</v>
          </cell>
          <cell r="L109">
            <v>64.911451205564191</v>
          </cell>
          <cell r="M109">
            <v>48.593223101334296</v>
          </cell>
          <cell r="N109">
            <v>43.992439680512163</v>
          </cell>
          <cell r="O109">
            <v>62.738848363589973</v>
          </cell>
          <cell r="P109">
            <v>60.216986408669548</v>
          </cell>
          <cell r="Q109">
            <v>60.660206458653725</v>
          </cell>
          <cell r="R109">
            <v>68.457162207083115</v>
          </cell>
          <cell r="S109">
            <v>48.133234300846361</v>
          </cell>
          <cell r="T109">
            <v>57.588910064940656</v>
          </cell>
        </row>
        <row r="110">
          <cell r="A110">
            <v>42401</v>
          </cell>
          <cell r="B110">
            <v>42401</v>
          </cell>
          <cell r="C110">
            <v>42429</v>
          </cell>
          <cell r="D110">
            <v>39.91294438523029</v>
          </cell>
          <cell r="E110">
            <v>40.826847257973441</v>
          </cell>
          <cell r="F110">
            <v>49.634987756286669</v>
          </cell>
          <cell r="G110">
            <v>53.830711137739165</v>
          </cell>
          <cell r="H110">
            <v>44.206282444036368</v>
          </cell>
          <cell r="I110">
            <v>41.482564148627667</v>
          </cell>
          <cell r="J110">
            <v>44.982389521648933</v>
          </cell>
          <cell r="K110">
            <v>696</v>
          </cell>
          <cell r="L110">
            <v>68.644477700485467</v>
          </cell>
          <cell r="M110">
            <v>50.840204085538559</v>
          </cell>
          <cell r="N110">
            <v>48.705554192450172</v>
          </cell>
          <cell r="O110">
            <v>67.555218552355115</v>
          </cell>
          <cell r="P110">
            <v>64.03761345294221</v>
          </cell>
          <cell r="Q110">
            <v>64.847128873226168</v>
          </cell>
          <cell r="R110">
            <v>70.598302723987686</v>
          </cell>
          <cell r="S110">
            <v>50.691520136073123</v>
          </cell>
          <cell r="T110">
            <v>61.487116809537177</v>
          </cell>
        </row>
        <row r="111">
          <cell r="A111">
            <v>42430</v>
          </cell>
          <cell r="B111">
            <v>42430</v>
          </cell>
          <cell r="C111">
            <v>42460</v>
          </cell>
          <cell r="D111">
            <v>40.806656623300761</v>
          </cell>
          <cell r="E111">
            <v>38.745667246715819</v>
          </cell>
          <cell r="F111">
            <v>49.189331994866322</v>
          </cell>
          <cell r="G111">
            <v>53.30695314935096</v>
          </cell>
          <cell r="H111">
            <v>41.148025443489772</v>
          </cell>
          <cell r="I111">
            <v>40.407140379684861</v>
          </cell>
          <cell r="J111">
            <v>43.933962472901413</v>
          </cell>
          <cell r="K111">
            <v>744</v>
          </cell>
          <cell r="L111">
            <v>80.765326411590166</v>
          </cell>
          <cell r="M111">
            <v>69.041493059593378</v>
          </cell>
          <cell r="N111">
            <v>63.038348230798483</v>
          </cell>
          <cell r="O111">
            <v>75.450477655163567</v>
          </cell>
          <cell r="P111">
            <v>78.510867589298329</v>
          </cell>
          <cell r="Q111">
            <v>82.102154072606439</v>
          </cell>
          <cell r="R111">
            <v>86.947943315587551</v>
          </cell>
          <cell r="S111">
            <v>68.995003073890857</v>
          </cell>
          <cell r="T111">
            <v>76.250437285130957</v>
          </cell>
        </row>
        <row r="112">
          <cell r="A112">
            <v>42461</v>
          </cell>
          <cell r="B112">
            <v>42461</v>
          </cell>
          <cell r="C112">
            <v>42490</v>
          </cell>
          <cell r="D112">
            <v>30.334020320968015</v>
          </cell>
          <cell r="E112">
            <v>35.580748563437773</v>
          </cell>
          <cell r="F112">
            <v>49.927497970918509</v>
          </cell>
          <cell r="G112">
            <v>51.985347138756318</v>
          </cell>
          <cell r="H112">
            <v>36.631939073182423</v>
          </cell>
          <cell r="I112">
            <v>34.760466988025705</v>
          </cell>
          <cell r="J112">
            <v>39.870003342548124</v>
          </cell>
          <cell r="K112">
            <v>719</v>
          </cell>
          <cell r="L112">
            <v>95.302591920295129</v>
          </cell>
          <cell r="M112">
            <v>87.510206799449136</v>
          </cell>
          <cell r="N112">
            <v>76.136316773962974</v>
          </cell>
          <cell r="O112">
            <v>88.092188359041771</v>
          </cell>
          <cell r="P112">
            <v>95.965311141057981</v>
          </cell>
          <cell r="Q112">
            <v>98.43460689049509</v>
          </cell>
          <cell r="R112">
            <v>102.81744654731007</v>
          </cell>
          <cell r="S112">
            <v>90.628983621465423</v>
          </cell>
          <cell r="T112">
            <v>93.090368846641368</v>
          </cell>
        </row>
        <row r="113">
          <cell r="A113">
            <v>42491</v>
          </cell>
          <cell r="B113">
            <v>42491</v>
          </cell>
          <cell r="C113">
            <v>42521</v>
          </cell>
          <cell r="D113">
            <v>32.655875012975272</v>
          </cell>
          <cell r="E113">
            <v>35.680138422014352</v>
          </cell>
          <cell r="F113">
            <v>46.482950583168524</v>
          </cell>
          <cell r="G113">
            <v>51.326704109863492</v>
          </cell>
          <cell r="H113">
            <v>38.382209888678418</v>
          </cell>
          <cell r="I113">
            <v>37.253186615046545</v>
          </cell>
          <cell r="J113">
            <v>40.296844105291107</v>
          </cell>
          <cell r="K113">
            <v>744</v>
          </cell>
          <cell r="L113">
            <v>68.015451401356785</v>
          </cell>
          <cell r="M113">
            <v>61.873927391027507</v>
          </cell>
          <cell r="N113">
            <v>48.081256835770326</v>
          </cell>
          <cell r="O113">
            <v>52.652403327370095</v>
          </cell>
          <cell r="P113">
            <v>70.51868719855608</v>
          </cell>
          <cell r="Q113">
            <v>80.755514114393435</v>
          </cell>
          <cell r="R113">
            <v>76.098151975736769</v>
          </cell>
          <cell r="S113">
            <v>62.948999451399082</v>
          </cell>
          <cell r="T113">
            <v>66.7441748291713</v>
          </cell>
        </row>
        <row r="114">
          <cell r="A114">
            <v>42522</v>
          </cell>
          <cell r="B114">
            <v>42522</v>
          </cell>
          <cell r="C114">
            <v>42551</v>
          </cell>
          <cell r="D114">
            <v>22.880912057458271</v>
          </cell>
          <cell r="E114">
            <v>21.815434036579322</v>
          </cell>
          <cell r="F114">
            <v>34.281943423214912</v>
          </cell>
          <cell r="G114">
            <v>42.838538966424558</v>
          </cell>
          <cell r="H114">
            <v>36.062178164070389</v>
          </cell>
          <cell r="I114">
            <v>33.974997809250695</v>
          </cell>
          <cell r="J114">
            <v>31.975667409499692</v>
          </cell>
          <cell r="K114">
            <v>720</v>
          </cell>
          <cell r="L114">
            <v>70.560137855677254</v>
          </cell>
          <cell r="M114">
            <v>61.060619617482452</v>
          </cell>
          <cell r="N114">
            <v>45.632385035071039</v>
          </cell>
          <cell r="O114">
            <v>47.69273868823656</v>
          </cell>
          <cell r="P114">
            <v>74.887777886351188</v>
          </cell>
          <cell r="Q114">
            <v>89.117615361562713</v>
          </cell>
          <cell r="R114">
            <v>76.915393322453937</v>
          </cell>
          <cell r="S114">
            <v>65.049289706324601</v>
          </cell>
          <cell r="T114">
            <v>70.122599304529331</v>
          </cell>
        </row>
        <row r="115">
          <cell r="A115">
            <v>42552</v>
          </cell>
          <cell r="B115">
            <v>42552</v>
          </cell>
          <cell r="C115">
            <v>42582</v>
          </cell>
          <cell r="D115">
            <v>17.151089080803931</v>
          </cell>
          <cell r="E115">
            <v>13.695832971530622</v>
          </cell>
          <cell r="F115">
            <v>23.917464608886981</v>
          </cell>
          <cell r="G115">
            <v>33.703123319432336</v>
          </cell>
          <cell r="H115">
            <v>34.748379176222905</v>
          </cell>
          <cell r="I115">
            <v>30.07865472926435</v>
          </cell>
          <cell r="J115">
            <v>25.549090647690189</v>
          </cell>
          <cell r="K115">
            <v>744</v>
          </cell>
          <cell r="L115">
            <v>103.27976263893981</v>
          </cell>
          <cell r="M115">
            <v>66.792152716808616</v>
          </cell>
          <cell r="N115">
            <v>53.271118222626811</v>
          </cell>
          <cell r="O115">
            <v>60.271195510627521</v>
          </cell>
          <cell r="P115">
            <v>104.6232704047431</v>
          </cell>
          <cell r="Q115">
            <v>130.94198636650697</v>
          </cell>
          <cell r="R115">
            <v>102.01027194501802</v>
          </cell>
          <cell r="S115">
            <v>67.337293034348534</v>
          </cell>
          <cell r="T115">
            <v>92.793296085707439</v>
          </cell>
        </row>
        <row r="116">
          <cell r="A116">
            <v>42583</v>
          </cell>
          <cell r="B116">
            <v>42583</v>
          </cell>
          <cell r="C116">
            <v>42613</v>
          </cell>
          <cell r="D116">
            <v>20.023938339695746</v>
          </cell>
          <cell r="E116">
            <v>16.580458991847337</v>
          </cell>
          <cell r="F116">
            <v>27.546286109166353</v>
          </cell>
          <cell r="G116">
            <v>30.896067171012263</v>
          </cell>
          <cell r="H116">
            <v>32.92615897815255</v>
          </cell>
          <cell r="I116">
            <v>30.943429604549404</v>
          </cell>
          <cell r="J116">
            <v>26.486056532403939</v>
          </cell>
          <cell r="K116">
            <v>744</v>
          </cell>
          <cell r="L116">
            <v>96.35406947277589</v>
          </cell>
          <cell r="M116">
            <v>66.916871387190426</v>
          </cell>
          <cell r="N116">
            <v>56.535670240715284</v>
          </cell>
          <cell r="O116">
            <v>68.478350183199666</v>
          </cell>
          <cell r="P116">
            <v>97.097117219518708</v>
          </cell>
          <cell r="Q116">
            <v>114.77064478604198</v>
          </cell>
          <cell r="R116">
            <v>97.262526529891389</v>
          </cell>
          <cell r="S116">
            <v>69.912497492245947</v>
          </cell>
          <cell r="T116">
            <v>87.17737710173158</v>
          </cell>
        </row>
        <row r="117">
          <cell r="A117">
            <v>42614</v>
          </cell>
          <cell r="B117">
            <v>42614</v>
          </cell>
          <cell r="C117">
            <v>42643</v>
          </cell>
          <cell r="D117">
            <v>24.553406958248715</v>
          </cell>
          <cell r="E117">
            <v>24.061697259055123</v>
          </cell>
          <cell r="F117">
            <v>41.664672688520589</v>
          </cell>
          <cell r="G117">
            <v>42.938593714836465</v>
          </cell>
          <cell r="H117">
            <v>31.26282123398029</v>
          </cell>
          <cell r="I117">
            <v>27.354305300221434</v>
          </cell>
          <cell r="J117">
            <v>31.972582859143767</v>
          </cell>
          <cell r="K117">
            <v>720</v>
          </cell>
          <cell r="L117">
            <v>93.42449699453752</v>
          </cell>
          <cell r="M117">
            <v>74.301706633257297</v>
          </cell>
          <cell r="N117">
            <v>63.40589509066151</v>
          </cell>
          <cell r="O117">
            <v>75.065695192298051</v>
          </cell>
          <cell r="P117">
            <v>95.227936268129199</v>
          </cell>
          <cell r="Q117">
            <v>106.57498429099799</v>
          </cell>
          <cell r="R117">
            <v>94.798977276080251</v>
          </cell>
          <cell r="S117">
            <v>74.479378548499696</v>
          </cell>
          <cell r="T117">
            <v>88.137362031101389</v>
          </cell>
        </row>
        <row r="118">
          <cell r="A118">
            <v>42644</v>
          </cell>
          <cell r="B118">
            <v>42644</v>
          </cell>
          <cell r="C118">
            <v>42674</v>
          </cell>
          <cell r="D118">
            <v>30.389321007600888</v>
          </cell>
          <cell r="E118">
            <v>28.876058896125791</v>
          </cell>
          <cell r="F118">
            <v>43.444625815011754</v>
          </cell>
          <cell r="G118">
            <v>42.61086558357546</v>
          </cell>
          <cell r="H118">
            <v>28.878468540819672</v>
          </cell>
          <cell r="I118">
            <v>31.253707569498047</v>
          </cell>
          <cell r="J118">
            <v>34.242174568771937</v>
          </cell>
          <cell r="K118">
            <v>745</v>
          </cell>
          <cell r="L118">
            <v>92.08783090259341</v>
          </cell>
          <cell r="M118">
            <v>74.457908543132504</v>
          </cell>
          <cell r="N118">
            <v>65.803203220499881</v>
          </cell>
          <cell r="O118">
            <v>78.952558761862718</v>
          </cell>
          <cell r="P118">
            <v>90.70358873668188</v>
          </cell>
          <cell r="Q118">
            <v>98.833644777832518</v>
          </cell>
          <cell r="R118">
            <v>95.633613198753906</v>
          </cell>
          <cell r="S118">
            <v>75.966262272111095</v>
          </cell>
          <cell r="T118">
            <v>85.506172266373866</v>
          </cell>
        </row>
        <row r="119">
          <cell r="A119">
            <v>42675</v>
          </cell>
          <cell r="B119">
            <v>42675</v>
          </cell>
          <cell r="C119">
            <v>42704</v>
          </cell>
          <cell r="D119">
            <v>47.673377102398618</v>
          </cell>
          <cell r="E119">
            <v>43.560285537249463</v>
          </cell>
          <cell r="F119">
            <v>49.980575664188009</v>
          </cell>
          <cell r="G119">
            <v>53.809304847275278</v>
          </cell>
          <cell r="H119">
            <v>48.21303857058038</v>
          </cell>
          <cell r="I119">
            <v>46.835297880016775</v>
          </cell>
          <cell r="J119">
            <v>48.345313266951422</v>
          </cell>
          <cell r="K119">
            <v>720</v>
          </cell>
          <cell r="L119">
            <v>61.393978510618112</v>
          </cell>
          <cell r="M119">
            <v>57.207319986360545</v>
          </cell>
          <cell r="N119">
            <v>53.682090882150391</v>
          </cell>
          <cell r="O119">
            <v>58.75338176612577</v>
          </cell>
          <cell r="P119">
            <v>59.927546017021591</v>
          </cell>
          <cell r="Q119">
            <v>62.286765846099136</v>
          </cell>
          <cell r="R119">
            <v>64.771049680301829</v>
          </cell>
          <cell r="S119">
            <v>57.773910718976509</v>
          </cell>
          <cell r="T119">
            <v>59.619736067398449</v>
          </cell>
        </row>
        <row r="120">
          <cell r="A120">
            <v>42705</v>
          </cell>
          <cell r="B120">
            <v>42705</v>
          </cell>
          <cell r="C120">
            <v>42735</v>
          </cell>
          <cell r="D120">
            <v>54.214660282944109</v>
          </cell>
          <cell r="E120">
            <v>51.923750039328901</v>
          </cell>
          <cell r="F120">
            <v>54.666753024070573</v>
          </cell>
          <cell r="G120">
            <v>57.519020263091143</v>
          </cell>
          <cell r="H120">
            <v>52.627753699139291</v>
          </cell>
          <cell r="I120">
            <v>53.616816186955326</v>
          </cell>
          <cell r="J120">
            <v>54.094792249254887</v>
          </cell>
          <cell r="K120">
            <v>744</v>
          </cell>
          <cell r="L120">
            <v>55.582632364763882</v>
          </cell>
          <cell r="M120">
            <v>54.417483931696268</v>
          </cell>
          <cell r="N120">
            <v>49.908410556986773</v>
          </cell>
          <cell r="O120">
            <v>54.932894351392626</v>
          </cell>
          <cell r="P120">
            <v>52.166152768083784</v>
          </cell>
          <cell r="Q120">
            <v>55.452609988904122</v>
          </cell>
          <cell r="R120">
            <v>63.210478715014638</v>
          </cell>
          <cell r="S120">
            <v>54.743176200263242</v>
          </cell>
          <cell r="T120">
            <v>55.030570609481892</v>
          </cell>
        </row>
        <row r="121">
          <cell r="A121">
            <v>42736</v>
          </cell>
          <cell r="B121">
            <v>42736</v>
          </cell>
          <cell r="C121">
            <v>42766</v>
          </cell>
          <cell r="D121">
            <v>50.746455489290511</v>
          </cell>
          <cell r="E121">
            <v>52.051661163017904</v>
          </cell>
          <cell r="F121">
            <v>55.026971467149103</v>
          </cell>
          <cell r="G121">
            <v>60.860842800372403</v>
          </cell>
          <cell r="H121">
            <v>51.817440383859825</v>
          </cell>
          <cell r="I121">
            <v>50.000862169513873</v>
          </cell>
          <cell r="J121">
            <v>53.417372245533933</v>
          </cell>
          <cell r="K121">
            <v>744</v>
          </cell>
          <cell r="L121">
            <v>64.417881256463488</v>
          </cell>
          <cell r="M121">
            <v>46.470169206719326</v>
          </cell>
          <cell r="N121">
            <v>42.054794157829129</v>
          </cell>
          <cell r="O121">
            <v>62.030939492966475</v>
          </cell>
          <cell r="P121">
            <v>59.365587435190662</v>
          </cell>
          <cell r="Q121">
            <v>59.785404526945875</v>
          </cell>
          <cell r="R121">
            <v>67.415656778646579</v>
          </cell>
          <cell r="S121">
            <v>46.064624060034213</v>
          </cell>
          <cell r="T121">
            <v>56.363753063011806</v>
          </cell>
        </row>
        <row r="122">
          <cell r="A122">
            <v>42767</v>
          </cell>
          <cell r="B122">
            <v>42767</v>
          </cell>
          <cell r="C122">
            <v>42794</v>
          </cell>
          <cell r="D122">
            <v>39.91294438523029</v>
          </cell>
          <cell r="E122">
            <v>40.826847257973441</v>
          </cell>
          <cell r="F122">
            <v>49.634987756286669</v>
          </cell>
          <cell r="G122">
            <v>53.830711137739165</v>
          </cell>
          <cell r="H122">
            <v>44.206282444036368</v>
          </cell>
          <cell r="I122">
            <v>41.482564148627667</v>
          </cell>
          <cell r="J122">
            <v>44.982389521648933</v>
          </cell>
          <cell r="K122">
            <v>672</v>
          </cell>
          <cell r="L122">
            <v>79.251036603684383</v>
          </cell>
          <cell r="M122">
            <v>56.440487997511823</v>
          </cell>
          <cell r="N122">
            <v>54.037956340648677</v>
          </cell>
          <cell r="O122">
            <v>77.538750809743135</v>
          </cell>
          <cell r="P122">
            <v>73.515186906139164</v>
          </cell>
          <cell r="Q122">
            <v>74.448877652099895</v>
          </cell>
          <cell r="R122">
            <v>81.075360824805301</v>
          </cell>
          <cell r="S122">
            <v>56.234296037992472</v>
          </cell>
          <cell r="T122">
            <v>70.011921720810406</v>
          </cell>
        </row>
        <row r="123">
          <cell r="A123">
            <v>42795</v>
          </cell>
          <cell r="B123">
            <v>42795</v>
          </cell>
          <cell r="C123">
            <v>42825</v>
          </cell>
          <cell r="D123">
            <v>40.806656623300761</v>
          </cell>
          <cell r="E123">
            <v>38.745667246715819</v>
          </cell>
          <cell r="F123">
            <v>49.189331994866322</v>
          </cell>
          <cell r="G123">
            <v>53.30695314935096</v>
          </cell>
          <cell r="H123">
            <v>41.148025443489772</v>
          </cell>
          <cell r="I123">
            <v>40.407140379684861</v>
          </cell>
          <cell r="J123">
            <v>43.933962472901413</v>
          </cell>
          <cell r="K123">
            <v>744</v>
          </cell>
          <cell r="L123">
            <v>79.683948997593035</v>
          </cell>
          <cell r="M123">
            <v>67.536003294721951</v>
          </cell>
          <cell r="N123">
            <v>61.663751310663969</v>
          </cell>
          <cell r="O123">
            <v>74.367221767341377</v>
          </cell>
          <cell r="P123">
            <v>77.377658828338028</v>
          </cell>
          <cell r="Q123">
            <v>80.913205824505013</v>
          </cell>
          <cell r="R123">
            <v>85.678004580814957</v>
          </cell>
          <cell r="S123">
            <v>67.490516973100128</v>
          </cell>
          <cell r="T123">
            <v>74.997675939597826</v>
          </cell>
        </row>
        <row r="124">
          <cell r="A124">
            <v>42826</v>
          </cell>
          <cell r="B124">
            <v>42826</v>
          </cell>
          <cell r="C124">
            <v>42855</v>
          </cell>
          <cell r="D124">
            <v>30.334020320968015</v>
          </cell>
          <cell r="E124">
            <v>35.580748563437773</v>
          </cell>
          <cell r="F124">
            <v>49.927497970918509</v>
          </cell>
          <cell r="G124">
            <v>51.985347138756318</v>
          </cell>
          <cell r="H124">
            <v>36.631939073182423</v>
          </cell>
          <cell r="I124">
            <v>34.760466988025705</v>
          </cell>
          <cell r="J124">
            <v>39.870003342548124</v>
          </cell>
          <cell r="K124">
            <v>719</v>
          </cell>
          <cell r="L124">
            <v>95.981994782834533</v>
          </cell>
          <cell r="M124">
            <v>85.109519366209597</v>
          </cell>
          <cell r="N124">
            <v>73.288520422696593</v>
          </cell>
          <cell r="O124">
            <v>87.995151713880645</v>
          </cell>
          <cell r="P124">
            <v>96.085917685294703</v>
          </cell>
          <cell r="Q124">
            <v>98.703107001832137</v>
          </cell>
          <cell r="R124">
            <v>103.44348038479262</v>
          </cell>
          <cell r="S124">
            <v>87.382489458169999</v>
          </cell>
          <cell r="T124">
            <v>92.422469420265557</v>
          </cell>
        </row>
        <row r="125">
          <cell r="A125">
            <v>42856</v>
          </cell>
          <cell r="B125">
            <v>42856</v>
          </cell>
          <cell r="C125">
            <v>42886</v>
          </cell>
          <cell r="D125">
            <v>32.655875012975272</v>
          </cell>
          <cell r="E125">
            <v>35.680138422014352</v>
          </cell>
          <cell r="F125">
            <v>46.482950583168524</v>
          </cell>
          <cell r="G125">
            <v>51.326704109863492</v>
          </cell>
          <cell r="H125">
            <v>38.382209888678418</v>
          </cell>
          <cell r="I125">
            <v>37.253186615046545</v>
          </cell>
          <cell r="J125">
            <v>40.296844105291107</v>
          </cell>
          <cell r="K125">
            <v>744</v>
          </cell>
          <cell r="L125">
            <v>76.044142591956259</v>
          </cell>
          <cell r="M125">
            <v>68.871794119898709</v>
          </cell>
          <cell r="N125">
            <v>54.303903576671708</v>
          </cell>
          <cell r="O125">
            <v>58.694387160937083</v>
          </cell>
          <cell r="P125">
            <v>78.70823992514778</v>
          </cell>
          <cell r="Q125">
            <v>90.14169759346683</v>
          </cell>
          <cell r="R125">
            <v>84.422324012309488</v>
          </cell>
          <cell r="S125">
            <v>71.022157408886471</v>
          </cell>
          <cell r="T125">
            <v>74.608612897148419</v>
          </cell>
        </row>
        <row r="126">
          <cell r="A126">
            <v>42887</v>
          </cell>
          <cell r="B126">
            <v>42887</v>
          </cell>
          <cell r="C126">
            <v>42916</v>
          </cell>
          <cell r="D126">
            <v>22.880912057458271</v>
          </cell>
          <cell r="E126">
            <v>21.815434036579322</v>
          </cell>
          <cell r="F126">
            <v>34.281943423214912</v>
          </cell>
          <cell r="G126">
            <v>42.838538966424558</v>
          </cell>
          <cell r="H126">
            <v>36.062178164070389</v>
          </cell>
          <cell r="I126">
            <v>33.974997809250695</v>
          </cell>
          <cell r="J126">
            <v>31.975667409499692</v>
          </cell>
          <cell r="K126">
            <v>720</v>
          </cell>
          <cell r="L126">
            <v>85.631197605901832</v>
          </cell>
          <cell r="M126">
            <v>72.738143146691669</v>
          </cell>
          <cell r="N126">
            <v>54.359324767845393</v>
          </cell>
          <cell r="O126">
            <v>57.735675217132773</v>
          </cell>
          <cell r="P126">
            <v>90.631771074762298</v>
          </cell>
          <cell r="Q126">
            <v>107.84922306773856</v>
          </cell>
          <cell r="R126">
            <v>93.059081453507588</v>
          </cell>
          <cell r="S126">
            <v>77.489604419013403</v>
          </cell>
          <cell r="T126">
            <v>84.538649575914604</v>
          </cell>
        </row>
        <row r="127">
          <cell r="A127">
            <v>42917</v>
          </cell>
          <cell r="B127">
            <v>42917</v>
          </cell>
          <cell r="C127">
            <v>42947</v>
          </cell>
          <cell r="D127">
            <v>17.151089080803931</v>
          </cell>
          <cell r="E127">
            <v>13.695832971530622</v>
          </cell>
          <cell r="F127">
            <v>23.917464608886981</v>
          </cell>
          <cell r="G127">
            <v>33.703123319432336</v>
          </cell>
          <cell r="H127">
            <v>34.748379176222905</v>
          </cell>
          <cell r="I127">
            <v>30.07865472926435</v>
          </cell>
          <cell r="J127">
            <v>25.549090647690189</v>
          </cell>
          <cell r="K127">
            <v>744</v>
          </cell>
          <cell r="L127">
            <v>96.255056124064893</v>
          </cell>
          <cell r="M127">
            <v>67.4173807009727</v>
          </cell>
          <cell r="N127">
            <v>53.76975583469509</v>
          </cell>
          <cell r="O127">
            <v>56.984127405097404</v>
          </cell>
          <cell r="P127">
            <v>98.837238622714665</v>
          </cell>
          <cell r="Q127">
            <v>123.57194861832878</v>
          </cell>
          <cell r="R127">
            <v>96.39857291960044</v>
          </cell>
          <cell r="S127">
            <v>67.967595309241034</v>
          </cell>
          <cell r="T127">
            <v>88.883918459027825</v>
          </cell>
        </row>
        <row r="128">
          <cell r="A128">
            <v>42948</v>
          </cell>
          <cell r="B128">
            <v>42948</v>
          </cell>
          <cell r="C128">
            <v>42978</v>
          </cell>
          <cell r="D128">
            <v>20.023938339695746</v>
          </cell>
          <cell r="E128">
            <v>16.580458991847337</v>
          </cell>
          <cell r="F128">
            <v>27.546286109166353</v>
          </cell>
          <cell r="G128">
            <v>30.896067171012263</v>
          </cell>
          <cell r="H128">
            <v>32.92615897815255</v>
          </cell>
          <cell r="I128">
            <v>30.943429604549404</v>
          </cell>
          <cell r="J128">
            <v>26.486056532403939</v>
          </cell>
          <cell r="K128">
            <v>744</v>
          </cell>
          <cell r="L128">
            <v>92.419111705465369</v>
          </cell>
          <cell r="M128">
            <v>64.70625607984752</v>
          </cell>
          <cell r="N128">
            <v>54.668014198159142</v>
          </cell>
          <cell r="O128">
            <v>65.740954920336122</v>
          </cell>
          <cell r="P128">
            <v>93.21548404100821</v>
          </cell>
          <cell r="Q128">
            <v>110.17689594947599</v>
          </cell>
          <cell r="R128">
            <v>93.381332326103433</v>
          </cell>
          <cell r="S128">
            <v>67.602937919755902</v>
          </cell>
          <cell r="T128">
            <v>83.836644712710083</v>
          </cell>
        </row>
        <row r="129">
          <cell r="A129">
            <v>42979</v>
          </cell>
          <cell r="B129">
            <v>42979</v>
          </cell>
          <cell r="C129">
            <v>43008</v>
          </cell>
          <cell r="D129">
            <v>24.553406958248715</v>
          </cell>
          <cell r="E129">
            <v>24.061697259055123</v>
          </cell>
          <cell r="F129">
            <v>41.664672688520589</v>
          </cell>
          <cell r="G129">
            <v>42.938593714836465</v>
          </cell>
          <cell r="H129">
            <v>31.26282123398029</v>
          </cell>
          <cell r="I129">
            <v>27.354305300221434</v>
          </cell>
          <cell r="J129">
            <v>31.972582859143767</v>
          </cell>
          <cell r="K129">
            <v>720</v>
          </cell>
          <cell r="L129">
            <v>97.218549844506242</v>
          </cell>
          <cell r="M129">
            <v>72.847562363570603</v>
          </cell>
          <cell r="N129">
            <v>62.161615217091338</v>
          </cell>
          <cell r="O129">
            <v>77.493372290017021</v>
          </cell>
          <cell r="P129">
            <v>98.237592400395656</v>
          </cell>
          <cell r="Q129">
            <v>109.74210388619896</v>
          </cell>
          <cell r="R129">
            <v>97.691560045016118</v>
          </cell>
          <cell r="S129">
            <v>72.995689494614311</v>
          </cell>
          <cell r="T129">
            <v>89.905000138496376</v>
          </cell>
        </row>
        <row r="130">
          <cell r="A130">
            <v>43009</v>
          </cell>
          <cell r="B130">
            <v>43009</v>
          </cell>
          <cell r="C130">
            <v>43039</v>
          </cell>
          <cell r="D130">
            <v>30.389321007600888</v>
          </cell>
          <cell r="E130">
            <v>28.876058896125791</v>
          </cell>
          <cell r="F130">
            <v>43.444625815011754</v>
          </cell>
          <cell r="G130">
            <v>42.61086558357546</v>
          </cell>
          <cell r="H130">
            <v>28.878468540819672</v>
          </cell>
          <cell r="I130">
            <v>31.253707569498047</v>
          </cell>
          <cell r="J130">
            <v>34.242174568771937</v>
          </cell>
          <cell r="K130">
            <v>745</v>
          </cell>
          <cell r="L130">
            <v>94.054860158252183</v>
          </cell>
          <cell r="M130">
            <v>70.902027930467014</v>
          </cell>
          <cell r="N130">
            <v>62.664715931879464</v>
          </cell>
          <cell r="O130">
            <v>79.97820248316151</v>
          </cell>
          <cell r="P130">
            <v>91.63892126132076</v>
          </cell>
          <cell r="Q130">
            <v>99.977303462581361</v>
          </cell>
          <cell r="R130">
            <v>96.526435578117884</v>
          </cell>
          <cell r="S130">
            <v>72.300666444229392</v>
          </cell>
          <cell r="T130">
            <v>85.188958143473457</v>
          </cell>
        </row>
        <row r="131">
          <cell r="A131">
            <v>43040</v>
          </cell>
          <cell r="B131">
            <v>43040</v>
          </cell>
          <cell r="C131">
            <v>43069</v>
          </cell>
          <cell r="D131">
            <v>47.673377102398618</v>
          </cell>
          <cell r="E131">
            <v>43.560285537249463</v>
          </cell>
          <cell r="F131">
            <v>49.980575664188009</v>
          </cell>
          <cell r="G131">
            <v>53.809304847275278</v>
          </cell>
          <cell r="H131">
            <v>48.21303857058038</v>
          </cell>
          <cell r="I131">
            <v>46.835297880016775</v>
          </cell>
          <cell r="J131">
            <v>48.345313266951422</v>
          </cell>
          <cell r="K131">
            <v>720</v>
          </cell>
          <cell r="L131">
            <v>62.450513451625902</v>
          </cell>
          <cell r="M131">
            <v>57.235590103463586</v>
          </cell>
          <cell r="N131">
            <v>53.708646989010262</v>
          </cell>
          <cell r="O131">
            <v>59.613292037201191</v>
          </cell>
          <cell r="P131">
            <v>60.792953549740119</v>
          </cell>
          <cell r="Q131">
            <v>63.180906786973047</v>
          </cell>
          <cell r="R131">
            <v>65.693585528439328</v>
          </cell>
          <cell r="S131">
            <v>57.80249101682918</v>
          </cell>
          <cell r="T131">
            <v>60.226163166807162</v>
          </cell>
        </row>
        <row r="132">
          <cell r="A132">
            <v>43070</v>
          </cell>
          <cell r="B132">
            <v>43070</v>
          </cell>
          <cell r="C132">
            <v>43100</v>
          </cell>
          <cell r="D132">
            <v>54.214660282944109</v>
          </cell>
          <cell r="E132">
            <v>51.923750039328901</v>
          </cell>
          <cell r="F132">
            <v>54.666753024070573</v>
          </cell>
          <cell r="G132">
            <v>57.519020263091143</v>
          </cell>
          <cell r="H132">
            <v>52.627753699139291</v>
          </cell>
          <cell r="I132">
            <v>53.616816186955326</v>
          </cell>
          <cell r="J132">
            <v>54.094792249254887</v>
          </cell>
          <cell r="K132">
            <v>744</v>
          </cell>
          <cell r="L132">
            <v>55.944593194921893</v>
          </cell>
          <cell r="M132">
            <v>53.623935511701085</v>
          </cell>
          <cell r="N132">
            <v>48.809094314342062</v>
          </cell>
          <cell r="O132">
            <v>54.955496478697107</v>
          </cell>
          <cell r="P132">
            <v>52.354679563345819</v>
          </cell>
          <cell r="Q132">
            <v>55.723996292454075</v>
          </cell>
          <cell r="R132">
            <v>63.689141587485366</v>
          </cell>
          <cell r="S132">
            <v>53.697120795933664</v>
          </cell>
          <cell r="T132">
            <v>54.835220147439223</v>
          </cell>
        </row>
        <row r="133">
          <cell r="A133">
            <v>43101</v>
          </cell>
          <cell r="B133">
            <v>43101</v>
          </cell>
          <cell r="C133">
            <v>43131</v>
          </cell>
          <cell r="D133">
            <v>50.746455489290511</v>
          </cell>
          <cell r="E133">
            <v>52.051661163017904</v>
          </cell>
          <cell r="F133">
            <v>55.026971467149103</v>
          </cell>
          <cell r="G133">
            <v>60.860842800372403</v>
          </cell>
          <cell r="H133">
            <v>51.817440383859825</v>
          </cell>
          <cell r="I133">
            <v>50.000862169513873</v>
          </cell>
          <cell r="J133">
            <v>53.417372245533933</v>
          </cell>
          <cell r="K133">
            <v>744</v>
          </cell>
          <cell r="L133">
            <v>41.916015900536877</v>
          </cell>
          <cell r="M133">
            <v>29.231459823139588</v>
          </cell>
          <cell r="N133">
            <v>26.668999141573792</v>
          </cell>
          <cell r="O133">
            <v>40.600210687318679</v>
          </cell>
          <cell r="P133">
            <v>38.737200153179273</v>
          </cell>
          <cell r="Q133">
            <v>38.944660337657176</v>
          </cell>
          <cell r="R133">
            <v>43.848673494766494</v>
          </cell>
          <cell r="S133">
            <v>29.143707798407842</v>
          </cell>
          <cell r="T133">
            <v>36.498106938224687</v>
          </cell>
        </row>
        <row r="134">
          <cell r="A134">
            <v>43132</v>
          </cell>
          <cell r="B134">
            <v>43132</v>
          </cell>
          <cell r="C134">
            <v>43159</v>
          </cell>
          <cell r="D134">
            <v>39.91294438523029</v>
          </cell>
          <cell r="E134">
            <v>40.826847257973441</v>
          </cell>
          <cell r="F134">
            <v>49.634987756286669</v>
          </cell>
          <cell r="G134">
            <v>53.830711137739165</v>
          </cell>
          <cell r="H134">
            <v>44.206282444036368</v>
          </cell>
          <cell r="I134">
            <v>41.482564148627667</v>
          </cell>
          <cell r="J134">
            <v>44.982389521648933</v>
          </cell>
          <cell r="K134">
            <v>672</v>
          </cell>
          <cell r="L134">
            <v>53.002815336979651</v>
          </cell>
          <cell r="M134">
            <v>37.606176866356833</v>
          </cell>
          <cell r="N134">
            <v>36.005389635770449</v>
          </cell>
          <cell r="O134">
            <v>51.836921709096814</v>
          </cell>
          <cell r="P134">
            <v>49.146090749355317</v>
          </cell>
          <cell r="Q134">
            <v>49.770090630079238</v>
          </cell>
          <cell r="R134">
            <v>54.198243448563765</v>
          </cell>
          <cell r="S134">
            <v>37.46880668427729</v>
          </cell>
          <cell r="T134">
            <v>46.767002793017312</v>
          </cell>
        </row>
        <row r="135">
          <cell r="A135">
            <v>43160</v>
          </cell>
          <cell r="B135">
            <v>43160</v>
          </cell>
          <cell r="C135">
            <v>43190</v>
          </cell>
          <cell r="D135">
            <v>40.806656623300761</v>
          </cell>
          <cell r="E135">
            <v>38.745667246715819</v>
          </cell>
          <cell r="F135">
            <v>49.189331994866322</v>
          </cell>
          <cell r="G135">
            <v>53.30695314935096</v>
          </cell>
          <cell r="H135">
            <v>41.148025443489772</v>
          </cell>
          <cell r="I135">
            <v>40.407140379684861</v>
          </cell>
          <cell r="J135">
            <v>43.933962472901413</v>
          </cell>
          <cell r="K135">
            <v>744</v>
          </cell>
          <cell r="L135">
            <v>88.959030464912431</v>
          </cell>
          <cell r="M135">
            <v>83.258574144879631</v>
          </cell>
          <cell r="N135">
            <v>76.041887951007482</v>
          </cell>
          <cell r="O135">
            <v>83.820916769371195</v>
          </cell>
          <cell r="P135">
            <v>87.549809926102824</v>
          </cell>
          <cell r="Q135">
            <v>91.606295148176287</v>
          </cell>
          <cell r="R135">
            <v>97.192813017512307</v>
          </cell>
          <cell r="S135">
            <v>83.141135961628351</v>
          </cell>
          <cell r="T135">
            <v>86.870036741614229</v>
          </cell>
        </row>
        <row r="136">
          <cell r="A136">
            <v>43191</v>
          </cell>
          <cell r="B136">
            <v>43191</v>
          </cell>
          <cell r="C136">
            <v>43220</v>
          </cell>
          <cell r="D136">
            <v>30.334020320968015</v>
          </cell>
          <cell r="E136">
            <v>35.580748563437773</v>
          </cell>
          <cell r="F136">
            <v>49.927497970918509</v>
          </cell>
          <cell r="G136">
            <v>51.985347138756318</v>
          </cell>
          <cell r="H136">
            <v>36.631939073182423</v>
          </cell>
          <cell r="I136">
            <v>34.760466988025705</v>
          </cell>
          <cell r="J136">
            <v>39.870003342548124</v>
          </cell>
          <cell r="K136">
            <v>719</v>
          </cell>
          <cell r="L136">
            <v>112.53574566613531</v>
          </cell>
          <cell r="M136">
            <v>110.23395546854434</v>
          </cell>
          <cell r="N136">
            <v>95.06344905567974</v>
          </cell>
          <cell r="O136">
            <v>105.01027659281337</v>
          </cell>
          <cell r="P136">
            <v>114.54221632339036</v>
          </cell>
          <cell r="Q136">
            <v>117.7936763047723</v>
          </cell>
          <cell r="R136">
            <v>123.52690939035799</v>
          </cell>
          <cell r="S136">
            <v>113.13980566631965</v>
          </cell>
          <cell r="T136">
            <v>112.53311893522439</v>
          </cell>
        </row>
        <row r="137">
          <cell r="A137">
            <v>43221</v>
          </cell>
          <cell r="B137">
            <v>43221</v>
          </cell>
          <cell r="C137">
            <v>43251</v>
          </cell>
          <cell r="D137">
            <v>32.655875012975272</v>
          </cell>
          <cell r="E137">
            <v>35.680138422014352</v>
          </cell>
          <cell r="F137">
            <v>46.482950583168524</v>
          </cell>
          <cell r="G137">
            <v>51.326704109863492</v>
          </cell>
          <cell r="H137">
            <v>38.382209888678418</v>
          </cell>
          <cell r="I137">
            <v>37.253186615046545</v>
          </cell>
          <cell r="J137">
            <v>40.296844105291107</v>
          </cell>
          <cell r="K137">
            <v>744</v>
          </cell>
          <cell r="L137">
            <v>49.692973806960758</v>
          </cell>
          <cell r="M137">
            <v>48.13861748540107</v>
          </cell>
          <cell r="N137">
            <v>37.956230165553521</v>
          </cell>
          <cell r="O137">
            <v>38.830133791231596</v>
          </cell>
          <cell r="P137">
            <v>52.058511157271148</v>
          </cell>
          <cell r="Q137">
            <v>59.62304604263975</v>
          </cell>
          <cell r="R137">
            <v>55.936827359698448</v>
          </cell>
          <cell r="S137">
            <v>49.641612773928117</v>
          </cell>
          <cell r="T137">
            <v>50.050790503299865</v>
          </cell>
        </row>
        <row r="138">
          <cell r="A138">
            <v>43252</v>
          </cell>
          <cell r="B138">
            <v>43252</v>
          </cell>
          <cell r="C138">
            <v>43281</v>
          </cell>
          <cell r="D138">
            <v>22.880912057458271</v>
          </cell>
          <cell r="E138">
            <v>21.815434036579322</v>
          </cell>
          <cell r="F138">
            <v>34.281943423214912</v>
          </cell>
          <cell r="G138">
            <v>42.838538966424558</v>
          </cell>
          <cell r="H138">
            <v>36.062178164070389</v>
          </cell>
          <cell r="I138">
            <v>33.974997809250695</v>
          </cell>
          <cell r="J138">
            <v>31.975667409499692</v>
          </cell>
          <cell r="K138">
            <v>720</v>
          </cell>
          <cell r="L138">
            <v>62.611263573543788</v>
          </cell>
          <cell r="M138">
            <v>57.714865069413086</v>
          </cell>
          <cell r="N138">
            <v>43.082046421404989</v>
          </cell>
          <cell r="O138">
            <v>42.67408704314655</v>
          </cell>
          <cell r="P138">
            <v>67.086601082198243</v>
          </cell>
          <cell r="Q138">
            <v>79.857047336998392</v>
          </cell>
          <cell r="R138">
            <v>69.099878293979714</v>
          </cell>
          <cell r="S138">
            <v>61.463926488938768</v>
          </cell>
          <cell r="T138">
            <v>63.682055882920061</v>
          </cell>
        </row>
        <row r="139">
          <cell r="A139">
            <v>43282</v>
          </cell>
          <cell r="B139">
            <v>43282</v>
          </cell>
          <cell r="C139">
            <v>43312</v>
          </cell>
          <cell r="D139">
            <v>17.151089080803931</v>
          </cell>
          <cell r="E139">
            <v>13.695832971530622</v>
          </cell>
          <cell r="F139">
            <v>23.917464608886981</v>
          </cell>
          <cell r="G139">
            <v>33.703123319432336</v>
          </cell>
          <cell r="H139">
            <v>34.748379176222905</v>
          </cell>
          <cell r="I139">
            <v>30.07865472926435</v>
          </cell>
          <cell r="J139">
            <v>25.549090647690189</v>
          </cell>
          <cell r="K139">
            <v>744</v>
          </cell>
          <cell r="L139">
            <v>103.72174318047776</v>
          </cell>
          <cell r="M139">
            <v>96.381173919471649</v>
          </cell>
          <cell r="N139">
            <v>76.950667857322316</v>
          </cell>
          <cell r="O139">
            <v>64.895118371815286</v>
          </cell>
          <cell r="P139">
            <v>112.39308805676448</v>
          </cell>
          <cell r="Q139">
            <v>140.66375962975229</v>
          </cell>
          <cell r="R139">
            <v>109.82885843878537</v>
          </cell>
          <cell r="S139">
            <v>97.234739903624842</v>
          </cell>
          <cell r="T139">
            <v>106.84405834647849</v>
          </cell>
        </row>
        <row r="140">
          <cell r="A140">
            <v>43313</v>
          </cell>
          <cell r="B140">
            <v>43313</v>
          </cell>
          <cell r="C140">
            <v>43343</v>
          </cell>
          <cell r="D140">
            <v>20.023938339695746</v>
          </cell>
          <cell r="E140">
            <v>16.580458991847337</v>
          </cell>
          <cell r="F140">
            <v>27.546286109166353</v>
          </cell>
          <cell r="G140">
            <v>30.896067171012263</v>
          </cell>
          <cell r="H140">
            <v>32.92615897815255</v>
          </cell>
          <cell r="I140">
            <v>30.943429604549404</v>
          </cell>
          <cell r="J140">
            <v>26.486056532403939</v>
          </cell>
          <cell r="K140">
            <v>744</v>
          </cell>
          <cell r="L140">
            <v>106.27178089113821</v>
          </cell>
          <cell r="M140">
            <v>93.814670705136791</v>
          </cell>
          <cell r="N140">
            <v>79.260649296838807</v>
          </cell>
          <cell r="O140">
            <v>77.794768033926957</v>
          </cell>
          <cell r="P140">
            <v>110.29889649039301</v>
          </cell>
          <cell r="Q140">
            <v>130.16141985152805</v>
          </cell>
          <cell r="R140">
            <v>110.75699274250739</v>
          </cell>
          <cell r="S140">
            <v>98.014402617063936</v>
          </cell>
          <cell r="T140">
            <v>104.56123296908805</v>
          </cell>
        </row>
        <row r="141">
          <cell r="A141">
            <v>43344</v>
          </cell>
          <cell r="B141">
            <v>43344</v>
          </cell>
          <cell r="C141">
            <v>43373</v>
          </cell>
          <cell r="D141">
            <v>24.553406958248715</v>
          </cell>
          <cell r="E141">
            <v>24.061697259055123</v>
          </cell>
          <cell r="F141">
            <v>41.664672688520589</v>
          </cell>
          <cell r="G141">
            <v>42.938593714836465</v>
          </cell>
          <cell r="H141">
            <v>31.26282123398029</v>
          </cell>
          <cell r="I141">
            <v>27.354305300221434</v>
          </cell>
          <cell r="J141">
            <v>31.972582859143767</v>
          </cell>
          <cell r="K141">
            <v>720</v>
          </cell>
          <cell r="L141">
            <v>103.72167193510992</v>
          </cell>
          <cell r="M141">
            <v>81.85502408750159</v>
          </cell>
          <cell r="N141">
            <v>69.021415388573132</v>
          </cell>
          <cell r="O141">
            <v>82.884893530781767</v>
          </cell>
          <cell r="P141">
            <v>105.36079721355048</v>
          </cell>
          <cell r="Q141">
            <v>117.53808750586352</v>
          </cell>
          <cell r="R141">
            <v>105.1153204630444</v>
          </cell>
          <cell r="S141">
            <v>81.182925898186738</v>
          </cell>
          <cell r="T141">
            <v>97.128580064748775</v>
          </cell>
        </row>
        <row r="142">
          <cell r="A142">
            <v>43374</v>
          </cell>
          <cell r="B142">
            <v>43374</v>
          </cell>
          <cell r="C142">
            <v>43404</v>
          </cell>
          <cell r="D142">
            <v>30.389321007600888</v>
          </cell>
          <cell r="E142">
            <v>28.876058896125791</v>
          </cell>
          <cell r="F142">
            <v>43.444625815011754</v>
          </cell>
          <cell r="G142">
            <v>42.61086558357546</v>
          </cell>
          <cell r="H142">
            <v>28.878468540819672</v>
          </cell>
          <cell r="I142">
            <v>31.253707569498047</v>
          </cell>
          <cell r="J142">
            <v>34.242174568771937</v>
          </cell>
          <cell r="K142">
            <v>745</v>
          </cell>
          <cell r="L142">
            <v>99.645126720370712</v>
          </cell>
          <cell r="M142">
            <v>78.559228983514643</v>
          </cell>
          <cell r="N142">
            <v>70.119738029713318</v>
          </cell>
          <cell r="O142">
            <v>85.80132529122605</v>
          </cell>
          <cell r="P142">
            <v>98.143380137957692</v>
          </cell>
          <cell r="Q142">
            <v>107.02025543038174</v>
          </cell>
          <cell r="R142">
            <v>103.06619997612594</v>
          </cell>
          <cell r="S142">
            <v>80.664855973304938</v>
          </cell>
          <cell r="T142">
            <v>92.137807481363964</v>
          </cell>
        </row>
        <row r="143">
          <cell r="A143">
            <v>43405</v>
          </cell>
          <cell r="B143">
            <v>43405</v>
          </cell>
          <cell r="C143">
            <v>43434</v>
          </cell>
          <cell r="D143">
            <v>47.673377102398618</v>
          </cell>
          <cell r="E143">
            <v>43.560285537249463</v>
          </cell>
          <cell r="F143">
            <v>49.980575664188009</v>
          </cell>
          <cell r="G143">
            <v>53.809304847275278</v>
          </cell>
          <cell r="H143">
            <v>48.21303857058038</v>
          </cell>
          <cell r="I143">
            <v>46.835297880016775</v>
          </cell>
          <cell r="J143">
            <v>48.345313266951422</v>
          </cell>
          <cell r="K143">
            <v>720</v>
          </cell>
          <cell r="L143">
            <v>54.390540709833886</v>
          </cell>
          <cell r="M143">
            <v>58.666874216632685</v>
          </cell>
          <cell r="N143">
            <v>55.051747898852568</v>
          </cell>
          <cell r="O143">
            <v>53.313457088817984</v>
          </cell>
          <cell r="P143">
            <v>54.476518835751037</v>
          </cell>
          <cell r="Q143">
            <v>56.665706695282488</v>
          </cell>
          <cell r="R143">
            <v>58.986493233584596</v>
          </cell>
          <cell r="S143">
            <v>59.247967353102197</v>
          </cell>
          <cell r="T143">
            <v>56.322510491725254</v>
          </cell>
        </row>
        <row r="144">
          <cell r="A144">
            <v>43435</v>
          </cell>
          <cell r="B144">
            <v>43435</v>
          </cell>
          <cell r="C144">
            <v>43465</v>
          </cell>
          <cell r="D144">
            <v>54.214660282944109</v>
          </cell>
          <cell r="E144">
            <v>51.923750039328901</v>
          </cell>
          <cell r="F144">
            <v>54.666753024070573</v>
          </cell>
          <cell r="G144">
            <v>57.519020263091143</v>
          </cell>
          <cell r="H144">
            <v>52.627753699139291</v>
          </cell>
          <cell r="I144">
            <v>53.616816186955326</v>
          </cell>
          <cell r="J144">
            <v>54.094792249254887</v>
          </cell>
          <cell r="K144">
            <v>744</v>
          </cell>
          <cell r="L144">
            <v>45.415266683411424</v>
          </cell>
          <cell r="M144">
            <v>51.754188666817591</v>
          </cell>
          <cell r="N144">
            <v>47.107271738223481</v>
          </cell>
          <cell r="O144">
            <v>46.180548308562969</v>
          </cell>
          <cell r="P144">
            <v>44.098673704203321</v>
          </cell>
          <cell r="Q144">
            <v>47.00263751785689</v>
          </cell>
          <cell r="R144">
            <v>53.863136402408891</v>
          </cell>
          <cell r="S144">
            <v>51.824867812615452</v>
          </cell>
          <cell r="T144">
            <v>48.308498780889408</v>
          </cell>
        </row>
        <row r="145">
          <cell r="A145">
            <v>43466</v>
          </cell>
          <cell r="B145">
            <v>43466</v>
          </cell>
          <cell r="C145">
            <v>43496</v>
          </cell>
          <cell r="D145">
            <v>50.746455489290511</v>
          </cell>
          <cell r="E145">
            <v>52.051661163017904</v>
          </cell>
          <cell r="F145">
            <v>55.026971467149103</v>
          </cell>
          <cell r="G145">
            <v>60.860842800372403</v>
          </cell>
          <cell r="H145">
            <v>51.817440383859825</v>
          </cell>
          <cell r="I145">
            <v>50.000862169513873</v>
          </cell>
          <cell r="J145">
            <v>53.417372245533933</v>
          </cell>
          <cell r="K145">
            <v>744</v>
          </cell>
          <cell r="L145">
            <v>52.448419798251535</v>
          </cell>
          <cell r="M145">
            <v>38.000314302348372</v>
          </cell>
          <cell r="N145">
            <v>34.669105864548399</v>
          </cell>
          <cell r="O145">
            <v>51.040737245075157</v>
          </cell>
          <cell r="P145">
            <v>48.717086563776853</v>
          </cell>
          <cell r="Q145">
            <v>48.989830715162903</v>
          </cell>
          <cell r="R145">
            <v>55.169912682624343</v>
          </cell>
          <cell r="S145">
            <v>37.886172090102718</v>
          </cell>
          <cell r="T145">
            <v>46.275552388116651</v>
          </cell>
        </row>
        <row r="146">
          <cell r="A146">
            <v>43497</v>
          </cell>
          <cell r="B146">
            <v>43497</v>
          </cell>
          <cell r="C146">
            <v>43524</v>
          </cell>
          <cell r="D146">
            <v>39.91294438523029</v>
          </cell>
          <cell r="E146">
            <v>40.826847257973441</v>
          </cell>
          <cell r="F146">
            <v>49.634987756286669</v>
          </cell>
          <cell r="G146">
            <v>53.830711137739165</v>
          </cell>
          <cell r="H146">
            <v>44.206282444036368</v>
          </cell>
          <cell r="I146">
            <v>41.482564148627667</v>
          </cell>
          <cell r="J146">
            <v>44.982389521648933</v>
          </cell>
          <cell r="K146">
            <v>672</v>
          </cell>
          <cell r="L146">
            <v>62.175706141478024</v>
          </cell>
          <cell r="M146">
            <v>47.62489912181212</v>
          </cell>
          <cell r="N146">
            <v>45.597616373486396</v>
          </cell>
          <cell r="O146">
            <v>61.324144732748145</v>
          </cell>
          <cell r="P146">
            <v>58.164765514886057</v>
          </cell>
          <cell r="Q146">
            <v>58.907942969458929</v>
          </cell>
          <cell r="R146">
            <v>64.192483939095823</v>
          </cell>
          <cell r="S146">
            <v>47.450903613181801</v>
          </cell>
          <cell r="T146">
            <v>56.273009996724767</v>
          </cell>
        </row>
        <row r="147">
          <cell r="A147">
            <v>43525</v>
          </cell>
          <cell r="B147">
            <v>43525</v>
          </cell>
          <cell r="C147">
            <v>43555</v>
          </cell>
          <cell r="D147">
            <v>40.806656623300761</v>
          </cell>
          <cell r="E147">
            <v>38.745667246715819</v>
          </cell>
          <cell r="F147">
            <v>49.189331994866322</v>
          </cell>
          <cell r="G147">
            <v>53.30695314935096</v>
          </cell>
          <cell r="H147">
            <v>41.148025443489772</v>
          </cell>
          <cell r="I147">
            <v>40.407140379684861</v>
          </cell>
          <cell r="J147">
            <v>43.933962472901413</v>
          </cell>
          <cell r="K147">
            <v>744</v>
          </cell>
          <cell r="L147">
            <v>96.418566641885405</v>
          </cell>
          <cell r="M147">
            <v>90.54546645051704</v>
          </cell>
          <cell r="N147">
            <v>81.937786425315196</v>
          </cell>
          <cell r="O147">
            <v>90.641254779241081</v>
          </cell>
          <cell r="P147">
            <v>94.975397870502434</v>
          </cell>
          <cell r="Q147">
            <v>99.545258031412416</v>
          </cell>
          <cell r="R147">
            <v>106.09060527846168</v>
          </cell>
          <cell r="S147">
            <v>89.716583795916506</v>
          </cell>
          <cell r="T147">
            <v>94.173170818218239</v>
          </cell>
        </row>
        <row r="148">
          <cell r="A148">
            <v>43556</v>
          </cell>
          <cell r="B148">
            <v>43556</v>
          </cell>
          <cell r="C148">
            <v>43585</v>
          </cell>
          <cell r="D148">
            <v>30.334020320968015</v>
          </cell>
          <cell r="E148">
            <v>35.580748563437773</v>
          </cell>
          <cell r="F148">
            <v>49.927497970918509</v>
          </cell>
          <cell r="G148">
            <v>51.985347138756318</v>
          </cell>
          <cell r="H148">
            <v>36.631939073182423</v>
          </cell>
          <cell r="I148">
            <v>34.760466988025705</v>
          </cell>
          <cell r="J148">
            <v>39.870003342548124</v>
          </cell>
          <cell r="K148">
            <v>719</v>
          </cell>
          <cell r="L148">
            <v>122.30477542222788</v>
          </cell>
          <cell r="M148">
            <v>116.72635665120423</v>
          </cell>
          <cell r="N148">
            <v>101.69692906455194</v>
          </cell>
          <cell r="O148">
            <v>113.79573161958045</v>
          </cell>
          <cell r="P148">
            <v>123.75058506842801</v>
          </cell>
          <cell r="Q148">
            <v>127.01085998528559</v>
          </cell>
          <cell r="R148">
            <v>132.6058901500466</v>
          </cell>
          <cell r="S148">
            <v>120.83685744544081</v>
          </cell>
          <cell r="T148">
            <v>121.1145757574898</v>
          </cell>
        </row>
        <row r="149">
          <cell r="A149">
            <v>43586</v>
          </cell>
          <cell r="B149">
            <v>43586</v>
          </cell>
          <cell r="C149">
            <v>43616</v>
          </cell>
          <cell r="D149">
            <v>32.655875012975272</v>
          </cell>
          <cell r="E149">
            <v>35.680138422014352</v>
          </cell>
          <cell r="F149">
            <v>46.482950583168524</v>
          </cell>
          <cell r="G149">
            <v>51.326704109863492</v>
          </cell>
          <cell r="H149">
            <v>38.382209888678418</v>
          </cell>
          <cell r="I149">
            <v>37.253186615046545</v>
          </cell>
          <cell r="J149">
            <v>40.296844105291107</v>
          </cell>
          <cell r="K149">
            <v>744</v>
          </cell>
          <cell r="L149">
            <v>56.036422339832065</v>
          </cell>
          <cell r="M149">
            <v>54.04769037308963</v>
          </cell>
          <cell r="N149">
            <v>42.615425897695133</v>
          </cell>
          <cell r="O149">
            <v>43.751120610409664</v>
          </cell>
          <cell r="P149">
            <v>58.656843778322219</v>
          </cell>
          <cell r="Q149">
            <v>67.179998854728055</v>
          </cell>
          <cell r="R149">
            <v>63.019368297168867</v>
          </cell>
          <cell r="S149">
            <v>55.735210303611545</v>
          </cell>
          <cell r="T149">
            <v>56.342286305666207</v>
          </cell>
        </row>
        <row r="150">
          <cell r="A150">
            <v>43617</v>
          </cell>
          <cell r="B150">
            <v>43617</v>
          </cell>
          <cell r="C150">
            <v>43646</v>
          </cell>
          <cell r="D150">
            <v>22.880912057458271</v>
          </cell>
          <cell r="E150">
            <v>21.815434036579322</v>
          </cell>
          <cell r="F150">
            <v>34.281943423214912</v>
          </cell>
          <cell r="G150">
            <v>42.838538966424558</v>
          </cell>
          <cell r="H150">
            <v>36.062178164070389</v>
          </cell>
          <cell r="I150">
            <v>33.974997809250695</v>
          </cell>
          <cell r="J150">
            <v>31.975667409499692</v>
          </cell>
          <cell r="K150">
            <v>720</v>
          </cell>
          <cell r="L150">
            <v>71.292895438632812</v>
          </cell>
          <cell r="M150">
            <v>67.626989728391209</v>
          </cell>
          <cell r="N150">
            <v>49.497804684153046</v>
          </cell>
          <cell r="O150">
            <v>48.834108656626576</v>
          </cell>
          <cell r="P150">
            <v>77.145417422057434</v>
          </cell>
          <cell r="Q150">
            <v>91.890790978371854</v>
          </cell>
          <cell r="R150">
            <v>79.868699573160583</v>
          </cell>
          <cell r="S150">
            <v>70.74484535229719</v>
          </cell>
          <cell r="T150">
            <v>73.299744443473386</v>
          </cell>
        </row>
        <row r="151">
          <cell r="A151">
            <v>43647</v>
          </cell>
          <cell r="B151">
            <v>43647</v>
          </cell>
          <cell r="C151">
            <v>43677</v>
          </cell>
          <cell r="D151">
            <v>17.151089080803931</v>
          </cell>
          <cell r="E151">
            <v>13.695832971530622</v>
          </cell>
          <cell r="F151">
            <v>23.917464608886981</v>
          </cell>
          <cell r="G151">
            <v>33.703123319432336</v>
          </cell>
          <cell r="H151">
            <v>34.748379176222905</v>
          </cell>
          <cell r="I151">
            <v>30.07865472926435</v>
          </cell>
          <cell r="J151">
            <v>25.549090647690189</v>
          </cell>
          <cell r="K151">
            <v>744</v>
          </cell>
          <cell r="L151">
            <v>119.83412960860908</v>
          </cell>
          <cell r="M151">
            <v>92.028396024768128</v>
          </cell>
          <cell r="N151">
            <v>74.536013195270556</v>
          </cell>
          <cell r="O151">
            <v>71.907306824873245</v>
          </cell>
          <cell r="P151">
            <v>125.14381019376314</v>
          </cell>
          <cell r="Q151">
            <v>157.70772521812643</v>
          </cell>
          <cell r="R151">
            <v>122.10246630831955</v>
          </cell>
          <cell r="S151">
            <v>94.056716969324583</v>
          </cell>
          <cell r="T151">
            <v>115.0956302395014</v>
          </cell>
        </row>
        <row r="152">
          <cell r="A152">
            <v>43678</v>
          </cell>
          <cell r="B152">
            <v>43678</v>
          </cell>
          <cell r="C152">
            <v>43708</v>
          </cell>
          <cell r="D152">
            <v>20.023938339695746</v>
          </cell>
          <cell r="E152">
            <v>16.580458991847337</v>
          </cell>
          <cell r="F152">
            <v>27.546286109166353</v>
          </cell>
          <cell r="G152">
            <v>30.896067171012263</v>
          </cell>
          <cell r="H152">
            <v>32.92615897815255</v>
          </cell>
          <cell r="I152">
            <v>30.943429604549404</v>
          </cell>
          <cell r="J152">
            <v>26.486056532403939</v>
          </cell>
          <cell r="K152">
            <v>744</v>
          </cell>
          <cell r="L152">
            <v>124.55281945398025</v>
          </cell>
          <cell r="M152">
            <v>95.86610955129278</v>
          </cell>
          <cell r="N152">
            <v>80.919502103178118</v>
          </cell>
          <cell r="O152">
            <v>89.430066599015746</v>
          </cell>
          <cell r="P152">
            <v>127.19028359137283</v>
          </cell>
          <cell r="Q152">
            <v>149.858195685433</v>
          </cell>
          <cell r="R152">
            <v>127.57141584708847</v>
          </cell>
          <cell r="S152">
            <v>100.16789746423454</v>
          </cell>
          <cell r="T152">
            <v>116.64466090554041</v>
          </cell>
        </row>
        <row r="153">
          <cell r="A153">
            <v>43709</v>
          </cell>
          <cell r="B153">
            <v>43709</v>
          </cell>
          <cell r="C153">
            <v>43738</v>
          </cell>
          <cell r="D153">
            <v>24.553406958248715</v>
          </cell>
          <cell r="E153">
            <v>24.061697259055123</v>
          </cell>
          <cell r="F153">
            <v>41.664672688520589</v>
          </cell>
          <cell r="G153">
            <v>42.938593714836465</v>
          </cell>
          <cell r="H153">
            <v>31.26282123398029</v>
          </cell>
          <cell r="I153">
            <v>27.354305300221434</v>
          </cell>
          <cell r="J153">
            <v>31.972582859143767</v>
          </cell>
          <cell r="K153">
            <v>720</v>
          </cell>
          <cell r="L153">
            <v>112.72088953587482</v>
          </cell>
          <cell r="M153">
            <v>79.610559204861161</v>
          </cell>
          <cell r="N153">
            <v>67.134580109057524</v>
          </cell>
          <cell r="O153">
            <v>88.286586508020292</v>
          </cell>
          <cell r="P153">
            <v>112.10659521468946</v>
          </cell>
          <cell r="Q153">
            <v>125.37643726686146</v>
          </cell>
          <cell r="R153">
            <v>111.72485681901922</v>
          </cell>
          <cell r="S153">
            <v>78.987504082352046</v>
          </cell>
          <cell r="T153">
            <v>101.54826972408715</v>
          </cell>
        </row>
        <row r="154">
          <cell r="A154">
            <v>43739</v>
          </cell>
          <cell r="B154">
            <v>43739</v>
          </cell>
          <cell r="C154">
            <v>43769</v>
          </cell>
          <cell r="D154">
            <v>30.389321007600888</v>
          </cell>
          <cell r="E154">
            <v>28.876058896125791</v>
          </cell>
          <cell r="F154">
            <v>43.444625815011754</v>
          </cell>
          <cell r="G154">
            <v>42.61086558357546</v>
          </cell>
          <cell r="H154">
            <v>28.878468540819672</v>
          </cell>
          <cell r="I154">
            <v>31.253707569498047</v>
          </cell>
          <cell r="J154">
            <v>34.242174568771937</v>
          </cell>
          <cell r="K154">
            <v>745</v>
          </cell>
          <cell r="L154">
            <v>113.00569199324218</v>
          </cell>
          <cell r="M154">
            <v>79.615411282340304</v>
          </cell>
          <cell r="N154">
            <v>71.062472519206366</v>
          </cell>
          <cell r="O154">
            <v>96.168585214639052</v>
          </cell>
          <cell r="P154">
            <v>109.92993195912642</v>
          </cell>
          <cell r="Q154">
            <v>119.83176167201638</v>
          </cell>
          <cell r="R154">
            <v>115.27777965373603</v>
          </cell>
          <cell r="S154">
            <v>81.749365755469256</v>
          </cell>
          <cell r="T154">
            <v>100.7652436111044</v>
          </cell>
        </row>
        <row r="155">
          <cell r="A155">
            <v>43770</v>
          </cell>
          <cell r="B155">
            <v>43770</v>
          </cell>
          <cell r="C155">
            <v>43799</v>
          </cell>
          <cell r="D155">
            <v>47.673377102398618</v>
          </cell>
          <cell r="E155">
            <v>43.560285537249463</v>
          </cell>
          <cell r="F155">
            <v>49.980575664188009</v>
          </cell>
          <cell r="G155">
            <v>53.809304847275278</v>
          </cell>
          <cell r="H155">
            <v>48.21303857058038</v>
          </cell>
          <cell r="I155">
            <v>46.835297880016775</v>
          </cell>
          <cell r="J155">
            <v>48.345313266951422</v>
          </cell>
          <cell r="K155">
            <v>720</v>
          </cell>
          <cell r="L155">
            <v>59.362561677543411</v>
          </cell>
          <cell r="M155">
            <v>58.655404623745461</v>
          </cell>
          <cell r="N155">
            <v>54.987629181121278</v>
          </cell>
          <cell r="O155">
            <v>57.236918875597581</v>
          </cell>
          <cell r="P155">
            <v>58.577747562350829</v>
          </cell>
          <cell r="Q155">
            <v>60.908047892568881</v>
          </cell>
          <cell r="R155">
            <v>63.344014381309023</v>
          </cell>
          <cell r="S155">
            <v>59.230582254928031</v>
          </cell>
          <cell r="T155">
            <v>59.116247903921845</v>
          </cell>
        </row>
        <row r="156">
          <cell r="A156">
            <v>43800</v>
          </cell>
          <cell r="B156">
            <v>43800</v>
          </cell>
          <cell r="C156">
            <v>43830</v>
          </cell>
          <cell r="D156">
            <v>54.214660282944109</v>
          </cell>
          <cell r="E156">
            <v>51.923750039328901</v>
          </cell>
          <cell r="F156">
            <v>54.666753024070573</v>
          </cell>
          <cell r="G156">
            <v>57.519020263091143</v>
          </cell>
          <cell r="H156">
            <v>52.627753699139291</v>
          </cell>
          <cell r="I156">
            <v>53.616816186955326</v>
          </cell>
          <cell r="J156">
            <v>54.094792249254887</v>
          </cell>
          <cell r="K156">
            <v>744</v>
          </cell>
          <cell r="L156">
            <v>49.310197993624492</v>
          </cell>
          <cell r="M156">
            <v>50.948337063806385</v>
          </cell>
          <cell r="N156">
            <v>46.42148463597465</v>
          </cell>
          <cell r="O156">
            <v>49.267617030042182</v>
          </cell>
          <cell r="P156">
            <v>46.79277166592815</v>
          </cell>
          <cell r="Q156">
            <v>49.870690123440141</v>
          </cell>
          <cell r="R156">
            <v>57.070237776013137</v>
          </cell>
          <cell r="S156">
            <v>50.982805220214715</v>
          </cell>
          <cell r="T156">
            <v>50.030757789587057</v>
          </cell>
        </row>
        <row r="157">
          <cell r="A157">
            <v>43831</v>
          </cell>
          <cell r="B157">
            <v>43831</v>
          </cell>
          <cell r="C157">
            <v>43861</v>
          </cell>
          <cell r="D157">
            <v>50.746455489290511</v>
          </cell>
          <cell r="E157">
            <v>52.051661163017904</v>
          </cell>
          <cell r="F157">
            <v>55.026971467149103</v>
          </cell>
          <cell r="G157">
            <v>60.860842800372403</v>
          </cell>
          <cell r="H157">
            <v>51.817440383859825</v>
          </cell>
          <cell r="I157">
            <v>50.000862169513873</v>
          </cell>
          <cell r="J157">
            <v>53.417372245533933</v>
          </cell>
          <cell r="K157">
            <v>744</v>
          </cell>
          <cell r="L157">
            <v>61.702233616846321</v>
          </cell>
          <cell r="M157">
            <v>45.606569910574756</v>
          </cell>
          <cell r="N157">
            <v>41.608620024634362</v>
          </cell>
          <cell r="O157">
            <v>60.197383231421966</v>
          </cell>
          <cell r="P157">
            <v>57.468497385076262</v>
          </cell>
          <cell r="Q157">
            <v>57.797694774110219</v>
          </cell>
          <cell r="R157">
            <v>65.095918752974043</v>
          </cell>
          <cell r="S157">
            <v>45.469627767267056</v>
          </cell>
          <cell r="T157">
            <v>54.824305596034833</v>
          </cell>
        </row>
        <row r="158">
          <cell r="A158">
            <v>43862</v>
          </cell>
          <cell r="B158">
            <v>43862</v>
          </cell>
          <cell r="C158">
            <v>43890</v>
          </cell>
          <cell r="D158">
            <v>39.91294438523029</v>
          </cell>
          <cell r="E158">
            <v>40.826847257973441</v>
          </cell>
          <cell r="F158">
            <v>49.634987756286669</v>
          </cell>
          <cell r="G158">
            <v>53.830711137739165</v>
          </cell>
          <cell r="H158">
            <v>44.206282444036368</v>
          </cell>
          <cell r="I158">
            <v>41.482564148627667</v>
          </cell>
          <cell r="J158">
            <v>44.982389521648933</v>
          </cell>
          <cell r="K158">
            <v>696</v>
          </cell>
          <cell r="L158">
            <v>70.771706193009678</v>
          </cell>
          <cell r="M158">
            <v>53.104829652812235</v>
          </cell>
          <cell r="N158">
            <v>50.87187353206518</v>
          </cell>
          <cell r="O158">
            <v>69.653211742907473</v>
          </cell>
          <cell r="P158">
            <v>66.103819924843378</v>
          </cell>
          <cell r="Q158">
            <v>66.963522844595559</v>
          </cell>
          <cell r="R158">
            <v>73.035127249092966</v>
          </cell>
          <cell r="S158">
            <v>52.92158953408164</v>
          </cell>
          <cell r="T158">
            <v>63.668836191524854</v>
          </cell>
        </row>
        <row r="159">
          <cell r="A159">
            <v>43891</v>
          </cell>
          <cell r="B159">
            <v>43891</v>
          </cell>
          <cell r="C159">
            <v>43921</v>
          </cell>
          <cell r="D159">
            <v>40.806656623300761</v>
          </cell>
          <cell r="E159">
            <v>38.745667246715819</v>
          </cell>
          <cell r="F159">
            <v>49.189331994866322</v>
          </cell>
          <cell r="G159">
            <v>53.30695314935096</v>
          </cell>
          <cell r="H159">
            <v>41.148025443489772</v>
          </cell>
          <cell r="I159">
            <v>40.407140379684861</v>
          </cell>
          <cell r="J159">
            <v>43.933962472901413</v>
          </cell>
          <cell r="K159">
            <v>744</v>
          </cell>
          <cell r="L159">
            <v>97.22197460639029</v>
          </cell>
          <cell r="M159">
            <v>92.936677407429158</v>
          </cell>
          <cell r="N159">
            <v>84.080381294575773</v>
          </cell>
          <cell r="O159">
            <v>91.858271818597004</v>
          </cell>
          <cell r="P159">
            <v>95.990121896398762</v>
          </cell>
          <cell r="Q159">
            <v>100.61824870763049</v>
          </cell>
          <cell r="R159">
            <v>107.22032471389578</v>
          </cell>
          <cell r="S159">
            <v>92.157919966439124</v>
          </cell>
          <cell r="T159">
            <v>95.640641717378202</v>
          </cell>
        </row>
        <row r="160">
          <cell r="A160">
            <v>43922</v>
          </cell>
          <cell r="B160">
            <v>43922</v>
          </cell>
          <cell r="C160">
            <v>43951</v>
          </cell>
          <cell r="D160">
            <v>30.334020320968015</v>
          </cell>
          <cell r="E160">
            <v>35.580748563437773</v>
          </cell>
          <cell r="F160">
            <v>49.927497970918509</v>
          </cell>
          <cell r="G160">
            <v>51.985347138756318</v>
          </cell>
          <cell r="H160">
            <v>36.631939073182423</v>
          </cell>
          <cell r="I160">
            <v>34.760466988025705</v>
          </cell>
          <cell r="J160">
            <v>39.870003342548124</v>
          </cell>
          <cell r="K160">
            <v>719</v>
          </cell>
          <cell r="L160">
            <v>116.56299646748818</v>
          </cell>
          <cell r="M160">
            <v>114.55736598555971</v>
          </cell>
          <cell r="N160">
            <v>99.807205410425595</v>
          </cell>
          <cell r="O160">
            <v>108.88378546701253</v>
          </cell>
          <cell r="P160">
            <v>118.43953683843837</v>
          </cell>
          <cell r="Q160">
            <v>121.58360704918019</v>
          </cell>
          <cell r="R160">
            <v>126.99153462551531</v>
          </cell>
          <cell r="S160">
            <v>118.59147727609472</v>
          </cell>
          <cell r="T160">
            <v>116.67049199362795</v>
          </cell>
        </row>
        <row r="161">
          <cell r="A161">
            <v>43952</v>
          </cell>
          <cell r="B161">
            <v>43952</v>
          </cell>
          <cell r="C161">
            <v>43982</v>
          </cell>
          <cell r="D161">
            <v>32.655875012975272</v>
          </cell>
          <cell r="E161">
            <v>35.680138422014352</v>
          </cell>
          <cell r="F161">
            <v>46.482950583168524</v>
          </cell>
          <cell r="G161">
            <v>51.326704109863492</v>
          </cell>
          <cell r="H161">
            <v>38.382209888678418</v>
          </cell>
          <cell r="I161">
            <v>37.253186615046545</v>
          </cell>
          <cell r="J161">
            <v>40.296844105291107</v>
          </cell>
          <cell r="K161">
            <v>744</v>
          </cell>
          <cell r="L161">
            <v>67.248907978591802</v>
          </cell>
          <cell r="M161">
            <v>62.278771309406899</v>
          </cell>
          <cell r="N161">
            <v>48.357750406083149</v>
          </cell>
          <cell r="O161">
            <v>52.417503112395025</v>
          </cell>
          <cell r="P161">
            <v>69.989195104918863</v>
          </cell>
          <cell r="Q161">
            <v>80.037540866243475</v>
          </cell>
          <cell r="R161">
            <v>75.643483987137657</v>
          </cell>
          <cell r="S161">
            <v>63.259907168383116</v>
          </cell>
          <cell r="T161">
            <v>66.468369331045423</v>
          </cell>
        </row>
        <row r="162">
          <cell r="A162">
            <v>43983</v>
          </cell>
          <cell r="B162">
            <v>43983</v>
          </cell>
          <cell r="C162">
            <v>44012</v>
          </cell>
          <cell r="D162">
            <v>22.880912057458271</v>
          </cell>
          <cell r="E162">
            <v>21.815434036579322</v>
          </cell>
          <cell r="F162">
            <v>34.281943423214912</v>
          </cell>
          <cell r="G162">
            <v>42.838538966424558</v>
          </cell>
          <cell r="H162">
            <v>36.062178164070389</v>
          </cell>
          <cell r="I162">
            <v>33.974997809250695</v>
          </cell>
          <cell r="J162">
            <v>31.975667409499692</v>
          </cell>
          <cell r="K162">
            <v>720</v>
          </cell>
          <cell r="L162">
            <v>71.952934829569926</v>
          </cell>
          <cell r="M162">
            <v>67.115124657788698</v>
          </cell>
          <cell r="N162">
            <v>50.157091231781145</v>
          </cell>
          <cell r="O162">
            <v>49.14541364135723</v>
          </cell>
          <cell r="P162">
            <v>77.259619960382039</v>
          </cell>
          <cell r="Q162">
            <v>91.954316016420819</v>
          </cell>
          <cell r="R162">
            <v>79.445908550737002</v>
          </cell>
          <cell r="S162">
            <v>71.499290599321753</v>
          </cell>
          <cell r="T162">
            <v>73.502493644357543</v>
          </cell>
        </row>
        <row r="163">
          <cell r="A163">
            <v>44013</v>
          </cell>
          <cell r="B163">
            <v>44013</v>
          </cell>
          <cell r="C163">
            <v>44043</v>
          </cell>
          <cell r="D163">
            <v>17.151089080803931</v>
          </cell>
          <cell r="E163">
            <v>13.695832971530622</v>
          </cell>
          <cell r="F163">
            <v>23.917464608886981</v>
          </cell>
          <cell r="G163">
            <v>33.703123319432336</v>
          </cell>
          <cell r="H163">
            <v>34.748379176222905</v>
          </cell>
          <cell r="I163">
            <v>30.07865472926435</v>
          </cell>
          <cell r="J163">
            <v>25.549090647690189</v>
          </cell>
          <cell r="K163">
            <v>744</v>
          </cell>
          <cell r="L163">
            <v>132.54167690647029</v>
          </cell>
          <cell r="M163">
            <v>91.992589678796335</v>
          </cell>
          <cell r="N163">
            <v>74.576744176160091</v>
          </cell>
          <cell r="O163">
            <v>77.946465965610216</v>
          </cell>
          <cell r="P163">
            <v>136.03716986336266</v>
          </cell>
          <cell r="Q163">
            <v>172.57691869048938</v>
          </cell>
          <cell r="R163">
            <v>132.77878870929879</v>
          </cell>
          <cell r="S163">
            <v>94.075202917659382</v>
          </cell>
          <cell r="T163">
            <v>123.03218559106344</v>
          </cell>
        </row>
        <row r="164">
          <cell r="A164">
            <v>44044</v>
          </cell>
          <cell r="B164">
            <v>44044</v>
          </cell>
          <cell r="C164">
            <v>44074</v>
          </cell>
          <cell r="D164">
            <v>20.023938339695746</v>
          </cell>
          <cell r="E164">
            <v>16.580458991847337</v>
          </cell>
          <cell r="F164">
            <v>27.546286109166353</v>
          </cell>
          <cell r="G164">
            <v>30.896067171012263</v>
          </cell>
          <cell r="H164">
            <v>32.92615897815255</v>
          </cell>
          <cell r="I164">
            <v>30.943429604549404</v>
          </cell>
          <cell r="J164">
            <v>26.486056532403939</v>
          </cell>
          <cell r="K164">
            <v>744</v>
          </cell>
          <cell r="L164">
            <v>128.33443714761276</v>
          </cell>
          <cell r="M164">
            <v>94.223053706818234</v>
          </cell>
          <cell r="N164">
            <v>78.582896882448594</v>
          </cell>
          <cell r="O164">
            <v>91.166055312124726</v>
          </cell>
          <cell r="P164">
            <v>129.71441217518094</v>
          </cell>
          <cell r="Q164">
            <v>152.53983930297457</v>
          </cell>
          <cell r="R164">
            <v>130.39919920616347</v>
          </cell>
          <cell r="S164">
            <v>97.374106798527151</v>
          </cell>
          <cell r="T164">
            <v>117.53215076746116</v>
          </cell>
        </row>
        <row r="165">
          <cell r="A165">
            <v>44075</v>
          </cell>
          <cell r="B165">
            <v>44075</v>
          </cell>
          <cell r="C165">
            <v>44104</v>
          </cell>
          <cell r="D165">
            <v>24.553406958248715</v>
          </cell>
          <cell r="E165">
            <v>24.061697259055123</v>
          </cell>
          <cell r="F165">
            <v>41.664672688520589</v>
          </cell>
          <cell r="G165">
            <v>42.938593714836465</v>
          </cell>
          <cell r="H165">
            <v>31.26282123398029</v>
          </cell>
          <cell r="I165">
            <v>27.354305300221434</v>
          </cell>
          <cell r="J165">
            <v>31.972582859143767</v>
          </cell>
          <cell r="K165">
            <v>720</v>
          </cell>
          <cell r="L165">
            <v>110.69450927629802</v>
          </cell>
          <cell r="M165">
            <v>84.474093242549486</v>
          </cell>
          <cell r="N165">
            <v>72.086586477537537</v>
          </cell>
          <cell r="O165">
            <v>88.393815703750874</v>
          </cell>
          <cell r="P165">
            <v>112.0908002780026</v>
          </cell>
          <cell r="Q165">
            <v>125.46643556138623</v>
          </cell>
          <cell r="R165">
            <v>111.5321913817391</v>
          </cell>
          <cell r="S165">
            <v>84.676103930917037</v>
          </cell>
          <cell r="T165">
            <v>102.99200401403334</v>
          </cell>
        </row>
        <row r="166">
          <cell r="A166">
            <v>44105</v>
          </cell>
          <cell r="B166">
            <v>44105</v>
          </cell>
          <cell r="C166">
            <v>44135</v>
          </cell>
          <cell r="D166">
            <v>30.389321007600888</v>
          </cell>
          <cell r="E166">
            <v>28.876058896125791</v>
          </cell>
          <cell r="F166">
            <v>43.444625815011754</v>
          </cell>
          <cell r="G166">
            <v>42.61086558357546</v>
          </cell>
          <cell r="H166">
            <v>28.878468540819672</v>
          </cell>
          <cell r="I166">
            <v>31.253707569498047</v>
          </cell>
          <cell r="J166">
            <v>34.242174568771937</v>
          </cell>
          <cell r="K166">
            <v>745</v>
          </cell>
          <cell r="L166">
            <v>112.8178468718267</v>
          </cell>
          <cell r="M166">
            <v>84.273905191386959</v>
          </cell>
          <cell r="N166">
            <v>75.212680177507551</v>
          </cell>
          <cell r="O166">
            <v>96.457565169971289</v>
          </cell>
          <cell r="P166">
            <v>110.53430882559466</v>
          </cell>
          <cell r="Q166">
            <v>120.32807619764891</v>
          </cell>
          <cell r="R166">
            <v>115.97951426239665</v>
          </cell>
          <cell r="S166">
            <v>86.574519883010069</v>
          </cell>
          <cell r="T166">
            <v>102.48311002722738</v>
          </cell>
        </row>
        <row r="167">
          <cell r="A167">
            <v>44136</v>
          </cell>
          <cell r="B167">
            <v>44136</v>
          </cell>
          <cell r="C167">
            <v>44165</v>
          </cell>
          <cell r="D167">
            <v>47.673377102398618</v>
          </cell>
          <cell r="E167">
            <v>43.560285537249463</v>
          </cell>
          <cell r="F167">
            <v>49.980575664188009</v>
          </cell>
          <cell r="G167">
            <v>53.809304847275278</v>
          </cell>
          <cell r="H167">
            <v>48.21303857058038</v>
          </cell>
          <cell r="I167">
            <v>46.835297880016775</v>
          </cell>
          <cell r="J167">
            <v>48.345313266951422</v>
          </cell>
          <cell r="K167">
            <v>720</v>
          </cell>
          <cell r="L167">
            <v>76.83776539064192</v>
          </cell>
          <cell r="M167">
            <v>72.770645789207762</v>
          </cell>
          <cell r="N167">
            <v>67.903275695459783</v>
          </cell>
          <cell r="O167">
            <v>73.498849852918525</v>
          </cell>
          <cell r="P167">
            <v>75.226402656807835</v>
          </cell>
          <cell r="Q167">
            <v>78.292424494072179</v>
          </cell>
          <cell r="R167">
            <v>81.552002450284164</v>
          </cell>
          <cell r="S167">
            <v>73.162419686404178</v>
          </cell>
          <cell r="T167">
            <v>75.050304051907659</v>
          </cell>
        </row>
        <row r="168">
          <cell r="A168">
            <v>44166</v>
          </cell>
          <cell r="B168">
            <v>44166</v>
          </cell>
          <cell r="C168">
            <v>44196</v>
          </cell>
          <cell r="D168">
            <v>54.214660282944109</v>
          </cell>
          <cell r="E168">
            <v>51.923750039328901</v>
          </cell>
          <cell r="F168">
            <v>54.666753024070573</v>
          </cell>
          <cell r="G168">
            <v>57.519020263091143</v>
          </cell>
          <cell r="H168">
            <v>52.627753699139291</v>
          </cell>
          <cell r="I168">
            <v>53.616816186955326</v>
          </cell>
          <cell r="J168">
            <v>54.094792249254887</v>
          </cell>
          <cell r="K168">
            <v>744</v>
          </cell>
          <cell r="L168">
            <v>69.79061123794348</v>
          </cell>
          <cell r="M168">
            <v>66.371713322750168</v>
          </cell>
          <cell r="N168">
            <v>60.933562283287273</v>
          </cell>
          <cell r="O168">
            <v>68.842681420011075</v>
          </cell>
          <cell r="P168">
            <v>65.085945352405503</v>
          </cell>
          <cell r="Q168">
            <v>69.225036354433314</v>
          </cell>
          <cell r="R168">
            <v>78.890825306408288</v>
          </cell>
          <cell r="S168">
            <v>66.722007347970717</v>
          </cell>
          <cell r="T168">
            <v>68.235541524680954</v>
          </cell>
        </row>
        <row r="169">
          <cell r="A169">
            <v>44197</v>
          </cell>
          <cell r="B169">
            <v>44197</v>
          </cell>
          <cell r="C169">
            <v>44227</v>
          </cell>
          <cell r="D169">
            <v>50.746455489290511</v>
          </cell>
          <cell r="E169">
            <v>52.051661163017904</v>
          </cell>
          <cell r="F169">
            <v>55.026971467149103</v>
          </cell>
          <cell r="G169">
            <v>60.860842800372403</v>
          </cell>
          <cell r="H169">
            <v>51.817440383859825</v>
          </cell>
          <cell r="I169">
            <v>50.000862169513873</v>
          </cell>
          <cell r="J169">
            <v>53.417372245533933</v>
          </cell>
          <cell r="K169">
            <v>744</v>
          </cell>
          <cell r="L169">
            <v>82.154879879326856</v>
          </cell>
          <cell r="M169">
            <v>59.899441709974035</v>
          </cell>
          <cell r="N169">
            <v>54.228178868625037</v>
          </cell>
          <cell r="O169">
            <v>79.084344074893124</v>
          </cell>
          <cell r="P169">
            <v>75.882505685500476</v>
          </cell>
          <cell r="Q169">
            <v>76.425792142689104</v>
          </cell>
          <cell r="R169">
            <v>86.235100821328402</v>
          </cell>
          <cell r="S169">
            <v>59.33241389083485</v>
          </cell>
          <cell r="T169">
            <v>72.168893799929023</v>
          </cell>
        </row>
        <row r="170">
          <cell r="A170">
            <v>44228</v>
          </cell>
          <cell r="B170">
            <v>44228</v>
          </cell>
          <cell r="C170">
            <v>44255</v>
          </cell>
          <cell r="D170">
            <v>39.91294438523029</v>
          </cell>
          <cell r="E170">
            <v>40.826847257973441</v>
          </cell>
          <cell r="F170">
            <v>49.634987756286669</v>
          </cell>
          <cell r="G170">
            <v>53.830711137739165</v>
          </cell>
          <cell r="H170">
            <v>44.206282444036368</v>
          </cell>
          <cell r="I170">
            <v>41.482564148627667</v>
          </cell>
          <cell r="J170">
            <v>44.982389521648933</v>
          </cell>
          <cell r="K170">
            <v>672</v>
          </cell>
          <cell r="L170">
            <v>86.4941706277789</v>
          </cell>
          <cell r="M170">
            <v>61.725926054551564</v>
          </cell>
          <cell r="N170">
            <v>59.098368889135386</v>
          </cell>
          <cell r="O170">
            <v>84.644127258001433</v>
          </cell>
          <cell r="P170">
            <v>80.252723452211512</v>
          </cell>
          <cell r="Q170">
            <v>81.272154117723233</v>
          </cell>
          <cell r="R170">
            <v>88.507526036573893</v>
          </cell>
          <cell r="S170">
            <v>61.500385960640308</v>
          </cell>
          <cell r="T170">
            <v>76.461796801725214</v>
          </cell>
        </row>
        <row r="171">
          <cell r="A171">
            <v>44256</v>
          </cell>
          <cell r="B171">
            <v>44256</v>
          </cell>
          <cell r="C171">
            <v>44286</v>
          </cell>
          <cell r="D171">
            <v>40.806656623300761</v>
          </cell>
          <cell r="E171">
            <v>38.745667246715819</v>
          </cell>
          <cell r="F171">
            <v>49.189331994866322</v>
          </cell>
          <cell r="G171">
            <v>53.30695314935096</v>
          </cell>
          <cell r="H171">
            <v>41.148025443489772</v>
          </cell>
          <cell r="I171">
            <v>40.407140379684861</v>
          </cell>
          <cell r="J171">
            <v>43.933962472901413</v>
          </cell>
          <cell r="K171">
            <v>744</v>
          </cell>
          <cell r="L171">
            <v>95.739961110982563</v>
          </cell>
          <cell r="M171">
            <v>91.916876705537774</v>
          </cell>
          <cell r="N171">
            <v>83.924734406052593</v>
          </cell>
          <cell r="O171">
            <v>90.705713122217617</v>
          </cell>
          <cell r="P171">
            <v>94.489152785630438</v>
          </cell>
          <cell r="Q171">
            <v>98.879006154694991</v>
          </cell>
          <cell r="R171">
            <v>104.90253035153027</v>
          </cell>
          <cell r="S171">
            <v>91.854997328310048</v>
          </cell>
          <cell r="T171">
            <v>94.40709954517672</v>
          </cell>
        </row>
        <row r="172">
          <cell r="A172">
            <v>44287</v>
          </cell>
          <cell r="B172">
            <v>44287</v>
          </cell>
          <cell r="C172">
            <v>44316</v>
          </cell>
          <cell r="D172">
            <v>30.334020320968015</v>
          </cell>
          <cell r="E172">
            <v>35.580748563437773</v>
          </cell>
          <cell r="F172">
            <v>49.927497970918509</v>
          </cell>
          <cell r="G172">
            <v>51.985347138756318</v>
          </cell>
          <cell r="H172">
            <v>36.631939073182423</v>
          </cell>
          <cell r="I172">
            <v>34.760466988025705</v>
          </cell>
          <cell r="J172">
            <v>39.870003342548124</v>
          </cell>
          <cell r="K172">
            <v>719</v>
          </cell>
          <cell r="L172">
            <v>117.74425680290044</v>
          </cell>
          <cell r="M172">
            <v>115.18447476473661</v>
          </cell>
          <cell r="N172">
            <v>100.35356119811698</v>
          </cell>
          <cell r="O172">
            <v>109.91786327808651</v>
          </cell>
          <cell r="P172">
            <v>119.55945250252569</v>
          </cell>
          <cell r="Q172">
            <v>122.72944344951932</v>
          </cell>
          <cell r="R172">
            <v>128.1799926395033</v>
          </cell>
          <cell r="S172">
            <v>119.24066026558154</v>
          </cell>
          <cell r="T172">
            <v>117.65263866186969</v>
          </cell>
        </row>
        <row r="173">
          <cell r="A173">
            <v>44317</v>
          </cell>
          <cell r="B173">
            <v>44317</v>
          </cell>
          <cell r="C173">
            <v>44347</v>
          </cell>
          <cell r="D173">
            <v>32.655875012975272</v>
          </cell>
          <cell r="E173">
            <v>35.680138422014352</v>
          </cell>
          <cell r="F173">
            <v>46.482950583168524</v>
          </cell>
          <cell r="G173">
            <v>51.326704109863492</v>
          </cell>
          <cell r="H173">
            <v>38.382209888678418</v>
          </cell>
          <cell r="I173">
            <v>37.253186615046545</v>
          </cell>
          <cell r="J173">
            <v>40.296844105291107</v>
          </cell>
          <cell r="K173">
            <v>744</v>
          </cell>
          <cell r="L173">
            <v>79.846976081731484</v>
          </cell>
          <cell r="M173">
            <v>73.018966532461789</v>
          </cell>
          <cell r="N173">
            <v>56.697216017357206</v>
          </cell>
          <cell r="O173">
            <v>62.070058242564421</v>
          </cell>
          <cell r="P173">
            <v>82.88082422923874</v>
          </cell>
          <cell r="Q173">
            <v>94.778832435823162</v>
          </cell>
          <cell r="R173">
            <v>89.543572946487018</v>
          </cell>
          <cell r="S173">
            <v>74.169302580142329</v>
          </cell>
          <cell r="T173">
            <v>78.514497920293522</v>
          </cell>
        </row>
        <row r="174">
          <cell r="A174">
            <v>44348</v>
          </cell>
          <cell r="B174">
            <v>44348</v>
          </cell>
          <cell r="C174">
            <v>44377</v>
          </cell>
          <cell r="D174">
            <v>22.880912057458271</v>
          </cell>
          <cell r="E174">
            <v>21.815434036579322</v>
          </cell>
          <cell r="F174">
            <v>34.281943423214912</v>
          </cell>
          <cell r="G174">
            <v>42.838538966424558</v>
          </cell>
          <cell r="H174">
            <v>36.062178164070389</v>
          </cell>
          <cell r="I174">
            <v>33.974997809250695</v>
          </cell>
          <cell r="J174">
            <v>31.975667409499692</v>
          </cell>
          <cell r="K174">
            <v>720</v>
          </cell>
          <cell r="L174">
            <v>83.263035302747127</v>
          </cell>
          <cell r="M174">
            <v>73.206237318986069</v>
          </cell>
          <cell r="N174">
            <v>54.709149686613252</v>
          </cell>
          <cell r="O174">
            <v>56.400389541480337</v>
          </cell>
          <cell r="P174">
            <v>88.582243244363426</v>
          </cell>
          <cell r="Q174">
            <v>105.41761053358451</v>
          </cell>
          <cell r="R174">
            <v>91.003097996310146</v>
          </cell>
          <cell r="S174">
            <v>77.988282330981676</v>
          </cell>
          <cell r="T174">
            <v>83.221217029841057</v>
          </cell>
        </row>
        <row r="175">
          <cell r="A175">
            <v>44378</v>
          </cell>
          <cell r="B175">
            <v>44378</v>
          </cell>
          <cell r="C175">
            <v>44408</v>
          </cell>
          <cell r="D175">
            <v>17.151089080803931</v>
          </cell>
          <cell r="E175">
            <v>13.695832971530622</v>
          </cell>
          <cell r="F175">
            <v>23.917464608886981</v>
          </cell>
          <cell r="G175">
            <v>33.703123319432336</v>
          </cell>
          <cell r="H175">
            <v>34.748379176222905</v>
          </cell>
          <cell r="I175">
            <v>30.07865472926435</v>
          </cell>
          <cell r="J175">
            <v>25.549090647690189</v>
          </cell>
          <cell r="K175">
            <v>744</v>
          </cell>
          <cell r="L175">
            <v>147.59824743959848</v>
          </cell>
          <cell r="M175">
            <v>87.30302048408268</v>
          </cell>
          <cell r="N175">
            <v>70.642404872565436</v>
          </cell>
          <cell r="O175">
            <v>85.455755123154304</v>
          </cell>
          <cell r="P175">
            <v>148.79672923040604</v>
          </cell>
          <cell r="Q175">
            <v>187.07639511137765</v>
          </cell>
          <cell r="R175">
            <v>144.95266039230916</v>
          </cell>
          <cell r="S175">
            <v>89.174726237929264</v>
          </cell>
          <cell r="T175">
            <v>130.23951504226275</v>
          </cell>
        </row>
        <row r="176">
          <cell r="A176">
            <v>44409</v>
          </cell>
          <cell r="B176">
            <v>44409</v>
          </cell>
          <cell r="C176">
            <v>44439</v>
          </cell>
          <cell r="D176">
            <v>20.023938339695746</v>
          </cell>
          <cell r="E176">
            <v>16.580458991847337</v>
          </cell>
          <cell r="F176">
            <v>27.546286109166353</v>
          </cell>
          <cell r="G176">
            <v>30.896067171012263</v>
          </cell>
          <cell r="H176">
            <v>32.92615897815255</v>
          </cell>
          <cell r="I176">
            <v>30.943429604549404</v>
          </cell>
          <cell r="J176">
            <v>26.486056532403939</v>
          </cell>
          <cell r="K176">
            <v>744</v>
          </cell>
          <cell r="L176">
            <v>145.36550960310217</v>
          </cell>
          <cell r="M176">
            <v>92.275201044724085</v>
          </cell>
          <cell r="N176">
            <v>77.03423283226779</v>
          </cell>
          <cell r="O176">
            <v>101.40749688530893</v>
          </cell>
          <cell r="P176">
            <v>143.84818914918606</v>
          </cell>
          <cell r="Q176">
            <v>169.78135919621613</v>
          </cell>
          <cell r="R176">
            <v>144.33201975514149</v>
          </cell>
          <cell r="S176">
            <v>95.35729573026677</v>
          </cell>
          <cell r="T176">
            <v>126.70158476105108</v>
          </cell>
        </row>
        <row r="177">
          <cell r="A177">
            <v>44440</v>
          </cell>
          <cell r="B177">
            <v>44440</v>
          </cell>
          <cell r="C177">
            <v>44469</v>
          </cell>
          <cell r="D177">
            <v>24.553406958248715</v>
          </cell>
          <cell r="E177">
            <v>24.061697259055123</v>
          </cell>
          <cell r="F177">
            <v>41.664672688520589</v>
          </cell>
          <cell r="G177">
            <v>42.938593714836465</v>
          </cell>
          <cell r="H177">
            <v>31.26282123398029</v>
          </cell>
          <cell r="I177">
            <v>27.354305300221434</v>
          </cell>
          <cell r="J177">
            <v>31.972582859143767</v>
          </cell>
          <cell r="K177">
            <v>720</v>
          </cell>
          <cell r="L177">
            <v>113.79496480157677</v>
          </cell>
          <cell r="M177">
            <v>82.539103416812154</v>
          </cell>
          <cell r="N177">
            <v>70.435340180340702</v>
          </cell>
          <cell r="O177">
            <v>90.2079078063541</v>
          </cell>
          <cell r="P177">
            <v>114.33641466283156</v>
          </cell>
          <cell r="Q177">
            <v>128.00342611977297</v>
          </cell>
          <cell r="R177">
            <v>113.70136782188048</v>
          </cell>
          <cell r="S177">
            <v>82.73647674215357</v>
          </cell>
          <cell r="T177">
            <v>104.14070397871269</v>
          </cell>
        </row>
        <row r="178">
          <cell r="A178">
            <v>44470</v>
          </cell>
          <cell r="B178">
            <v>44470</v>
          </cell>
          <cell r="C178">
            <v>44500</v>
          </cell>
          <cell r="D178">
            <v>30.389321007600888</v>
          </cell>
          <cell r="E178">
            <v>28.876058896125791</v>
          </cell>
          <cell r="F178">
            <v>43.444625815011754</v>
          </cell>
          <cell r="G178">
            <v>42.61086558357546</v>
          </cell>
          <cell r="H178">
            <v>28.878468540819672</v>
          </cell>
          <cell r="I178">
            <v>31.253707569498047</v>
          </cell>
          <cell r="J178">
            <v>34.242174568771937</v>
          </cell>
          <cell r="K178">
            <v>745</v>
          </cell>
          <cell r="L178">
            <v>116.81262607150471</v>
          </cell>
          <cell r="M178">
            <v>83.995445363849313</v>
          </cell>
          <cell r="N178">
            <v>74.232101305397777</v>
          </cell>
          <cell r="O178">
            <v>98.592842024421586</v>
          </cell>
          <cell r="P178">
            <v>113.17623029003985</v>
          </cell>
          <cell r="Q178">
            <v>123.26272325865848</v>
          </cell>
          <cell r="R178">
            <v>119.10794382899924</v>
          </cell>
          <cell r="S178">
            <v>85.696972195708994</v>
          </cell>
          <cell r="T178">
            <v>104.11171585827307</v>
          </cell>
        </row>
        <row r="179">
          <cell r="A179">
            <v>44501</v>
          </cell>
          <cell r="B179">
            <v>44501</v>
          </cell>
          <cell r="C179">
            <v>44530</v>
          </cell>
          <cell r="D179">
            <v>47.673377102398618</v>
          </cell>
          <cell r="E179">
            <v>43.560285537249463</v>
          </cell>
          <cell r="F179">
            <v>49.980575664188009</v>
          </cell>
          <cell r="G179">
            <v>53.809304847275278</v>
          </cell>
          <cell r="H179">
            <v>48.21303857058038</v>
          </cell>
          <cell r="I179">
            <v>46.835297880016775</v>
          </cell>
          <cell r="J179">
            <v>48.345313266951422</v>
          </cell>
          <cell r="K179">
            <v>720</v>
          </cell>
          <cell r="L179">
            <v>75.775103124720715</v>
          </cell>
          <cell r="M179">
            <v>77.13765116126433</v>
          </cell>
          <cell r="N179">
            <v>72.384346435508263</v>
          </cell>
          <cell r="O179">
            <v>73.548198526493749</v>
          </cell>
          <cell r="P179">
            <v>75.09785239685074</v>
          </cell>
          <cell r="Q179">
            <v>78.090735769874968</v>
          </cell>
          <cell r="R179">
            <v>81.254988387156885</v>
          </cell>
          <cell r="S179">
            <v>77.901711719783918</v>
          </cell>
          <cell r="T179">
            <v>76.450460025956218</v>
          </cell>
        </row>
        <row r="180">
          <cell r="A180">
            <v>44531</v>
          </cell>
          <cell r="B180">
            <v>44531</v>
          </cell>
          <cell r="C180">
            <v>44561</v>
          </cell>
          <cell r="D180">
            <v>54.214660282944109</v>
          </cell>
          <cell r="E180">
            <v>51.923750039328901</v>
          </cell>
          <cell r="F180">
            <v>54.666753024070573</v>
          </cell>
          <cell r="G180">
            <v>57.519020263091143</v>
          </cell>
          <cell r="H180">
            <v>52.627753699139291</v>
          </cell>
          <cell r="I180">
            <v>53.616816186955326</v>
          </cell>
          <cell r="J180">
            <v>54.094792249254887</v>
          </cell>
          <cell r="K180">
            <v>744</v>
          </cell>
          <cell r="L180">
            <v>69.876761124888944</v>
          </cell>
          <cell r="M180">
            <v>72.456085927424951</v>
          </cell>
          <cell r="N180">
            <v>66.586524362213069</v>
          </cell>
          <cell r="O180">
            <v>70.065661060527091</v>
          </cell>
          <cell r="P180">
            <v>66.044983570051031</v>
          </cell>
          <cell r="Q180">
            <v>70.338473832484894</v>
          </cell>
          <cell r="R180">
            <v>80.260482443795539</v>
          </cell>
          <cell r="S180">
            <v>72.787339247057503</v>
          </cell>
          <cell r="T180">
            <v>70.958330458034467</v>
          </cell>
        </row>
        <row r="181">
          <cell r="A181">
            <v>44562</v>
          </cell>
          <cell r="B181">
            <v>44562</v>
          </cell>
          <cell r="C181">
            <v>44592</v>
          </cell>
          <cell r="D181">
            <v>50.746455489290511</v>
          </cell>
          <cell r="E181">
            <v>52.051661163017904</v>
          </cell>
          <cell r="F181">
            <v>55.026971467149103</v>
          </cell>
          <cell r="G181">
            <v>60.860842800372403</v>
          </cell>
          <cell r="H181">
            <v>51.817440383859825</v>
          </cell>
          <cell r="I181">
            <v>50.000862169513873</v>
          </cell>
          <cell r="J181">
            <v>53.417372245533933</v>
          </cell>
          <cell r="K181">
            <v>744</v>
          </cell>
          <cell r="L181">
            <v>69.828228335963374</v>
          </cell>
          <cell r="M181">
            <v>50.147305979166035</v>
          </cell>
          <cell r="N181">
            <v>45.382511352886475</v>
          </cell>
          <cell r="O181">
            <v>67.195581659755689</v>
          </cell>
          <cell r="P181">
            <v>64.304956585854697</v>
          </cell>
          <cell r="Q181">
            <v>64.757543593970183</v>
          </cell>
          <cell r="R181">
            <v>73.020349406516374</v>
          </cell>
          <cell r="S181">
            <v>49.709631594564989</v>
          </cell>
          <cell r="T181">
            <v>60.996389223346597</v>
          </cell>
        </row>
        <row r="182">
          <cell r="A182">
            <v>44593</v>
          </cell>
          <cell r="B182">
            <v>44593</v>
          </cell>
          <cell r="C182">
            <v>44620</v>
          </cell>
          <cell r="D182">
            <v>39.91294438523029</v>
          </cell>
          <cell r="E182">
            <v>40.826847257973441</v>
          </cell>
          <cell r="F182">
            <v>49.634987756286669</v>
          </cell>
          <cell r="G182">
            <v>53.830711137739165</v>
          </cell>
          <cell r="H182">
            <v>44.206282444036368</v>
          </cell>
          <cell r="I182">
            <v>41.482564148627667</v>
          </cell>
          <cell r="J182">
            <v>44.982389521648933</v>
          </cell>
          <cell r="K182">
            <v>672</v>
          </cell>
          <cell r="L182">
            <v>78.826073311660068</v>
          </cell>
          <cell r="M182">
            <v>55.749510545457873</v>
          </cell>
          <cell r="N182">
            <v>53.376370638335821</v>
          </cell>
          <cell r="O182">
            <v>77.065929271966695</v>
          </cell>
          <cell r="P182">
            <v>73.064254048272815</v>
          </cell>
          <cell r="Q182">
            <v>73.99170129077298</v>
          </cell>
          <cell r="R182">
            <v>80.572695589928884</v>
          </cell>
          <cell r="S182">
            <v>55.54582058929423</v>
          </cell>
          <cell r="T182">
            <v>69.480296969401408</v>
          </cell>
        </row>
        <row r="183">
          <cell r="A183">
            <v>44621</v>
          </cell>
          <cell r="B183">
            <v>44621</v>
          </cell>
          <cell r="C183">
            <v>44651</v>
          </cell>
          <cell r="D183">
            <v>40.806656623300761</v>
          </cell>
          <cell r="E183">
            <v>38.745667246715819</v>
          </cell>
          <cell r="F183">
            <v>49.189331994866322</v>
          </cell>
          <cell r="G183">
            <v>53.30695314935096</v>
          </cell>
          <cell r="H183">
            <v>41.148025443489772</v>
          </cell>
          <cell r="I183">
            <v>40.407140379684861</v>
          </cell>
          <cell r="J183">
            <v>43.933962472901413</v>
          </cell>
          <cell r="K183">
            <v>744</v>
          </cell>
          <cell r="L183">
            <v>97.999821664710851</v>
          </cell>
          <cell r="M183">
            <v>83.599527744066862</v>
          </cell>
          <cell r="N183">
            <v>76.330531534231412</v>
          </cell>
          <cell r="O183">
            <v>91.528887820331022</v>
          </cell>
          <cell r="P183">
            <v>95.23963451969118</v>
          </cell>
          <cell r="Q183">
            <v>99.594963262183015</v>
          </cell>
          <cell r="R183">
            <v>105.46995045377614</v>
          </cell>
          <cell r="S183">
            <v>83.543198793127885</v>
          </cell>
          <cell r="T183">
            <v>92.451793015318458</v>
          </cell>
        </row>
        <row r="184">
          <cell r="A184">
            <v>44652</v>
          </cell>
          <cell r="B184">
            <v>44652</v>
          </cell>
          <cell r="C184">
            <v>44681</v>
          </cell>
          <cell r="D184">
            <v>30.334020320968015</v>
          </cell>
          <cell r="E184">
            <v>35.580748563437773</v>
          </cell>
          <cell r="F184">
            <v>49.927497970918509</v>
          </cell>
          <cell r="G184">
            <v>51.985347138756318</v>
          </cell>
          <cell r="H184">
            <v>36.631939073182423</v>
          </cell>
          <cell r="I184">
            <v>34.760466988025705</v>
          </cell>
          <cell r="J184">
            <v>39.870003342548124</v>
          </cell>
          <cell r="K184">
            <v>719</v>
          </cell>
          <cell r="L184">
            <v>115.72453645843896</v>
          </cell>
          <cell r="M184">
            <v>106.0872917677642</v>
          </cell>
          <cell r="N184">
            <v>92.298912338155347</v>
          </cell>
          <cell r="O184">
            <v>106.94622903661232</v>
          </cell>
          <cell r="P184">
            <v>116.50283067116783</v>
          </cell>
          <cell r="Q184">
            <v>119.49930852129067</v>
          </cell>
          <cell r="R184">
            <v>124.81732493026459</v>
          </cell>
          <cell r="S184">
            <v>109.86815450250928</v>
          </cell>
          <cell r="T184">
            <v>112.9725716074547</v>
          </cell>
        </row>
        <row r="185">
          <cell r="A185">
            <v>44682</v>
          </cell>
          <cell r="B185">
            <v>44682</v>
          </cell>
          <cell r="C185">
            <v>44712</v>
          </cell>
          <cell r="D185">
            <v>32.655875012975272</v>
          </cell>
          <cell r="E185">
            <v>35.680138422014352</v>
          </cell>
          <cell r="F185">
            <v>46.482950583168524</v>
          </cell>
          <cell r="G185">
            <v>51.326704109863492</v>
          </cell>
          <cell r="H185">
            <v>38.382209888678418</v>
          </cell>
          <cell r="I185">
            <v>37.253186615046545</v>
          </cell>
          <cell r="J185">
            <v>40.296844105291107</v>
          </cell>
          <cell r="K185">
            <v>744</v>
          </cell>
          <cell r="L185">
            <v>84.093495560523138</v>
          </cell>
          <cell r="M185">
            <v>74.164961642243327</v>
          </cell>
          <cell r="N185">
            <v>57.632481760886357</v>
          </cell>
          <cell r="O185">
            <v>64.678719779559231</v>
          </cell>
          <cell r="P185">
            <v>86.635826856547183</v>
          </cell>
          <cell r="Q185">
            <v>99.210188597347596</v>
          </cell>
          <cell r="R185">
            <v>93.406537013510132</v>
          </cell>
          <cell r="S185">
            <v>75.453665346988203</v>
          </cell>
          <cell r="T185">
            <v>81.499535390371989</v>
          </cell>
        </row>
        <row r="186">
          <cell r="A186">
            <v>44713</v>
          </cell>
          <cell r="B186">
            <v>44713</v>
          </cell>
          <cell r="C186">
            <v>44742</v>
          </cell>
          <cell r="D186">
            <v>22.880912057458271</v>
          </cell>
          <cell r="E186">
            <v>21.815434036579322</v>
          </cell>
          <cell r="F186">
            <v>34.281943423214912</v>
          </cell>
          <cell r="G186">
            <v>42.838538966424558</v>
          </cell>
          <cell r="H186">
            <v>36.062178164070389</v>
          </cell>
          <cell r="I186">
            <v>33.974997809250695</v>
          </cell>
          <cell r="J186">
            <v>31.975667409499692</v>
          </cell>
          <cell r="K186">
            <v>720</v>
          </cell>
          <cell r="L186">
            <v>87.262044796659922</v>
          </cell>
          <cell r="M186">
            <v>73.184733581702204</v>
          </cell>
          <cell r="N186">
            <v>54.69308210329023</v>
          </cell>
          <cell r="O186">
            <v>58.73625615485463</v>
          </cell>
          <cell r="P186">
            <v>92.184827551854312</v>
          </cell>
          <cell r="Q186">
            <v>109.69456514204469</v>
          </cell>
          <cell r="R186">
            <v>94.635397838046842</v>
          </cell>
          <cell r="S186">
            <v>77.965377876575971</v>
          </cell>
          <cell r="T186">
            <v>85.762330767601426</v>
          </cell>
        </row>
        <row r="187">
          <cell r="A187">
            <v>44743</v>
          </cell>
          <cell r="B187">
            <v>44743</v>
          </cell>
          <cell r="C187">
            <v>44773</v>
          </cell>
          <cell r="D187">
            <v>17.151089080803931</v>
          </cell>
          <cell r="E187">
            <v>13.695832971530622</v>
          </cell>
          <cell r="F187">
            <v>23.917464608886981</v>
          </cell>
          <cell r="G187">
            <v>33.703123319432336</v>
          </cell>
          <cell r="H187">
            <v>34.748379176222905</v>
          </cell>
          <cell r="I187">
            <v>30.07865472926435</v>
          </cell>
          <cell r="J187">
            <v>25.549090647690189</v>
          </cell>
          <cell r="K187">
            <v>744</v>
          </cell>
          <cell r="L187">
            <v>129.7891980331228</v>
          </cell>
          <cell r="M187">
            <v>79.906205880633792</v>
          </cell>
          <cell r="N187">
            <v>63.730385088690937</v>
          </cell>
          <cell r="O187">
            <v>75.107899075909842</v>
          </cell>
          <cell r="P187">
            <v>130.44038800097888</v>
          </cell>
          <cell r="Q187">
            <v>163.35377148446258</v>
          </cell>
          <cell r="R187">
            <v>127.15934281630336</v>
          </cell>
          <cell r="S187">
            <v>80.558316759460865</v>
          </cell>
          <cell r="T187">
            <v>114.73802544099109</v>
          </cell>
        </row>
        <row r="188">
          <cell r="A188">
            <v>44774</v>
          </cell>
          <cell r="B188">
            <v>44774</v>
          </cell>
          <cell r="C188">
            <v>44804</v>
          </cell>
          <cell r="D188">
            <v>20.023938339695746</v>
          </cell>
          <cell r="E188">
            <v>16.580458991847337</v>
          </cell>
          <cell r="F188">
            <v>27.546286109166353</v>
          </cell>
          <cell r="G188">
            <v>30.896067171012263</v>
          </cell>
          <cell r="H188">
            <v>32.92615897815255</v>
          </cell>
          <cell r="I188">
            <v>30.943429604549404</v>
          </cell>
          <cell r="J188">
            <v>26.486056532403939</v>
          </cell>
          <cell r="K188">
            <v>744</v>
          </cell>
          <cell r="L188">
            <v>121.04006903719282</v>
          </cell>
          <cell r="M188">
            <v>80.056146772415161</v>
          </cell>
          <cell r="N188">
            <v>67.636505432226045</v>
          </cell>
          <cell r="O188">
            <v>85.568633250600712</v>
          </cell>
          <cell r="P188">
            <v>121.33148541205904</v>
          </cell>
          <cell r="Q188">
            <v>143.45895783380928</v>
          </cell>
          <cell r="R188">
            <v>121.4840997681758</v>
          </cell>
          <cell r="S188">
            <v>83.639886045064699</v>
          </cell>
          <cell r="T188">
            <v>107.82890942952766</v>
          </cell>
        </row>
        <row r="189">
          <cell r="A189">
            <v>44805</v>
          </cell>
          <cell r="B189">
            <v>44805</v>
          </cell>
          <cell r="C189">
            <v>44834</v>
          </cell>
          <cell r="D189">
            <v>24.553406958248715</v>
          </cell>
          <cell r="E189">
            <v>24.061697259055123</v>
          </cell>
          <cell r="F189">
            <v>41.664672688520589</v>
          </cell>
          <cell r="G189">
            <v>42.938593714836465</v>
          </cell>
          <cell r="H189">
            <v>31.26282123398029</v>
          </cell>
          <cell r="I189">
            <v>27.354305300221434</v>
          </cell>
          <cell r="J189">
            <v>31.972582859143767</v>
          </cell>
          <cell r="K189">
            <v>720</v>
          </cell>
          <cell r="L189">
            <v>106.41303963940433</v>
          </cell>
          <cell r="M189">
            <v>83.371002170836945</v>
          </cell>
          <cell r="N189">
            <v>71.145248084546395</v>
          </cell>
          <cell r="O189">
            <v>85.307868483017586</v>
          </cell>
          <cell r="P189">
            <v>108.20513745703244</v>
          </cell>
          <cell r="Q189">
            <v>121.10532249827104</v>
          </cell>
          <cell r="R189">
            <v>107.69872406917416</v>
          </cell>
          <cell r="S189">
            <v>83.570366074625056</v>
          </cell>
          <cell r="T189">
            <v>99.881980962736904</v>
          </cell>
        </row>
        <row r="190">
          <cell r="A190">
            <v>44835</v>
          </cell>
          <cell r="B190">
            <v>44835</v>
          </cell>
          <cell r="C190">
            <v>44865</v>
          </cell>
          <cell r="D190">
            <v>30.389321007600888</v>
          </cell>
          <cell r="E190">
            <v>28.876058896125791</v>
          </cell>
          <cell r="F190">
            <v>43.444625815011754</v>
          </cell>
          <cell r="G190">
            <v>42.61086558357546</v>
          </cell>
          <cell r="H190">
            <v>28.878468540819672</v>
          </cell>
          <cell r="I190">
            <v>31.253707569498047</v>
          </cell>
          <cell r="J190">
            <v>34.242174568771937</v>
          </cell>
          <cell r="K190">
            <v>745</v>
          </cell>
          <cell r="L190">
            <v>104.88912099770808</v>
          </cell>
          <cell r="M190">
            <v>83.546301236030899</v>
          </cell>
          <cell r="N190">
            <v>73.835202943151103</v>
          </cell>
          <cell r="O190">
            <v>89.739822314259925</v>
          </cell>
          <cell r="P190">
            <v>103.08542501500209</v>
          </cell>
          <cell r="Q190">
            <v>112.31831957369663</v>
          </cell>
          <cell r="R190">
            <v>108.66190740350268</v>
          </cell>
          <cell r="S190">
            <v>85.238774363290872</v>
          </cell>
          <cell r="T190">
            <v>96.867094773050965</v>
          </cell>
        </row>
        <row r="191">
          <cell r="A191">
            <v>44866</v>
          </cell>
          <cell r="B191">
            <v>44866</v>
          </cell>
          <cell r="C191">
            <v>44895</v>
          </cell>
          <cell r="D191">
            <v>47.673377102398618</v>
          </cell>
          <cell r="E191">
            <v>43.560285537249463</v>
          </cell>
          <cell r="F191">
            <v>49.980575664188009</v>
          </cell>
          <cell r="G191">
            <v>53.809304847275278</v>
          </cell>
          <cell r="H191">
            <v>48.21303857058038</v>
          </cell>
          <cell r="I191">
            <v>46.835297880016775</v>
          </cell>
          <cell r="J191">
            <v>48.345313266951422</v>
          </cell>
          <cell r="K191">
            <v>720</v>
          </cell>
          <cell r="L191">
            <v>75.104299861250723</v>
          </cell>
          <cell r="M191">
            <v>68.945371331244274</v>
          </cell>
          <cell r="N191">
            <v>64.69686960765867</v>
          </cell>
          <cell r="O191">
            <v>71.710020992483678</v>
          </cell>
          <cell r="P191">
            <v>73.130439900534768</v>
          </cell>
          <cell r="Q191">
            <v>76.003641184013631</v>
          </cell>
          <cell r="R191">
            <v>79.027133451897512</v>
          </cell>
          <cell r="S191">
            <v>69.628270938920792</v>
          </cell>
          <cell r="T191">
            <v>72.47869358327381</v>
          </cell>
        </row>
        <row r="192">
          <cell r="A192">
            <v>44896</v>
          </cell>
          <cell r="B192">
            <v>44896</v>
          </cell>
          <cell r="C192">
            <v>44926</v>
          </cell>
          <cell r="D192">
            <v>54.214660282944109</v>
          </cell>
          <cell r="E192">
            <v>51.923750039328901</v>
          </cell>
          <cell r="F192">
            <v>54.666753024070573</v>
          </cell>
          <cell r="G192">
            <v>57.519020263091143</v>
          </cell>
          <cell r="H192">
            <v>52.627753699139291</v>
          </cell>
          <cell r="I192">
            <v>53.616816186955326</v>
          </cell>
          <cell r="J192">
            <v>54.094792249254887</v>
          </cell>
          <cell r="K192">
            <v>744</v>
          </cell>
          <cell r="L192">
            <v>67.944577235967202</v>
          </cell>
          <cell r="M192">
            <v>65.561438377726347</v>
          </cell>
          <cell r="N192">
            <v>60.128915659316085</v>
          </cell>
          <cell r="O192">
            <v>66.997311801518308</v>
          </cell>
          <cell r="P192">
            <v>63.612351240452384</v>
          </cell>
          <cell r="Q192">
            <v>67.61326567949348</v>
          </cell>
          <cell r="R192">
            <v>77.0580373578006</v>
          </cell>
          <cell r="S192">
            <v>65.953769874322404</v>
          </cell>
          <cell r="T192">
            <v>66.84800133494052</v>
          </cell>
        </row>
        <row r="193">
          <cell r="A193">
            <v>44927</v>
          </cell>
          <cell r="B193">
            <v>44927</v>
          </cell>
          <cell r="C193">
            <v>44957</v>
          </cell>
          <cell r="D193">
            <v>50.746455489290511</v>
          </cell>
          <cell r="E193">
            <v>52.051661163017904</v>
          </cell>
          <cell r="F193">
            <v>55.026971467149103</v>
          </cell>
          <cell r="G193">
            <v>60.860842800372403</v>
          </cell>
          <cell r="H193">
            <v>51.817440383859825</v>
          </cell>
          <cell r="I193">
            <v>50.000862169513873</v>
          </cell>
          <cell r="J193">
            <v>53.417372245533933</v>
          </cell>
          <cell r="K193">
            <v>744</v>
          </cell>
          <cell r="L193">
            <v>80.746349587390455</v>
          </cell>
          <cell r="M193">
            <v>54.944656687390179</v>
          </cell>
          <cell r="N193">
            <v>49.724082284209544</v>
          </cell>
          <cell r="O193">
            <v>77.093099200607554</v>
          </cell>
          <cell r="P193">
            <v>73.731412263791142</v>
          </cell>
          <cell r="Q193">
            <v>74.221212114875584</v>
          </cell>
          <cell r="R193">
            <v>83.664200342857669</v>
          </cell>
          <cell r="S193">
            <v>54.465161535594028</v>
          </cell>
          <cell r="T193">
            <v>69.169433913862974</v>
          </cell>
        </row>
        <row r="194">
          <cell r="A194">
            <v>44958</v>
          </cell>
          <cell r="B194">
            <v>44958</v>
          </cell>
          <cell r="C194">
            <v>44985</v>
          </cell>
          <cell r="D194">
            <v>39.91294438523029</v>
          </cell>
          <cell r="E194">
            <v>40.826847257973441</v>
          </cell>
          <cell r="F194">
            <v>49.634987756286669</v>
          </cell>
          <cell r="G194">
            <v>53.830711137739165</v>
          </cell>
          <cell r="H194">
            <v>44.206282444036368</v>
          </cell>
          <cell r="I194">
            <v>41.482564148627667</v>
          </cell>
          <cell r="J194">
            <v>44.982389521648933</v>
          </cell>
          <cell r="K194">
            <v>672</v>
          </cell>
          <cell r="L194">
            <v>99.500727037667957</v>
          </cell>
          <cell r="M194">
            <v>66.806247113172162</v>
          </cell>
          <cell r="N194">
            <v>63.962412077934175</v>
          </cell>
          <cell r="O194">
            <v>96.754697530421979</v>
          </cell>
          <cell r="P194">
            <v>91.706364212106905</v>
          </cell>
          <cell r="Q194">
            <v>92.865702944723864</v>
          </cell>
          <cell r="R194">
            <v>101.08132659520825</v>
          </cell>
          <cell r="S194">
            <v>66.562125211033432</v>
          </cell>
          <cell r="T194">
            <v>86.269264105586828</v>
          </cell>
        </row>
        <row r="195">
          <cell r="A195">
            <v>44986</v>
          </cell>
          <cell r="B195">
            <v>44986</v>
          </cell>
          <cell r="C195">
            <v>45016</v>
          </cell>
          <cell r="D195">
            <v>40.806656623300761</v>
          </cell>
          <cell r="E195">
            <v>38.745667246715819</v>
          </cell>
          <cell r="F195">
            <v>49.189331994866322</v>
          </cell>
          <cell r="G195">
            <v>53.30695314935096</v>
          </cell>
          <cell r="H195">
            <v>41.148025443489772</v>
          </cell>
          <cell r="I195">
            <v>40.407140379684861</v>
          </cell>
          <cell r="J195">
            <v>43.933962472901413</v>
          </cell>
          <cell r="K195">
            <v>744</v>
          </cell>
          <cell r="L195">
            <v>96.63304920341011</v>
          </cell>
          <cell r="M195">
            <v>82.055799889849197</v>
          </cell>
          <cell r="N195">
            <v>74.921056100414305</v>
          </cell>
          <cell r="O195">
            <v>90.204870299500669</v>
          </cell>
          <cell r="P195">
            <v>93.858028258752839</v>
          </cell>
          <cell r="Q195">
            <v>98.147637548412945</v>
          </cell>
          <cell r="R195">
            <v>103.93021498799176</v>
          </cell>
          <cell r="S195">
            <v>82.000538418640573</v>
          </cell>
          <cell r="T195">
            <v>91.011675915039774</v>
          </cell>
        </row>
        <row r="196">
          <cell r="A196">
            <v>45017</v>
          </cell>
          <cell r="B196">
            <v>45017</v>
          </cell>
          <cell r="C196">
            <v>45046</v>
          </cell>
          <cell r="D196">
            <v>30.334020320968015</v>
          </cell>
          <cell r="E196">
            <v>35.580748563437773</v>
          </cell>
          <cell r="F196">
            <v>49.927497970918509</v>
          </cell>
          <cell r="G196">
            <v>51.985347138756318</v>
          </cell>
          <cell r="H196">
            <v>36.631939073182423</v>
          </cell>
          <cell r="I196">
            <v>34.760466988025705</v>
          </cell>
          <cell r="J196">
            <v>39.870003342548124</v>
          </cell>
          <cell r="K196">
            <v>719</v>
          </cell>
          <cell r="L196">
            <v>116.49605491470409</v>
          </cell>
          <cell r="M196">
            <v>103.53712634344564</v>
          </cell>
          <cell r="N196">
            <v>89.156684833735113</v>
          </cell>
          <cell r="O196">
            <v>106.84055239023681</v>
          </cell>
          <cell r="P196">
            <v>116.66662270585006</v>
          </cell>
          <cell r="Q196">
            <v>119.84646156374617</v>
          </cell>
          <cell r="R196">
            <v>125.6067162881974</v>
          </cell>
          <cell r="S196">
            <v>106.30222888490113</v>
          </cell>
          <cell r="T196">
            <v>112.27075679781019</v>
          </cell>
        </row>
        <row r="197">
          <cell r="A197">
            <v>45047</v>
          </cell>
          <cell r="B197">
            <v>45047</v>
          </cell>
          <cell r="C197">
            <v>45077</v>
          </cell>
          <cell r="D197">
            <v>32.655875012975272</v>
          </cell>
          <cell r="E197">
            <v>35.680138422014352</v>
          </cell>
          <cell r="F197">
            <v>46.482950583168524</v>
          </cell>
          <cell r="G197">
            <v>51.326704109863492</v>
          </cell>
          <cell r="H197">
            <v>38.382209888678418</v>
          </cell>
          <cell r="I197">
            <v>37.253186615046545</v>
          </cell>
          <cell r="J197">
            <v>40.296844105291107</v>
          </cell>
          <cell r="K197">
            <v>744</v>
          </cell>
          <cell r="L197">
            <v>86.211457741778162</v>
          </cell>
          <cell r="M197">
            <v>76.836116902019029</v>
          </cell>
          <cell r="N197">
            <v>60.583579427392721</v>
          </cell>
          <cell r="O197">
            <v>66.353503999142163</v>
          </cell>
          <cell r="P197">
            <v>88.983791931544715</v>
          </cell>
          <cell r="Q197">
            <v>101.9089946661677</v>
          </cell>
          <cell r="R197">
            <v>95.404561166105012</v>
          </cell>
          <cell r="S197">
            <v>79.235123648357416</v>
          </cell>
          <cell r="T197">
            <v>84.069415416082123</v>
          </cell>
        </row>
        <row r="198">
          <cell r="A198">
            <v>45078</v>
          </cell>
          <cell r="B198">
            <v>45078</v>
          </cell>
          <cell r="C198">
            <v>45107</v>
          </cell>
          <cell r="D198">
            <v>22.880912057458271</v>
          </cell>
          <cell r="E198">
            <v>21.815434036579322</v>
          </cell>
          <cell r="F198">
            <v>34.281943423214912</v>
          </cell>
          <cell r="G198">
            <v>42.838538966424558</v>
          </cell>
          <cell r="H198">
            <v>36.062178164070389</v>
          </cell>
          <cell r="I198">
            <v>33.974997809250695</v>
          </cell>
          <cell r="J198">
            <v>31.975667409499692</v>
          </cell>
          <cell r="K198">
            <v>720</v>
          </cell>
          <cell r="L198">
            <v>97.089790523837891</v>
          </cell>
          <cell r="M198">
            <v>81.148551248582635</v>
          </cell>
          <cell r="N198">
            <v>60.644739164976521</v>
          </cell>
          <cell r="O198">
            <v>65.322013197706525</v>
          </cell>
          <cell r="P198">
            <v>102.51574195416536</v>
          </cell>
          <cell r="Q198">
            <v>121.9869328149808</v>
          </cell>
          <cell r="R198">
            <v>105.23549214934413</v>
          </cell>
          <cell r="S198">
            <v>86.449507385493305</v>
          </cell>
          <cell r="T198">
            <v>95.306630669196139</v>
          </cell>
        </row>
        <row r="199">
          <cell r="A199">
            <v>45108</v>
          </cell>
          <cell r="B199">
            <v>45108</v>
          </cell>
          <cell r="C199">
            <v>45138</v>
          </cell>
          <cell r="D199">
            <v>17.151089080803931</v>
          </cell>
          <cell r="E199">
            <v>13.695832971530622</v>
          </cell>
          <cell r="F199">
            <v>23.917464608886981</v>
          </cell>
          <cell r="G199">
            <v>33.703123319432336</v>
          </cell>
          <cell r="H199">
            <v>34.748379176222905</v>
          </cell>
          <cell r="I199">
            <v>30.07865472926435</v>
          </cell>
          <cell r="J199">
            <v>25.549090647690189</v>
          </cell>
          <cell r="K199">
            <v>744</v>
          </cell>
          <cell r="L199">
            <v>115.09368131490535</v>
          </cell>
          <cell r="M199">
            <v>78.271478306414636</v>
          </cell>
          <cell r="N199">
            <v>62.426605650994198</v>
          </cell>
          <cell r="O199">
            <v>67.768903685909521</v>
          </cell>
          <cell r="P199">
            <v>117.5788600480998</v>
          </cell>
          <cell r="Q199">
            <v>147.06119814485405</v>
          </cell>
          <cell r="R199">
            <v>114.66444686622249</v>
          </cell>
          <cell r="S199">
            <v>78.910275926500589</v>
          </cell>
          <cell r="T199">
            <v>105.19203093433106</v>
          </cell>
        </row>
        <row r="200">
          <cell r="A200">
            <v>45139</v>
          </cell>
          <cell r="B200">
            <v>45139</v>
          </cell>
          <cell r="C200">
            <v>45169</v>
          </cell>
          <cell r="D200">
            <v>20.023938339695746</v>
          </cell>
          <cell r="E200">
            <v>16.580458991847337</v>
          </cell>
          <cell r="F200">
            <v>27.546286109166353</v>
          </cell>
          <cell r="G200">
            <v>30.896067171012263</v>
          </cell>
          <cell r="H200">
            <v>32.92615897815255</v>
          </cell>
          <cell r="I200">
            <v>30.943429604549404</v>
          </cell>
          <cell r="J200">
            <v>26.486056532403939</v>
          </cell>
          <cell r="K200">
            <v>744</v>
          </cell>
          <cell r="L200">
            <v>110.49147898125132</v>
          </cell>
          <cell r="M200">
            <v>75.115117228062175</v>
          </cell>
          <cell r="N200">
            <v>63.46203311418121</v>
          </cell>
          <cell r="O200">
            <v>78.34210486212092</v>
          </cell>
          <cell r="P200">
            <v>111.08383831266565</v>
          </cell>
          <cell r="Q200">
            <v>131.32054037783271</v>
          </cell>
          <cell r="R200">
            <v>111.25119866854938</v>
          </cell>
          <cell r="S200">
            <v>78.477697567876021</v>
          </cell>
          <cell r="T200">
            <v>99.28738081796152</v>
          </cell>
        </row>
        <row r="201">
          <cell r="A201">
            <v>45170</v>
          </cell>
          <cell r="B201">
            <v>45170</v>
          </cell>
          <cell r="C201">
            <v>45199</v>
          </cell>
          <cell r="D201">
            <v>24.553406958248715</v>
          </cell>
          <cell r="E201">
            <v>24.061697259055123</v>
          </cell>
          <cell r="F201">
            <v>41.664672688520589</v>
          </cell>
          <cell r="G201">
            <v>42.938593714836465</v>
          </cell>
          <cell r="H201">
            <v>31.26282123398029</v>
          </cell>
          <cell r="I201">
            <v>27.354305300221434</v>
          </cell>
          <cell r="J201">
            <v>31.972582859143767</v>
          </cell>
          <cell r="K201">
            <v>720</v>
          </cell>
          <cell r="L201">
            <v>111.74163693262155</v>
          </cell>
          <cell r="M201">
            <v>81.061155423259834</v>
          </cell>
          <cell r="N201">
            <v>69.170365577392857</v>
          </cell>
          <cell r="O201">
            <v>88.658972649171332</v>
          </cell>
          <cell r="P201">
            <v>112.35792836764415</v>
          </cell>
          <cell r="Q201">
            <v>125.5293605215666</v>
          </cell>
          <cell r="R201">
            <v>111.69258623180517</v>
          </cell>
          <cell r="S201">
            <v>81.225986652419977</v>
          </cell>
          <cell r="T201">
            <v>102.25828952117534</v>
          </cell>
        </row>
        <row r="202">
          <cell r="A202">
            <v>45200</v>
          </cell>
          <cell r="B202">
            <v>45200</v>
          </cell>
          <cell r="C202">
            <v>45230</v>
          </cell>
          <cell r="D202">
            <v>30.389321007600888</v>
          </cell>
          <cell r="E202">
            <v>28.876058896125791</v>
          </cell>
          <cell r="F202">
            <v>43.444625815011754</v>
          </cell>
          <cell r="G202">
            <v>42.61086558357546</v>
          </cell>
          <cell r="H202">
            <v>28.878468540819672</v>
          </cell>
          <cell r="I202">
            <v>31.253707569498047</v>
          </cell>
          <cell r="J202">
            <v>34.242174568771937</v>
          </cell>
          <cell r="K202">
            <v>745</v>
          </cell>
          <cell r="L202">
            <v>108.1003383535342</v>
          </cell>
          <cell r="M202">
            <v>78.897142563735272</v>
          </cell>
          <cell r="N202">
            <v>69.730957650688083</v>
          </cell>
          <cell r="O202">
            <v>91.534874571576694</v>
          </cell>
          <cell r="P202">
            <v>104.85682285681636</v>
          </cell>
          <cell r="Q202">
            <v>114.38419887062817</v>
          </cell>
          <cell r="R202">
            <v>110.39428802670918</v>
          </cell>
          <cell r="S202">
            <v>80.453483830033136</v>
          </cell>
          <cell r="T202">
            <v>96.830910626506238</v>
          </cell>
        </row>
        <row r="203">
          <cell r="A203">
            <v>45231</v>
          </cell>
          <cell r="B203">
            <v>45231</v>
          </cell>
          <cell r="C203">
            <v>45260</v>
          </cell>
          <cell r="D203">
            <v>47.673377102398618</v>
          </cell>
          <cell r="E203">
            <v>43.560285537249463</v>
          </cell>
          <cell r="F203">
            <v>49.980575664188009</v>
          </cell>
          <cell r="G203">
            <v>53.809304847275278</v>
          </cell>
          <cell r="H203">
            <v>48.21303857058038</v>
          </cell>
          <cell r="I203">
            <v>46.835297880016775</v>
          </cell>
          <cell r="J203">
            <v>48.345313266951422</v>
          </cell>
          <cell r="K203">
            <v>720</v>
          </cell>
          <cell r="L203">
            <v>80.036577704710936</v>
          </cell>
          <cell r="M203">
            <v>67.460165500454792</v>
          </cell>
          <cell r="N203">
            <v>63.303190105599143</v>
          </cell>
          <cell r="O203">
            <v>75.468870612184205</v>
          </cell>
          <cell r="P203">
            <v>76.890074642700284</v>
          </cell>
          <cell r="Q203">
            <v>79.877348701837633</v>
          </cell>
          <cell r="R203">
            <v>83.009120515628922</v>
          </cell>
          <cell r="S203">
            <v>68.128360749140398</v>
          </cell>
          <cell r="T203">
            <v>74.600168880655332</v>
          </cell>
        </row>
        <row r="204">
          <cell r="A204">
            <v>45261</v>
          </cell>
          <cell r="B204">
            <v>45261</v>
          </cell>
          <cell r="C204">
            <v>45291</v>
          </cell>
          <cell r="D204">
            <v>54.214660282944109</v>
          </cell>
          <cell r="E204">
            <v>51.923750039328901</v>
          </cell>
          <cell r="F204">
            <v>54.666753024070573</v>
          </cell>
          <cell r="G204">
            <v>57.519020263091143</v>
          </cell>
          <cell r="H204">
            <v>52.627753699139291</v>
          </cell>
          <cell r="I204">
            <v>53.616816186955326</v>
          </cell>
          <cell r="J204">
            <v>54.094792249254887</v>
          </cell>
          <cell r="K204">
            <v>744</v>
          </cell>
          <cell r="L204">
            <v>71.610082051924905</v>
          </cell>
          <cell r="M204">
            <v>63.183538036713834</v>
          </cell>
          <cell r="N204">
            <v>57.510352857778564</v>
          </cell>
          <cell r="O204">
            <v>69.30349155355546</v>
          </cell>
          <cell r="P204">
            <v>65.954861908328411</v>
          </cell>
          <cell r="Q204">
            <v>70.155655458850376</v>
          </cell>
          <cell r="R204">
            <v>80.089444907464767</v>
          </cell>
          <cell r="S204">
            <v>63.26977395918378</v>
          </cell>
          <cell r="T204">
            <v>67.672797563850338</v>
          </cell>
        </row>
        <row r="205">
          <cell r="A205">
            <v>45292</v>
          </cell>
          <cell r="B205">
            <v>45292</v>
          </cell>
          <cell r="C205">
            <v>45322</v>
          </cell>
          <cell r="D205">
            <v>50.746455489290511</v>
          </cell>
          <cell r="E205">
            <v>52.051661163017904</v>
          </cell>
          <cell r="F205">
            <v>55.026971467149103</v>
          </cell>
          <cell r="G205">
            <v>60.860842800372403</v>
          </cell>
          <cell r="H205">
            <v>51.817440383859825</v>
          </cell>
          <cell r="I205">
            <v>50.000862169513873</v>
          </cell>
          <cell r="J205">
            <v>53.417372245533933</v>
          </cell>
          <cell r="K205">
            <v>744</v>
          </cell>
          <cell r="L205">
            <v>48.804922283537117</v>
          </cell>
          <cell r="M205">
            <v>34.958807217414183</v>
          </cell>
          <cell r="N205">
            <v>31.894230784956292</v>
          </cell>
          <cell r="O205">
            <v>47.427663138643133</v>
          </cell>
          <cell r="P205">
            <v>45.263320357905393</v>
          </cell>
          <cell r="Q205">
            <v>45.513405940745237</v>
          </cell>
          <cell r="R205">
            <v>51.251805279986719</v>
          </cell>
          <cell r="S205">
            <v>34.853806755827783</v>
          </cell>
          <cell r="T205">
            <v>42.889771220272145</v>
          </cell>
        </row>
        <row r="206">
          <cell r="A206">
            <v>45323</v>
          </cell>
          <cell r="B206">
            <v>45323</v>
          </cell>
          <cell r="C206">
            <v>45351</v>
          </cell>
          <cell r="D206">
            <v>39.91294438523029</v>
          </cell>
          <cell r="E206">
            <v>40.826847257973441</v>
          </cell>
          <cell r="F206">
            <v>49.634987756286669</v>
          </cell>
          <cell r="G206">
            <v>53.830711137739165</v>
          </cell>
          <cell r="H206">
            <v>44.206282444036368</v>
          </cell>
          <cell r="I206">
            <v>41.482564148627667</v>
          </cell>
          <cell r="J206">
            <v>44.982389521648933</v>
          </cell>
          <cell r="K206">
            <v>696</v>
          </cell>
          <cell r="L206">
            <v>61.744813239237395</v>
          </cell>
          <cell r="M206">
            <v>44.633636558510268</v>
          </cell>
          <cell r="N206">
            <v>42.759552944405094</v>
          </cell>
          <cell r="O206">
            <v>60.609288486672227</v>
          </cell>
          <cell r="P206">
            <v>57.44611349978161</v>
          </cell>
          <cell r="Q206">
            <v>58.170886796339289</v>
          </cell>
          <cell r="R206">
            <v>63.316825146967219</v>
          </cell>
          <cell r="S206">
            <v>44.50307105686904</v>
          </cell>
          <cell r="T206">
            <v>54.869495519432675</v>
          </cell>
        </row>
        <row r="207">
          <cell r="A207">
            <v>45352</v>
          </cell>
          <cell r="B207">
            <v>45352</v>
          </cell>
          <cell r="C207">
            <v>45382</v>
          </cell>
          <cell r="D207">
            <v>40.806656623300761</v>
          </cell>
          <cell r="E207">
            <v>38.745667246715819</v>
          </cell>
          <cell r="F207">
            <v>49.189331994866322</v>
          </cell>
          <cell r="G207">
            <v>53.30695314935096</v>
          </cell>
          <cell r="H207">
            <v>41.148025443489772</v>
          </cell>
          <cell r="I207">
            <v>40.407140379684861</v>
          </cell>
          <cell r="J207">
            <v>43.933962472901413</v>
          </cell>
          <cell r="K207">
            <v>744</v>
          </cell>
          <cell r="L207">
            <v>112.0009700461287</v>
          </cell>
          <cell r="M207">
            <v>106.00930090979151</v>
          </cell>
          <cell r="N207">
            <v>95.93151931898511</v>
          </cell>
          <cell r="O207">
            <v>105.41952815159399</v>
          </cell>
          <cell r="P207">
            <v>110.47004749673846</v>
          </cell>
          <cell r="Q207">
            <v>115.79203328342226</v>
          </cell>
          <cell r="R207">
            <v>123.42376895818323</v>
          </cell>
          <cell r="S207">
            <v>105.03881746300425</v>
          </cell>
          <cell r="T207">
            <v>109.74283470785539</v>
          </cell>
        </row>
        <row r="208">
          <cell r="A208">
            <v>45383</v>
          </cell>
          <cell r="B208">
            <v>45383</v>
          </cell>
          <cell r="C208">
            <v>45412</v>
          </cell>
          <cell r="D208">
            <v>30.334020320968015</v>
          </cell>
          <cell r="E208">
            <v>35.580748563437773</v>
          </cell>
          <cell r="F208">
            <v>49.927497970918509</v>
          </cell>
          <cell r="G208">
            <v>51.985347138756318</v>
          </cell>
          <cell r="H208">
            <v>36.631939073182423</v>
          </cell>
          <cell r="I208">
            <v>34.760466988025705</v>
          </cell>
          <cell r="J208">
            <v>39.870003342548124</v>
          </cell>
          <cell r="K208">
            <v>719</v>
          </cell>
          <cell r="L208">
            <v>142.16047296526045</v>
          </cell>
          <cell r="M208">
            <v>136.77259527682267</v>
          </cell>
          <cell r="N208">
            <v>119.16201819103766</v>
          </cell>
          <cell r="O208">
            <v>132.41250285034326</v>
          </cell>
          <cell r="P208">
            <v>144.00608091232496</v>
          </cell>
          <cell r="Q208">
            <v>147.80784975106445</v>
          </cell>
          <cell r="R208">
            <v>154.33622802325792</v>
          </cell>
          <cell r="S208">
            <v>141.5889736053052</v>
          </cell>
          <cell r="T208">
            <v>141.18817848256435</v>
          </cell>
        </row>
        <row r="209">
          <cell r="A209">
            <v>45413</v>
          </cell>
          <cell r="B209">
            <v>45413</v>
          </cell>
          <cell r="C209">
            <v>45443</v>
          </cell>
          <cell r="D209">
            <v>32.655875012975272</v>
          </cell>
          <cell r="E209">
            <v>35.680138422014352</v>
          </cell>
          <cell r="F209">
            <v>46.482950583168524</v>
          </cell>
          <cell r="G209">
            <v>51.326704109863492</v>
          </cell>
          <cell r="H209">
            <v>38.382209888678418</v>
          </cell>
          <cell r="I209">
            <v>37.253186615046545</v>
          </cell>
          <cell r="J209">
            <v>40.296844105291107</v>
          </cell>
          <cell r="K209">
            <v>744</v>
          </cell>
          <cell r="L209">
            <v>63.981233133566221</v>
          </cell>
          <cell r="M209">
            <v>61.978479793279732</v>
          </cell>
          <cell r="N209">
            <v>48.868687733248557</v>
          </cell>
          <cell r="O209">
            <v>49.994733292444216</v>
          </cell>
          <cell r="P209">
            <v>67.026593230498506</v>
          </cell>
          <cell r="Q209">
            <v>76.766114003289616</v>
          </cell>
          <cell r="R209">
            <v>72.019976638770572</v>
          </cell>
          <cell r="S209">
            <v>63.913630585619522</v>
          </cell>
          <cell r="T209">
            <v>64.441301446093149</v>
          </cell>
        </row>
        <row r="210">
          <cell r="A210">
            <v>45444</v>
          </cell>
          <cell r="B210">
            <v>45444</v>
          </cell>
          <cell r="C210">
            <v>45473</v>
          </cell>
          <cell r="D210">
            <v>22.880912057458271</v>
          </cell>
          <cell r="E210">
            <v>21.815434036579322</v>
          </cell>
          <cell r="F210">
            <v>34.281943423214912</v>
          </cell>
          <cell r="G210">
            <v>42.838538966424558</v>
          </cell>
          <cell r="H210">
            <v>36.062178164070389</v>
          </cell>
          <cell r="I210">
            <v>33.974997809250695</v>
          </cell>
          <cell r="J210">
            <v>31.975667409499692</v>
          </cell>
          <cell r="K210">
            <v>720</v>
          </cell>
          <cell r="L210">
            <v>81.465831260066764</v>
          </cell>
          <cell r="M210">
            <v>77.617507442434658</v>
          </cell>
          <cell r="N210">
            <v>56.810088501223618</v>
          </cell>
          <cell r="O210">
            <v>55.846618157252685</v>
          </cell>
          <cell r="P210">
            <v>88.230837936176016</v>
          </cell>
          <cell r="Q210">
            <v>105.09619068567712</v>
          </cell>
          <cell r="R210">
            <v>91.352988432606836</v>
          </cell>
          <cell r="S210">
            <v>81.195942953730437</v>
          </cell>
          <cell r="T210">
            <v>83.908055409021486</v>
          </cell>
        </row>
        <row r="211">
          <cell r="A211">
            <v>45474</v>
          </cell>
          <cell r="B211">
            <v>45474</v>
          </cell>
          <cell r="C211">
            <v>45504</v>
          </cell>
          <cell r="D211">
            <v>17.151089080803931</v>
          </cell>
          <cell r="E211">
            <v>13.695832971530622</v>
          </cell>
          <cell r="F211">
            <v>23.917464608886981</v>
          </cell>
          <cell r="G211">
            <v>33.703123319432336</v>
          </cell>
          <cell r="H211">
            <v>34.748379176222905</v>
          </cell>
          <cell r="I211">
            <v>30.07865472926435</v>
          </cell>
          <cell r="J211">
            <v>25.549090647690189</v>
          </cell>
          <cell r="K211">
            <v>744</v>
          </cell>
          <cell r="L211">
            <v>132.72468173224729</v>
          </cell>
          <cell r="M211">
            <v>100.7807922523329</v>
          </cell>
          <cell r="N211">
            <v>81.624792331822803</v>
          </cell>
          <cell r="O211">
            <v>79.491001445061485</v>
          </cell>
          <cell r="P211">
            <v>138.35769011979403</v>
          </cell>
          <cell r="Q211">
            <v>174.38610727729653</v>
          </cell>
          <cell r="R211">
            <v>134.9898201694362</v>
          </cell>
          <cell r="S211">
            <v>103.0020209146536</v>
          </cell>
          <cell r="T211">
            <v>126.97132190646875</v>
          </cell>
        </row>
        <row r="212">
          <cell r="A212">
            <v>45505</v>
          </cell>
          <cell r="B212">
            <v>45505</v>
          </cell>
          <cell r="C212">
            <v>45535</v>
          </cell>
          <cell r="D212">
            <v>20.023938339695746</v>
          </cell>
          <cell r="E212">
            <v>16.580458991847337</v>
          </cell>
          <cell r="F212">
            <v>27.546286109166353</v>
          </cell>
          <cell r="G212">
            <v>30.896067171012263</v>
          </cell>
          <cell r="H212">
            <v>32.92615897815255</v>
          </cell>
          <cell r="I212">
            <v>30.943429604549404</v>
          </cell>
          <cell r="J212">
            <v>26.486056532403939</v>
          </cell>
          <cell r="K212">
            <v>744</v>
          </cell>
          <cell r="L212">
            <v>137.95286154346371</v>
          </cell>
          <cell r="M212">
            <v>104.98277880614053</v>
          </cell>
          <cell r="N212">
            <v>88.614806541598398</v>
          </cell>
          <cell r="O212">
            <v>98.91563516912349</v>
          </cell>
          <cell r="P212">
            <v>140.68203668121143</v>
          </cell>
          <cell r="Q212">
            <v>165.76654083000173</v>
          </cell>
          <cell r="R212">
            <v>141.08766402238069</v>
          </cell>
          <cell r="S212">
            <v>109.69369094923276</v>
          </cell>
          <cell r="T212">
            <v>128.69073017196504</v>
          </cell>
        </row>
        <row r="213">
          <cell r="A213">
            <v>45536</v>
          </cell>
          <cell r="B213">
            <v>45536</v>
          </cell>
          <cell r="C213">
            <v>45565</v>
          </cell>
          <cell r="D213">
            <v>24.553406958248715</v>
          </cell>
          <cell r="E213">
            <v>24.061697259055123</v>
          </cell>
          <cell r="F213">
            <v>41.664672688520589</v>
          </cell>
          <cell r="G213">
            <v>42.938593714836465</v>
          </cell>
          <cell r="H213">
            <v>31.26282123398029</v>
          </cell>
          <cell r="I213">
            <v>27.354305300221434</v>
          </cell>
          <cell r="J213">
            <v>31.972582859143767</v>
          </cell>
          <cell r="K213">
            <v>720</v>
          </cell>
          <cell r="L213">
            <v>118.03264202235944</v>
          </cell>
          <cell r="M213">
            <v>88.181372693605084</v>
          </cell>
          <cell r="N213">
            <v>74.362223905219224</v>
          </cell>
          <cell r="O213">
            <v>93.328870942548207</v>
          </cell>
          <cell r="P213">
            <v>118.58083324045195</v>
          </cell>
          <cell r="Q213">
            <v>132.58696250167739</v>
          </cell>
          <cell r="R213">
            <v>118.26212723004782</v>
          </cell>
          <cell r="S213">
            <v>87.491222180055402</v>
          </cell>
          <cell r="T213">
            <v>108.40379364728209</v>
          </cell>
        </row>
        <row r="214">
          <cell r="A214">
            <v>45566</v>
          </cell>
          <cell r="B214">
            <v>45566</v>
          </cell>
          <cell r="C214">
            <v>45596</v>
          </cell>
          <cell r="D214">
            <v>30.389321007600888</v>
          </cell>
          <cell r="E214">
            <v>28.876058896125791</v>
          </cell>
          <cell r="F214">
            <v>43.444625815011754</v>
          </cell>
          <cell r="G214">
            <v>42.61086558357546</v>
          </cell>
          <cell r="H214">
            <v>28.878468540819672</v>
          </cell>
          <cell r="I214">
            <v>31.253707569498047</v>
          </cell>
          <cell r="J214">
            <v>34.242174568771937</v>
          </cell>
          <cell r="K214">
            <v>745</v>
          </cell>
          <cell r="L214">
            <v>118.33018681056294</v>
          </cell>
          <cell r="M214">
            <v>88.186750179461313</v>
          </cell>
          <cell r="N214">
            <v>78.713063698188392</v>
          </cell>
          <cell r="O214">
            <v>101.27812749260359</v>
          </cell>
          <cell r="P214">
            <v>115.80767321268046</v>
          </cell>
          <cell r="Q214">
            <v>126.26010764726848</v>
          </cell>
          <cell r="R214">
            <v>121.52703540780274</v>
          </cell>
          <cell r="S214">
            <v>90.550508670488583</v>
          </cell>
          <cell r="T214">
            <v>107.40837044952316</v>
          </cell>
        </row>
        <row r="215">
          <cell r="A215">
            <v>45597</v>
          </cell>
          <cell r="B215">
            <v>45597</v>
          </cell>
          <cell r="C215">
            <v>45626</v>
          </cell>
          <cell r="D215">
            <v>47.673377102398618</v>
          </cell>
          <cell r="E215">
            <v>43.560285537249463</v>
          </cell>
          <cell r="F215">
            <v>49.980575664188009</v>
          </cell>
          <cell r="G215">
            <v>53.809304847275278</v>
          </cell>
          <cell r="H215">
            <v>48.21303857058038</v>
          </cell>
          <cell r="I215">
            <v>46.835297880016775</v>
          </cell>
          <cell r="J215">
            <v>48.345313266951422</v>
          </cell>
          <cell r="K215">
            <v>720</v>
          </cell>
          <cell r="L215">
            <v>71.489031922186001</v>
          </cell>
          <cell r="M215">
            <v>69.924777913196237</v>
          </cell>
          <cell r="N215">
            <v>65.552344250726591</v>
          </cell>
          <cell r="O215">
            <v>68.816295941532772</v>
          </cell>
          <cell r="P215">
            <v>70.420048556208641</v>
          </cell>
          <cell r="Q215">
            <v>73.217520558986052</v>
          </cell>
          <cell r="R215">
            <v>76.140385183865007</v>
          </cell>
          <cell r="S215">
            <v>70.610491413567928</v>
          </cell>
          <cell r="T215">
            <v>70.879674141415549</v>
          </cell>
        </row>
        <row r="216">
          <cell r="A216">
            <v>45627</v>
          </cell>
          <cell r="B216">
            <v>45627</v>
          </cell>
          <cell r="C216">
            <v>45657</v>
          </cell>
          <cell r="D216">
            <v>54.214660282944109</v>
          </cell>
          <cell r="E216">
            <v>51.923750039328901</v>
          </cell>
          <cell r="F216">
            <v>54.666753024070573</v>
          </cell>
          <cell r="G216">
            <v>57.519020263091143</v>
          </cell>
          <cell r="H216">
            <v>52.627753699139291</v>
          </cell>
          <cell r="I216">
            <v>53.616816186955326</v>
          </cell>
          <cell r="J216">
            <v>54.094792249254887</v>
          </cell>
          <cell r="K216">
            <v>744</v>
          </cell>
          <cell r="L216">
            <v>59.285030724856632</v>
          </cell>
          <cell r="M216">
            <v>60.669457414144226</v>
          </cell>
          <cell r="N216">
            <v>55.278944775826943</v>
          </cell>
          <cell r="O216">
            <v>59.122275085783599</v>
          </cell>
          <cell r="P216">
            <v>56.144707272974465</v>
          </cell>
          <cell r="Q216">
            <v>59.833244121979007</v>
          </cell>
          <cell r="R216">
            <v>68.46111071590596</v>
          </cell>
          <cell r="S216">
            <v>60.710588995271998</v>
          </cell>
          <cell r="T216">
            <v>59.881429208637563</v>
          </cell>
        </row>
        <row r="217">
          <cell r="A217">
            <v>45658</v>
          </cell>
          <cell r="B217">
            <v>45658</v>
          </cell>
          <cell r="C217">
            <v>45688</v>
          </cell>
          <cell r="D217">
            <v>50.746455489290511</v>
          </cell>
          <cell r="E217">
            <v>52.051661163017904</v>
          </cell>
          <cell r="F217">
            <v>55.026971467149103</v>
          </cell>
          <cell r="G217">
            <v>60.860842800372403</v>
          </cell>
          <cell r="H217">
            <v>51.817440383859825</v>
          </cell>
          <cell r="I217">
            <v>50.000862169513873</v>
          </cell>
          <cell r="J217">
            <v>53.417372245533933</v>
          </cell>
          <cell r="K217">
            <v>744</v>
          </cell>
          <cell r="L217">
            <v>75.327445034927393</v>
          </cell>
          <cell r="M217">
            <v>51.551910354441034</v>
          </cell>
          <cell r="N217">
            <v>47.03274128411126</v>
          </cell>
          <cell r="O217">
            <v>72.79842223447649</v>
          </cell>
          <cell r="P217">
            <v>69.445245361627769</v>
          </cell>
          <cell r="Q217">
            <v>69.809016516125254</v>
          </cell>
          <cell r="R217">
            <v>78.591870349537743</v>
          </cell>
          <cell r="S217">
            <v>51.397071996057036</v>
          </cell>
          <cell r="T217">
            <v>65.173392805670247</v>
          </cell>
        </row>
        <row r="218">
          <cell r="A218">
            <v>45689</v>
          </cell>
          <cell r="B218">
            <v>45689</v>
          </cell>
          <cell r="C218">
            <v>45716</v>
          </cell>
          <cell r="D218">
            <v>39.91294438523029</v>
          </cell>
          <cell r="E218">
            <v>40.826847257973441</v>
          </cell>
          <cell r="F218">
            <v>49.634987756286669</v>
          </cell>
          <cell r="G218">
            <v>53.830711137739165</v>
          </cell>
          <cell r="H218">
            <v>44.206282444036368</v>
          </cell>
          <cell r="I218">
            <v>41.482564148627667</v>
          </cell>
          <cell r="J218">
            <v>44.982389521648933</v>
          </cell>
          <cell r="K218">
            <v>672</v>
          </cell>
          <cell r="L218">
            <v>84.242164153678203</v>
          </cell>
          <cell r="M218">
            <v>58.743552373109921</v>
          </cell>
          <cell r="N218">
            <v>56.243018614160569</v>
          </cell>
          <cell r="O218">
            <v>82.238119626380879</v>
          </cell>
          <cell r="P218">
            <v>77.962173106429248</v>
          </cell>
          <cell r="Q218">
            <v>78.950679637593538</v>
          </cell>
          <cell r="R218">
            <v>85.962398724543107</v>
          </cell>
          <cell r="S218">
            <v>58.52898171946412</v>
          </cell>
          <cell r="T218">
            <v>73.917744583052794</v>
          </cell>
        </row>
        <row r="219">
          <cell r="A219">
            <v>45717</v>
          </cell>
          <cell r="B219">
            <v>45717</v>
          </cell>
          <cell r="C219">
            <v>45747</v>
          </cell>
          <cell r="D219">
            <v>40.806656623300761</v>
          </cell>
          <cell r="E219">
            <v>38.745667246715819</v>
          </cell>
          <cell r="F219">
            <v>49.189331994866322</v>
          </cell>
          <cell r="G219">
            <v>53.30695314935096</v>
          </cell>
          <cell r="H219">
            <v>41.148025443489772</v>
          </cell>
          <cell r="I219">
            <v>40.407140379684861</v>
          </cell>
          <cell r="J219">
            <v>43.933962472901413</v>
          </cell>
          <cell r="K219">
            <v>744</v>
          </cell>
          <cell r="L219">
            <v>120.57633546622783</v>
          </cell>
          <cell r="M219">
            <v>110.96928615491831</v>
          </cell>
          <cell r="N219">
            <v>100.41999661128085</v>
          </cell>
          <cell r="O219">
            <v>112.99852364186603</v>
          </cell>
          <cell r="P219">
            <v>118.37520361051745</v>
          </cell>
          <cell r="Q219">
            <v>124.05304811187132</v>
          </cell>
          <cell r="R219">
            <v>132.1604782924918</v>
          </cell>
          <cell r="S219">
            <v>109.95341018851515</v>
          </cell>
          <cell r="T219">
            <v>116.81448929715623</v>
          </cell>
        </row>
        <row r="220">
          <cell r="A220">
            <v>45748</v>
          </cell>
          <cell r="B220">
            <v>45748</v>
          </cell>
          <cell r="C220">
            <v>45777</v>
          </cell>
          <cell r="D220">
            <v>30.334020320968015</v>
          </cell>
          <cell r="E220">
            <v>35.580748563437773</v>
          </cell>
          <cell r="F220">
            <v>49.927497970918509</v>
          </cell>
          <cell r="G220">
            <v>51.985347138756318</v>
          </cell>
          <cell r="H220">
            <v>36.631939073182423</v>
          </cell>
          <cell r="I220">
            <v>34.760466988025705</v>
          </cell>
          <cell r="J220">
            <v>39.870003342548124</v>
          </cell>
          <cell r="K220">
            <v>719</v>
          </cell>
          <cell r="L220">
            <v>142.8165586277197</v>
          </cell>
          <cell r="M220">
            <v>138.25051668881858</v>
          </cell>
          <cell r="N220">
            <v>120.44962657666848</v>
          </cell>
          <cell r="O220">
            <v>133.13367098001598</v>
          </cell>
          <cell r="P220">
            <v>144.79820736976464</v>
          </cell>
          <cell r="Q220">
            <v>148.62694652297918</v>
          </cell>
          <cell r="R220">
            <v>155.20477815767933</v>
          </cell>
          <cell r="S220">
            <v>143.11891705955904</v>
          </cell>
          <cell r="T220">
            <v>142.157354003248</v>
          </cell>
        </row>
        <row r="221">
          <cell r="A221">
            <v>45778</v>
          </cell>
          <cell r="B221">
            <v>45778</v>
          </cell>
          <cell r="C221">
            <v>45808</v>
          </cell>
          <cell r="D221">
            <v>32.655875012975272</v>
          </cell>
          <cell r="E221">
            <v>35.680138422014352</v>
          </cell>
          <cell r="F221">
            <v>46.482950583168524</v>
          </cell>
          <cell r="G221">
            <v>51.326704109863492</v>
          </cell>
          <cell r="H221">
            <v>38.382209888678418</v>
          </cell>
          <cell r="I221">
            <v>37.253186615046545</v>
          </cell>
          <cell r="J221">
            <v>40.296844105291107</v>
          </cell>
          <cell r="K221">
            <v>744</v>
          </cell>
          <cell r="L221">
            <v>72.9620316682105</v>
          </cell>
          <cell r="M221">
            <v>66.63822198356381</v>
          </cell>
          <cell r="N221">
            <v>52.509146965117345</v>
          </cell>
          <cell r="O221">
            <v>56.570491353186164</v>
          </cell>
          <cell r="P221">
            <v>75.629923467179566</v>
          </cell>
          <cell r="Q221">
            <v>86.494523673692598</v>
          </cell>
          <cell r="R221">
            <v>81.221073445409189</v>
          </cell>
          <cell r="S221">
            <v>68.619370127673207</v>
          </cell>
          <cell r="T221">
            <v>71.808313181402653</v>
          </cell>
        </row>
        <row r="222">
          <cell r="A222">
            <v>45809</v>
          </cell>
          <cell r="B222">
            <v>45809</v>
          </cell>
          <cell r="C222">
            <v>45838</v>
          </cell>
          <cell r="D222">
            <v>22.880912057458271</v>
          </cell>
          <cell r="E222">
            <v>21.815434036579322</v>
          </cell>
          <cell r="F222">
            <v>34.281943423214912</v>
          </cell>
          <cell r="G222">
            <v>42.838538966424558</v>
          </cell>
          <cell r="H222">
            <v>36.062178164070389</v>
          </cell>
          <cell r="I222">
            <v>33.974997809250695</v>
          </cell>
          <cell r="J222">
            <v>31.975667409499692</v>
          </cell>
          <cell r="K222">
            <v>720</v>
          </cell>
          <cell r="L222">
            <v>86.294919453251822</v>
          </cell>
          <cell r="M222">
            <v>77.702125436554411</v>
          </cell>
          <cell r="N222">
            <v>56.944982774217301</v>
          </cell>
          <cell r="O222">
            <v>58.593531599329786</v>
          </cell>
          <cell r="P222">
            <v>92.453514812226018</v>
          </cell>
          <cell r="Q222">
            <v>110.09343928330151</v>
          </cell>
          <cell r="R222">
            <v>95.448069786151194</v>
          </cell>
          <cell r="S222">
            <v>81.321728411440915</v>
          </cell>
          <cell r="T222">
            <v>86.898866714591065</v>
          </cell>
        </row>
        <row r="223">
          <cell r="A223">
            <v>45839</v>
          </cell>
          <cell r="B223">
            <v>45839</v>
          </cell>
          <cell r="C223">
            <v>45869</v>
          </cell>
          <cell r="D223">
            <v>17.151089080803931</v>
          </cell>
          <cell r="E223">
            <v>13.695832971530622</v>
          </cell>
          <cell r="F223">
            <v>23.917464608886981</v>
          </cell>
          <cell r="G223">
            <v>33.703123319432336</v>
          </cell>
          <cell r="H223">
            <v>34.748379176222905</v>
          </cell>
          <cell r="I223">
            <v>30.07865472926435</v>
          </cell>
          <cell r="J223">
            <v>25.549090647690189</v>
          </cell>
          <cell r="K223">
            <v>744</v>
          </cell>
          <cell r="L223">
            <v>138.31047539113862</v>
          </cell>
          <cell r="M223">
            <v>101.20419771691836</v>
          </cell>
          <cell r="N223">
            <v>81.967714168852211</v>
          </cell>
          <cell r="O223">
            <v>82.332514129701309</v>
          </cell>
          <cell r="P223">
            <v>143.35550749207758</v>
          </cell>
          <cell r="Q223">
            <v>180.77235940656197</v>
          </cell>
          <cell r="R223">
            <v>139.848003714295</v>
          </cell>
          <cell r="S223">
            <v>103.43475270141521</v>
          </cell>
          <cell r="T223">
            <v>130.63355350957553</v>
          </cell>
        </row>
        <row r="224">
          <cell r="A224">
            <v>45870</v>
          </cell>
          <cell r="B224">
            <v>45870</v>
          </cell>
          <cell r="C224">
            <v>45900</v>
          </cell>
          <cell r="D224">
            <v>20.023938339695746</v>
          </cell>
          <cell r="E224">
            <v>16.580458991847337</v>
          </cell>
          <cell r="F224">
            <v>27.546286109166353</v>
          </cell>
          <cell r="G224">
            <v>30.896067171012263</v>
          </cell>
          <cell r="H224">
            <v>32.92615897815255</v>
          </cell>
          <cell r="I224">
            <v>30.943429604549404</v>
          </cell>
          <cell r="J224">
            <v>26.486056532403939</v>
          </cell>
          <cell r="K224">
            <v>744</v>
          </cell>
          <cell r="L224">
            <v>136.03406126264716</v>
          </cell>
          <cell r="M224">
            <v>103.3248408858862</v>
          </cell>
          <cell r="N224">
            <v>86.173795001434073</v>
          </cell>
          <cell r="O224">
            <v>97.120964719491539</v>
          </cell>
          <cell r="P224">
            <v>138.18313902891799</v>
          </cell>
          <cell r="Q224">
            <v>162.45715541840661</v>
          </cell>
          <cell r="R224">
            <v>138.96798599225633</v>
          </cell>
          <cell r="S224">
            <v>106.78018564594518</v>
          </cell>
          <cell r="T224">
            <v>126.11286956836982</v>
          </cell>
        </row>
        <row r="225">
          <cell r="A225">
            <v>45901</v>
          </cell>
          <cell r="B225">
            <v>45901</v>
          </cell>
          <cell r="C225">
            <v>45930</v>
          </cell>
          <cell r="D225">
            <v>24.553406958248715</v>
          </cell>
          <cell r="E225">
            <v>24.061697259055123</v>
          </cell>
          <cell r="F225">
            <v>41.664672688520589</v>
          </cell>
          <cell r="G225">
            <v>42.938593714836465</v>
          </cell>
          <cell r="H225">
            <v>31.26282123398029</v>
          </cell>
          <cell r="I225">
            <v>27.354305300221434</v>
          </cell>
          <cell r="J225">
            <v>31.972582859143767</v>
          </cell>
          <cell r="K225">
            <v>720</v>
          </cell>
          <cell r="L225">
            <v>134.6420892081025</v>
          </cell>
          <cell r="M225">
            <v>95.452705535651631</v>
          </cell>
          <cell r="N225">
            <v>81.455254487049231</v>
          </cell>
          <cell r="O225">
            <v>106.39423642918629</v>
          </cell>
          <cell r="P225">
            <v>134.82387263718832</v>
          </cell>
          <cell r="Q225">
            <v>150.95192685683503</v>
          </cell>
          <cell r="R225">
            <v>134.04128573398759</v>
          </cell>
          <cell r="S225">
            <v>95.680957189086882</v>
          </cell>
          <cell r="T225">
            <v>122.32814634133334</v>
          </cell>
        </row>
        <row r="226">
          <cell r="A226">
            <v>45931</v>
          </cell>
          <cell r="B226">
            <v>45931</v>
          </cell>
          <cell r="C226">
            <v>45961</v>
          </cell>
          <cell r="D226">
            <v>30.389321007600888</v>
          </cell>
          <cell r="E226">
            <v>28.876058896125791</v>
          </cell>
          <cell r="F226">
            <v>43.444625815011754</v>
          </cell>
          <cell r="G226">
            <v>42.61086558357546</v>
          </cell>
          <cell r="H226">
            <v>28.878468540819672</v>
          </cell>
          <cell r="I226">
            <v>31.253707569498047</v>
          </cell>
          <cell r="J226">
            <v>34.242174568771937</v>
          </cell>
          <cell r="K226">
            <v>745</v>
          </cell>
          <cell r="L226">
            <v>135.15662430275106</v>
          </cell>
          <cell r="M226">
            <v>96.74162429874896</v>
          </cell>
          <cell r="N226">
            <v>86.34883818286481</v>
          </cell>
          <cell r="O226">
            <v>115.20156514302367</v>
          </cell>
          <cell r="P226">
            <v>131.69814045606421</v>
          </cell>
          <cell r="Q226">
            <v>143.56739816349597</v>
          </cell>
          <cell r="R226">
            <v>138.1319546317784</v>
          </cell>
          <cell r="S226">
            <v>99.334606648579367</v>
          </cell>
          <cell r="T226">
            <v>121.11463737118034</v>
          </cell>
        </row>
        <row r="227">
          <cell r="A227">
            <v>45962</v>
          </cell>
          <cell r="B227">
            <v>45962</v>
          </cell>
          <cell r="C227">
            <v>45991</v>
          </cell>
          <cell r="D227">
            <v>47.673377102398618</v>
          </cell>
          <cell r="E227">
            <v>43.560285537249463</v>
          </cell>
          <cell r="F227">
            <v>49.980575664188009</v>
          </cell>
          <cell r="G227">
            <v>53.809304847275278</v>
          </cell>
          <cell r="H227">
            <v>48.21303857058038</v>
          </cell>
          <cell r="I227">
            <v>46.835297880016775</v>
          </cell>
          <cell r="J227">
            <v>48.345313266951422</v>
          </cell>
          <cell r="K227">
            <v>720</v>
          </cell>
          <cell r="L227">
            <v>82.58790627178962</v>
          </cell>
          <cell r="M227">
            <v>76.294310004745398</v>
          </cell>
          <cell r="N227">
            <v>71.116665957125264</v>
          </cell>
          <cell r="O227">
            <v>78.49589304917464</v>
          </cell>
          <cell r="P227">
            <v>80.531933166136483</v>
          </cell>
          <cell r="Q227">
            <v>83.809583575797603</v>
          </cell>
          <cell r="R227">
            <v>87.255932465324221</v>
          </cell>
          <cell r="S227">
            <v>76.691997639446456</v>
          </cell>
          <cell r="T227">
            <v>79.784394073657154</v>
          </cell>
        </row>
        <row r="228">
          <cell r="A228">
            <v>45992</v>
          </cell>
          <cell r="B228">
            <v>45992</v>
          </cell>
          <cell r="C228">
            <v>46022</v>
          </cell>
          <cell r="D228">
            <v>54.214660282944109</v>
          </cell>
          <cell r="E228">
            <v>51.923750039328901</v>
          </cell>
          <cell r="F228">
            <v>54.666753024070573</v>
          </cell>
          <cell r="G228">
            <v>57.519020263091143</v>
          </cell>
          <cell r="H228">
            <v>52.627753699139291</v>
          </cell>
          <cell r="I228">
            <v>53.616816186955326</v>
          </cell>
          <cell r="J228">
            <v>54.094792249254887</v>
          </cell>
          <cell r="K228">
            <v>744</v>
          </cell>
          <cell r="L228">
            <v>67.704634818186349</v>
          </cell>
          <cell r="M228">
            <v>65.207590429119236</v>
          </cell>
          <cell r="N228">
            <v>59.864842334062303</v>
          </cell>
          <cell r="O228">
            <v>66.915826682947511</v>
          </cell>
          <cell r="P228">
            <v>63.273833359116537</v>
          </cell>
          <cell r="Q228">
            <v>67.30328868019609</v>
          </cell>
          <cell r="R228">
            <v>76.713077929993219</v>
          </cell>
          <cell r="S228">
            <v>65.551763271748882</v>
          </cell>
          <cell r="T228">
            <v>66.556563363280731</v>
          </cell>
        </row>
        <row r="229">
          <cell r="A229">
            <v>46023</v>
          </cell>
          <cell r="B229">
            <v>46023</v>
          </cell>
          <cell r="C229">
            <v>46053</v>
          </cell>
          <cell r="D229">
            <v>50.746455489290511</v>
          </cell>
          <cell r="E229">
            <v>52.051661163017904</v>
          </cell>
          <cell r="F229">
            <v>55.026971467149103</v>
          </cell>
          <cell r="G229">
            <v>60.860842800372403</v>
          </cell>
          <cell r="H229">
            <v>51.817440383859825</v>
          </cell>
          <cell r="I229">
            <v>50.000862169513873</v>
          </cell>
          <cell r="J229">
            <v>53.417372245533933</v>
          </cell>
          <cell r="K229">
            <v>744</v>
          </cell>
          <cell r="L229">
            <v>93.650155147850128</v>
          </cell>
          <cell r="M229">
            <v>66.019796861359509</v>
          </cell>
          <cell r="N229">
            <v>60.256286732465824</v>
          </cell>
          <cell r="O229">
            <v>90.654013473485307</v>
          </cell>
          <cell r="P229">
            <v>86.715644586053344</v>
          </cell>
          <cell r="Q229">
            <v>87.186677814511867</v>
          </cell>
          <cell r="R229">
            <v>98.227546625541265</v>
          </cell>
          <cell r="S229">
            <v>65.774166251813412</v>
          </cell>
          <cell r="T229">
            <v>81.849477419595829</v>
          </cell>
        </row>
        <row r="230">
          <cell r="A230">
            <v>46054</v>
          </cell>
          <cell r="B230">
            <v>46054</v>
          </cell>
          <cell r="C230">
            <v>46081</v>
          </cell>
          <cell r="D230">
            <v>39.91294438523029</v>
          </cell>
          <cell r="E230">
            <v>40.826847257973441</v>
          </cell>
          <cell r="F230">
            <v>49.634987756286669</v>
          </cell>
          <cell r="G230">
            <v>53.830711137739165</v>
          </cell>
          <cell r="H230">
            <v>44.206282444036368</v>
          </cell>
          <cell r="I230">
            <v>41.482564148627667</v>
          </cell>
          <cell r="J230">
            <v>44.982389521648933</v>
          </cell>
          <cell r="K230">
            <v>672</v>
          </cell>
          <cell r="L230">
            <v>102.15860628440286</v>
          </cell>
          <cell r="M230">
            <v>71.781949597950842</v>
          </cell>
          <cell r="N230">
            <v>68.726307850724368</v>
          </cell>
          <cell r="O230">
            <v>99.808403737995718</v>
          </cell>
          <cell r="P230">
            <v>94.622616552450708</v>
          </cell>
          <cell r="Q230">
            <v>95.82309209589971</v>
          </cell>
          <cell r="R230">
            <v>104.34001886229208</v>
          </cell>
          <cell r="S230">
            <v>71.519646614923175</v>
          </cell>
          <cell r="T230">
            <v>89.857580166533481</v>
          </cell>
        </row>
        <row r="231">
          <cell r="A231">
            <v>46082</v>
          </cell>
          <cell r="B231">
            <v>46082</v>
          </cell>
          <cell r="C231">
            <v>46112</v>
          </cell>
          <cell r="D231">
            <v>40.806656623300761</v>
          </cell>
          <cell r="E231">
            <v>38.745667246715819</v>
          </cell>
          <cell r="F231">
            <v>49.189331994866322</v>
          </cell>
          <cell r="G231">
            <v>53.30695314935096</v>
          </cell>
          <cell r="H231">
            <v>41.148025443489772</v>
          </cell>
          <cell r="I231">
            <v>40.407140379684861</v>
          </cell>
          <cell r="J231">
            <v>43.933962472901413</v>
          </cell>
          <cell r="K231">
            <v>744</v>
          </cell>
          <cell r="L231">
            <v>120.25603541688268</v>
          </cell>
          <cell r="M231">
            <v>111.31926133826934</v>
          </cell>
          <cell r="N231">
            <v>100.71122806647179</v>
          </cell>
          <cell r="O231">
            <v>113.0546965257839</v>
          </cell>
          <cell r="P231">
            <v>118.09579643586096</v>
          </cell>
          <cell r="Q231">
            <v>123.76101188868907</v>
          </cell>
          <cell r="R231">
            <v>131.80222559685177</v>
          </cell>
          <cell r="S231">
            <v>110.38647961591089</v>
          </cell>
          <cell r="T231">
            <v>116.76709593345824</v>
          </cell>
        </row>
        <row r="232">
          <cell r="A232">
            <v>46113</v>
          </cell>
          <cell r="B232">
            <v>46113</v>
          </cell>
          <cell r="C232">
            <v>46142</v>
          </cell>
          <cell r="D232">
            <v>30.334020320968015</v>
          </cell>
          <cell r="E232">
            <v>35.580748563437773</v>
          </cell>
          <cell r="F232">
            <v>49.927497970918509</v>
          </cell>
          <cell r="G232">
            <v>51.985347138756318</v>
          </cell>
          <cell r="H232">
            <v>36.631939073182423</v>
          </cell>
          <cell r="I232">
            <v>34.760466988025705</v>
          </cell>
          <cell r="J232">
            <v>39.870003342548124</v>
          </cell>
          <cell r="K232">
            <v>719</v>
          </cell>
          <cell r="L232">
            <v>144.30562020122241</v>
          </cell>
          <cell r="M232">
            <v>137.31529731367146</v>
          </cell>
          <cell r="N232">
            <v>119.63484116341864</v>
          </cell>
          <cell r="O232">
            <v>134.21278651814796</v>
          </cell>
          <cell r="P232">
            <v>145.94995027317626</v>
          </cell>
          <cell r="Q232">
            <v>149.79215348245765</v>
          </cell>
          <cell r="R232">
            <v>156.38432406864965</v>
          </cell>
          <cell r="S232">
            <v>142.15078449414989</v>
          </cell>
          <cell r="T232">
            <v>142.74808075317722</v>
          </cell>
        </row>
        <row r="233">
          <cell r="A233">
            <v>46143</v>
          </cell>
          <cell r="B233">
            <v>46143</v>
          </cell>
          <cell r="C233">
            <v>46173</v>
          </cell>
          <cell r="D233">
            <v>32.655875012975272</v>
          </cell>
          <cell r="E233">
            <v>35.680138422014352</v>
          </cell>
          <cell r="F233">
            <v>46.482950583168524</v>
          </cell>
          <cell r="G233">
            <v>51.326704109863492</v>
          </cell>
          <cell r="H233">
            <v>38.382209888678418</v>
          </cell>
          <cell r="I233">
            <v>37.253186615046545</v>
          </cell>
          <cell r="J233">
            <v>40.296844105291107</v>
          </cell>
          <cell r="K233">
            <v>744</v>
          </cell>
          <cell r="L233">
            <v>80.858529264411388</v>
          </cell>
          <cell r="M233">
            <v>74.724009679697858</v>
          </cell>
          <cell r="N233">
            <v>58.021100941960306</v>
          </cell>
          <cell r="O233">
            <v>62.996987640847273</v>
          </cell>
          <cell r="P233">
            <v>84.115757152385939</v>
          </cell>
          <cell r="Q233">
            <v>96.192049539005097</v>
          </cell>
          <cell r="R233">
            <v>90.905652157797576</v>
          </cell>
          <cell r="S233">
            <v>75.901162245423166</v>
          </cell>
          <cell r="T233">
            <v>79.850589288627475</v>
          </cell>
        </row>
        <row r="234">
          <cell r="A234">
            <v>46174</v>
          </cell>
          <cell r="B234">
            <v>46174</v>
          </cell>
          <cell r="C234">
            <v>46203</v>
          </cell>
          <cell r="D234">
            <v>22.880912057458271</v>
          </cell>
          <cell r="E234">
            <v>21.815434036579322</v>
          </cell>
          <cell r="F234">
            <v>34.281943423214912</v>
          </cell>
          <cell r="G234">
            <v>42.838538966424558</v>
          </cell>
          <cell r="H234">
            <v>36.062178164070389</v>
          </cell>
          <cell r="I234">
            <v>33.974997809250695</v>
          </cell>
          <cell r="J234">
            <v>31.975667409499692</v>
          </cell>
          <cell r="K234">
            <v>720</v>
          </cell>
          <cell r="L234">
            <v>86.546706599187999</v>
          </cell>
          <cell r="M234">
            <v>80.561661730110487</v>
          </cell>
          <cell r="N234">
            <v>60.206131506730728</v>
          </cell>
          <cell r="O234">
            <v>59.095801009050859</v>
          </cell>
          <cell r="P234">
            <v>92.899165701920737</v>
          </cell>
          <cell r="Q234">
            <v>110.56800696613409</v>
          </cell>
          <cell r="R234">
            <v>95.524825769773429</v>
          </cell>
          <cell r="S234">
            <v>85.824269046390157</v>
          </cell>
          <cell r="T234">
            <v>88.342280128037018</v>
          </cell>
        </row>
        <row r="235">
          <cell r="A235">
            <v>46204</v>
          </cell>
          <cell r="B235">
            <v>46204</v>
          </cell>
          <cell r="C235">
            <v>46234</v>
          </cell>
          <cell r="D235">
            <v>17.151089080803931</v>
          </cell>
          <cell r="E235">
            <v>13.695832971530622</v>
          </cell>
          <cell r="F235">
            <v>23.917464608886981</v>
          </cell>
          <cell r="G235">
            <v>33.703123319432336</v>
          </cell>
          <cell r="H235">
            <v>34.748379176222905</v>
          </cell>
          <cell r="I235">
            <v>30.07865472926435</v>
          </cell>
          <cell r="J235">
            <v>25.549090647690189</v>
          </cell>
          <cell r="K235">
            <v>744</v>
          </cell>
          <cell r="L235">
            <v>157.63403030045538</v>
          </cell>
          <cell r="M235">
            <v>106.5081051899336</v>
          </cell>
          <cell r="N235">
            <v>86.344198624551083</v>
          </cell>
          <cell r="O235">
            <v>92.320861528463723</v>
          </cell>
          <cell r="P235">
            <v>161.1655506357553</v>
          </cell>
          <cell r="Q235">
            <v>204.52591979260097</v>
          </cell>
          <cell r="R235">
            <v>157.29190125336854</v>
          </cell>
          <cell r="S235">
            <v>108.91931655235703</v>
          </cell>
          <cell r="T235">
            <v>145.04708628336127</v>
          </cell>
        </row>
        <row r="236">
          <cell r="A236">
            <v>46235</v>
          </cell>
          <cell r="B236">
            <v>46235</v>
          </cell>
          <cell r="C236">
            <v>46265</v>
          </cell>
          <cell r="D236">
            <v>20.023938339695746</v>
          </cell>
          <cell r="E236">
            <v>16.580458991847337</v>
          </cell>
          <cell r="F236">
            <v>27.546286109166353</v>
          </cell>
          <cell r="G236">
            <v>30.896067171012263</v>
          </cell>
          <cell r="H236">
            <v>32.92615897815255</v>
          </cell>
          <cell r="I236">
            <v>30.943429604549404</v>
          </cell>
          <cell r="J236">
            <v>26.486056532403939</v>
          </cell>
          <cell r="K236">
            <v>744</v>
          </cell>
          <cell r="L236">
            <v>152.61846239442514</v>
          </cell>
          <cell r="M236">
            <v>109.09557945313773</v>
          </cell>
          <cell r="N236">
            <v>90.986693126514183</v>
          </cell>
          <cell r="O236">
            <v>108.00094431591161</v>
          </cell>
          <cell r="P236">
            <v>153.67125775651968</v>
          </cell>
          <cell r="Q236">
            <v>180.74798418773241</v>
          </cell>
          <cell r="R236">
            <v>154.43505768052825</v>
          </cell>
          <cell r="S236">
            <v>112.7439726102134</v>
          </cell>
          <cell r="T236">
            <v>138.46109221333867</v>
          </cell>
        </row>
        <row r="237">
          <cell r="A237">
            <v>46266</v>
          </cell>
          <cell r="B237">
            <v>46266</v>
          </cell>
          <cell r="C237">
            <v>46295</v>
          </cell>
          <cell r="D237">
            <v>24.553406958248715</v>
          </cell>
          <cell r="E237">
            <v>24.061697259055123</v>
          </cell>
          <cell r="F237">
            <v>41.664672688520589</v>
          </cell>
          <cell r="G237">
            <v>42.938593714836465</v>
          </cell>
          <cell r="H237">
            <v>31.26282123398029</v>
          </cell>
          <cell r="I237">
            <v>27.354305300221434</v>
          </cell>
          <cell r="J237">
            <v>31.972582859143767</v>
          </cell>
          <cell r="K237">
            <v>720</v>
          </cell>
          <cell r="L237">
            <v>127.62701778844992</v>
          </cell>
          <cell r="M237">
            <v>95.948106065305254</v>
          </cell>
          <cell r="N237">
            <v>81.878007673422005</v>
          </cell>
          <cell r="O237">
            <v>101.6923256742255</v>
          </cell>
          <cell r="P237">
            <v>128.93598340016055</v>
          </cell>
          <cell r="Q237">
            <v>144.32960982739539</v>
          </cell>
          <cell r="R237">
            <v>128.27146491306709</v>
          </cell>
          <cell r="S237">
            <v>96.177541845062805</v>
          </cell>
          <cell r="T237">
            <v>118.16195686751341</v>
          </cell>
        </row>
        <row r="238">
          <cell r="A238">
            <v>46296</v>
          </cell>
          <cell r="B238">
            <v>46296</v>
          </cell>
          <cell r="C238">
            <v>46326</v>
          </cell>
          <cell r="D238">
            <v>30.389321007600888</v>
          </cell>
          <cell r="E238">
            <v>28.876058896125791</v>
          </cell>
          <cell r="F238">
            <v>43.444625815011754</v>
          </cell>
          <cell r="G238">
            <v>42.61086558357546</v>
          </cell>
          <cell r="H238">
            <v>28.878468540819672</v>
          </cell>
          <cell r="I238">
            <v>31.253707569498047</v>
          </cell>
          <cell r="J238">
            <v>34.242174568771937</v>
          </cell>
          <cell r="K238">
            <v>745</v>
          </cell>
          <cell r="L238">
            <v>130.07862675772344</v>
          </cell>
          <cell r="M238">
            <v>95.720511799871787</v>
          </cell>
          <cell r="N238">
            <v>85.428529508318846</v>
          </cell>
          <cell r="O238">
            <v>111.04178364277067</v>
          </cell>
          <cell r="P238">
            <v>127.23628638153627</v>
          </cell>
          <cell r="Q238">
            <v>138.50325356467386</v>
          </cell>
          <cell r="R238">
            <v>133.47872975828412</v>
          </cell>
          <cell r="S238">
            <v>98.333604241190528</v>
          </cell>
          <cell r="T238">
            <v>117.5937362670704</v>
          </cell>
        </row>
        <row r="239">
          <cell r="A239">
            <v>46327</v>
          </cell>
          <cell r="B239">
            <v>46327</v>
          </cell>
          <cell r="C239">
            <v>46356</v>
          </cell>
          <cell r="D239">
            <v>47.673377102398618</v>
          </cell>
          <cell r="E239">
            <v>43.560285537249463</v>
          </cell>
          <cell r="F239">
            <v>49.980575664188009</v>
          </cell>
          <cell r="G239">
            <v>53.809304847275278</v>
          </cell>
          <cell r="H239">
            <v>48.21303857058038</v>
          </cell>
          <cell r="I239">
            <v>46.835297880016775</v>
          </cell>
          <cell r="J239">
            <v>48.345313266951422</v>
          </cell>
          <cell r="K239">
            <v>720</v>
          </cell>
          <cell r="L239">
            <v>92.441444001047628</v>
          </cell>
          <cell r="M239">
            <v>83.891325221504545</v>
          </cell>
          <cell r="N239">
            <v>78.280158090637244</v>
          </cell>
          <cell r="O239">
            <v>87.731097728619375</v>
          </cell>
          <cell r="P239">
            <v>89.742002028960968</v>
          </cell>
          <cell r="Q239">
            <v>93.376221853364981</v>
          </cell>
          <cell r="R239">
            <v>97.231879140818222</v>
          </cell>
          <cell r="S239">
            <v>84.342997015800862</v>
          </cell>
          <cell r="T239">
            <v>88.603595211051783</v>
          </cell>
        </row>
        <row r="240">
          <cell r="A240">
            <v>46357</v>
          </cell>
          <cell r="B240">
            <v>46357</v>
          </cell>
          <cell r="C240">
            <v>46387</v>
          </cell>
          <cell r="D240">
            <v>54.214660282944109</v>
          </cell>
          <cell r="E240">
            <v>51.923750039328901</v>
          </cell>
          <cell r="F240">
            <v>54.666753024070573</v>
          </cell>
          <cell r="G240">
            <v>57.519020263091143</v>
          </cell>
          <cell r="H240">
            <v>52.627753699139291</v>
          </cell>
          <cell r="I240">
            <v>53.616816186955326</v>
          </cell>
          <cell r="J240">
            <v>54.094792249254887</v>
          </cell>
          <cell r="K240">
            <v>744</v>
          </cell>
          <cell r="L240">
            <v>83.92110904105445</v>
          </cell>
          <cell r="M240">
            <v>76.498260065421476</v>
          </cell>
          <cell r="N240">
            <v>70.230443511550774</v>
          </cell>
          <cell r="O240">
            <v>82.252766939151059</v>
          </cell>
          <cell r="P240">
            <v>77.725481851346004</v>
          </cell>
          <cell r="Q240">
            <v>82.64573327638692</v>
          </cell>
          <cell r="R240">
            <v>94.135616032078062</v>
          </cell>
          <cell r="S240">
            <v>76.902055163680728</v>
          </cell>
          <cell r="T240">
            <v>80.594580234111305</v>
          </cell>
        </row>
        <row r="241">
          <cell r="A241">
            <v>46388</v>
          </cell>
          <cell r="B241">
            <v>46388</v>
          </cell>
          <cell r="C241">
            <v>46418</v>
          </cell>
          <cell r="D241">
            <v>50.746455489290511</v>
          </cell>
          <cell r="E241">
            <v>52.051661163017904</v>
          </cell>
          <cell r="F241">
            <v>55.026971467149103</v>
          </cell>
          <cell r="G241">
            <v>60.860842800372403</v>
          </cell>
          <cell r="H241">
            <v>51.817440383859825</v>
          </cell>
          <cell r="I241">
            <v>50.000862169513873</v>
          </cell>
          <cell r="J241">
            <v>53.417372245533933</v>
          </cell>
          <cell r="K241">
            <v>744</v>
          </cell>
          <cell r="L241">
            <v>95.429146278665414</v>
          </cell>
          <cell r="M241">
            <v>67.273811184731471</v>
          </cell>
          <cell r="N241">
            <v>60.90437733219543</v>
          </cell>
          <cell r="O241">
            <v>91.401236152378658</v>
          </cell>
          <cell r="P241">
            <v>87.667599684819123</v>
          </cell>
          <cell r="Q241">
            <v>88.273257658396417</v>
          </cell>
          <cell r="R241">
            <v>99.582867078246522</v>
          </cell>
          <cell r="S241">
            <v>66.63701048106067</v>
          </cell>
          <cell r="T241">
            <v>82.796947106477873</v>
          </cell>
        </row>
        <row r="242">
          <cell r="A242">
            <v>46419</v>
          </cell>
          <cell r="B242">
            <v>46419</v>
          </cell>
          <cell r="C242">
            <v>46446</v>
          </cell>
          <cell r="D242">
            <v>39.91294438523029</v>
          </cell>
          <cell r="E242">
            <v>40.826847257973441</v>
          </cell>
          <cell r="F242">
            <v>49.634987756286669</v>
          </cell>
          <cell r="G242">
            <v>53.830711137739165</v>
          </cell>
          <cell r="H242">
            <v>44.206282444036368</v>
          </cell>
          <cell r="I242">
            <v>41.482564148627667</v>
          </cell>
          <cell r="J242">
            <v>44.982389521648933</v>
          </cell>
          <cell r="K242">
            <v>672</v>
          </cell>
          <cell r="L242">
            <v>104.09925798681266</v>
          </cell>
          <cell r="M242">
            <v>73.145444823318044</v>
          </cell>
          <cell r="N242">
            <v>70.031766758254861</v>
          </cell>
          <cell r="O242">
            <v>101.7044372406734</v>
          </cell>
          <cell r="P242">
            <v>96.42013611820586</v>
          </cell>
          <cell r="Q242">
            <v>97.643416581196647</v>
          </cell>
          <cell r="R242">
            <v>106.32213534291721</v>
          </cell>
          <cell r="S242">
            <v>72.878165101609198</v>
          </cell>
          <cell r="T242">
            <v>91.564543855790234</v>
          </cell>
        </row>
        <row r="243">
          <cell r="A243">
            <v>46447</v>
          </cell>
          <cell r="B243">
            <v>46447</v>
          </cell>
          <cell r="C243">
            <v>46477</v>
          </cell>
          <cell r="D243">
            <v>40.806656623300761</v>
          </cell>
          <cell r="E243">
            <v>38.745667246715819</v>
          </cell>
          <cell r="F243">
            <v>49.189331994866322</v>
          </cell>
          <cell r="G243">
            <v>53.30695314935096</v>
          </cell>
          <cell r="H243">
            <v>41.148025443489772</v>
          </cell>
          <cell r="I243">
            <v>40.407140379684861</v>
          </cell>
          <cell r="J243">
            <v>43.933962472901413</v>
          </cell>
          <cell r="K243">
            <v>744</v>
          </cell>
          <cell r="L243">
            <v>122.54053827280958</v>
          </cell>
          <cell r="M243">
            <v>113.43396548670259</v>
          </cell>
          <cell r="N243">
            <v>103.57092463536272</v>
          </cell>
          <cell r="O243">
            <v>115.56753167839928</v>
          </cell>
          <cell r="P243">
            <v>120.34498704870678</v>
          </cell>
          <cell r="Q243">
            <v>125.90819335183357</v>
          </cell>
          <cell r="R243">
            <v>133.50108697495958</v>
          </cell>
          <cell r="S243">
            <v>113.35760634812011</v>
          </cell>
          <cell r="T243">
            <v>119.15367610512025</v>
          </cell>
        </row>
        <row r="244">
          <cell r="A244">
            <v>46478</v>
          </cell>
          <cell r="B244">
            <v>46478</v>
          </cell>
          <cell r="C244">
            <v>46507</v>
          </cell>
          <cell r="D244">
            <v>30.334020320968015</v>
          </cell>
          <cell r="E244">
            <v>35.580748563437773</v>
          </cell>
          <cell r="F244">
            <v>49.927497970918509</v>
          </cell>
          <cell r="G244">
            <v>51.985347138756318</v>
          </cell>
          <cell r="H244">
            <v>36.631939073182423</v>
          </cell>
          <cell r="I244">
            <v>34.760466988025705</v>
          </cell>
          <cell r="J244">
            <v>39.870003342548124</v>
          </cell>
          <cell r="K244">
            <v>719</v>
          </cell>
          <cell r="L244">
            <v>147.04706516805174</v>
          </cell>
          <cell r="M244">
            <v>139.92392614563732</v>
          </cell>
          <cell r="N244">
            <v>121.90756275131812</v>
          </cell>
          <cell r="O244">
            <v>136.76253160438733</v>
          </cell>
          <cell r="P244">
            <v>148.72267450604136</v>
          </cell>
          <cell r="Q244">
            <v>152.63787031468996</v>
          </cell>
          <cell r="R244">
            <v>159.35527588231511</v>
          </cell>
          <cell r="S244">
            <v>144.85124494124821</v>
          </cell>
          <cell r="T244">
            <v>145.45995400876646</v>
          </cell>
        </row>
        <row r="245">
          <cell r="A245">
            <v>46508</v>
          </cell>
          <cell r="B245">
            <v>46508</v>
          </cell>
          <cell r="C245">
            <v>46538</v>
          </cell>
          <cell r="D245">
            <v>32.655875012975272</v>
          </cell>
          <cell r="E245">
            <v>35.680138422014352</v>
          </cell>
          <cell r="F245">
            <v>46.482950583168524</v>
          </cell>
          <cell r="G245">
            <v>51.326704109863492</v>
          </cell>
          <cell r="H245">
            <v>38.382209888678418</v>
          </cell>
          <cell r="I245">
            <v>37.253186615046545</v>
          </cell>
          <cell r="J245">
            <v>40.296844105291107</v>
          </cell>
          <cell r="K245">
            <v>744</v>
          </cell>
          <cell r="L245">
            <v>82.394479503441346</v>
          </cell>
          <cell r="M245">
            <v>76.143404046618258</v>
          </cell>
          <cell r="N245">
            <v>59.123225435791177</v>
          </cell>
          <cell r="O245">
            <v>64.19367543210079</v>
          </cell>
          <cell r="P245">
            <v>85.713616330232043</v>
          </cell>
          <cell r="Q245">
            <v>98.019309341978172</v>
          </cell>
          <cell r="R245">
            <v>92.632489449724076</v>
          </cell>
          <cell r="S245">
            <v>77.342922719851117</v>
          </cell>
          <cell r="T245">
            <v>81.367413040519821</v>
          </cell>
        </row>
        <row r="246">
          <cell r="A246">
            <v>46539</v>
          </cell>
          <cell r="B246">
            <v>46539</v>
          </cell>
          <cell r="C246">
            <v>46568</v>
          </cell>
          <cell r="D246">
            <v>22.880912057458271</v>
          </cell>
          <cell r="E246">
            <v>21.815434036579322</v>
          </cell>
          <cell r="F246">
            <v>34.281943423214912</v>
          </cell>
          <cell r="G246">
            <v>42.838538966424558</v>
          </cell>
          <cell r="H246">
            <v>36.062178164070389</v>
          </cell>
          <cell r="I246">
            <v>33.974997809250695</v>
          </cell>
          <cell r="J246">
            <v>31.975667409499692</v>
          </cell>
          <cell r="K246">
            <v>720</v>
          </cell>
          <cell r="L246">
            <v>88.190732207578705</v>
          </cell>
          <cell r="M246">
            <v>82.091971485988722</v>
          </cell>
          <cell r="N246">
            <v>61.34976977460181</v>
          </cell>
          <cell r="O246">
            <v>60.218355529802956</v>
          </cell>
          <cell r="P246">
            <v>94.663831951311593</v>
          </cell>
          <cell r="Q246">
            <v>112.66830168372573</v>
          </cell>
          <cell r="R246">
            <v>97.339367522210793</v>
          </cell>
          <cell r="S246">
            <v>87.454533538347121</v>
          </cell>
          <cell r="T246">
            <v>90.020383265743831</v>
          </cell>
        </row>
        <row r="247">
          <cell r="A247">
            <v>46569</v>
          </cell>
          <cell r="B247">
            <v>46569</v>
          </cell>
          <cell r="C247">
            <v>46599</v>
          </cell>
          <cell r="D247">
            <v>17.151089080803931</v>
          </cell>
          <cell r="E247">
            <v>13.695832971530622</v>
          </cell>
          <cell r="F247">
            <v>23.917464608886981</v>
          </cell>
          <cell r="G247">
            <v>33.703123319432336</v>
          </cell>
          <cell r="H247">
            <v>34.748379176222905</v>
          </cell>
          <cell r="I247">
            <v>30.07865472926435</v>
          </cell>
          <cell r="J247">
            <v>25.549090647690189</v>
          </cell>
          <cell r="K247">
            <v>744</v>
          </cell>
          <cell r="L247">
            <v>160.62871505917013</v>
          </cell>
          <cell r="M247">
            <v>108.53139737154848</v>
          </cell>
          <cell r="N247">
            <v>87.819652247761809</v>
          </cell>
          <cell r="O247">
            <v>94.787625244581903</v>
          </cell>
          <cell r="P247">
            <v>164.85972862839259</v>
          </cell>
          <cell r="Q247">
            <v>206.97235722449165</v>
          </cell>
          <cell r="R247">
            <v>160.66882440836324</v>
          </cell>
          <cell r="S247">
            <v>110.85825095608622</v>
          </cell>
          <cell r="T247">
            <v>147.69271938060317</v>
          </cell>
        </row>
        <row r="248">
          <cell r="A248">
            <v>46600</v>
          </cell>
          <cell r="B248">
            <v>46600</v>
          </cell>
          <cell r="C248">
            <v>46630</v>
          </cell>
          <cell r="D248">
            <v>20.023938339695746</v>
          </cell>
          <cell r="E248">
            <v>16.580458991847337</v>
          </cell>
          <cell r="F248">
            <v>27.546286109166353</v>
          </cell>
          <cell r="G248">
            <v>30.896067171012263</v>
          </cell>
          <cell r="H248">
            <v>32.92615897815255</v>
          </cell>
          <cell r="I248">
            <v>30.943429604549404</v>
          </cell>
          <cell r="J248">
            <v>26.486056532403939</v>
          </cell>
          <cell r="K248">
            <v>744</v>
          </cell>
          <cell r="L248">
            <v>155.51785136292531</v>
          </cell>
          <cell r="M248">
            <v>111.16803364575348</v>
          </cell>
          <cell r="N248">
            <v>92.806535184941851</v>
          </cell>
          <cell r="O248">
            <v>110.23951786730846</v>
          </cell>
          <cell r="P248">
            <v>156.3691961804507</v>
          </cell>
          <cell r="Q248">
            <v>184.39889245762191</v>
          </cell>
          <cell r="R248">
            <v>157.09948304605788</v>
          </cell>
          <cell r="S248">
            <v>114.88113655394189</v>
          </cell>
          <cell r="T248">
            <v>141.06959899323104</v>
          </cell>
        </row>
        <row r="249">
          <cell r="A249">
            <v>46631</v>
          </cell>
          <cell r="B249">
            <v>46631</v>
          </cell>
          <cell r="C249">
            <v>46660</v>
          </cell>
          <cell r="D249">
            <v>24.553406958248715</v>
          </cell>
          <cell r="E249">
            <v>24.061697259055123</v>
          </cell>
          <cell r="F249">
            <v>41.664672688520589</v>
          </cell>
          <cell r="G249">
            <v>42.938593714836465</v>
          </cell>
          <cell r="H249">
            <v>31.26282123398029</v>
          </cell>
          <cell r="I249">
            <v>27.354305300221434</v>
          </cell>
          <cell r="J249">
            <v>31.972582859143767</v>
          </cell>
          <cell r="K249">
            <v>720</v>
          </cell>
          <cell r="L249">
            <v>130.05156930943659</v>
          </cell>
          <cell r="M249">
            <v>97.770758263552196</v>
          </cell>
          <cell r="N249">
            <v>83.433421950373258</v>
          </cell>
          <cell r="O249">
            <v>103.62421837349534</v>
          </cell>
          <cell r="P249">
            <v>131.38543453906021</v>
          </cell>
          <cell r="Q249">
            <v>147.07150059464573</v>
          </cell>
          <cell r="R249">
            <v>130.70829071960603</v>
          </cell>
          <cell r="S249">
            <v>98.004600489486165</v>
          </cell>
          <cell r="T249">
            <v>120.40671253863502</v>
          </cell>
        </row>
        <row r="250">
          <cell r="A250">
            <v>46661</v>
          </cell>
          <cell r="B250">
            <v>46661</v>
          </cell>
          <cell r="C250">
            <v>46691</v>
          </cell>
          <cell r="D250">
            <v>30.389321007600888</v>
          </cell>
          <cell r="E250">
            <v>28.876058896125791</v>
          </cell>
          <cell r="F250">
            <v>43.444625815011754</v>
          </cell>
          <cell r="G250">
            <v>42.61086558357546</v>
          </cell>
          <cell r="H250">
            <v>28.878468540819672</v>
          </cell>
          <cell r="I250">
            <v>31.253707569498047</v>
          </cell>
          <cell r="J250">
            <v>34.242174568771937</v>
          </cell>
          <cell r="K250">
            <v>745</v>
          </cell>
          <cell r="L250">
            <v>132.54975884912631</v>
          </cell>
          <cell r="M250">
            <v>97.538839707075482</v>
          </cell>
          <cell r="N250">
            <v>86.201269150535992</v>
          </cell>
          <cell r="O250">
            <v>112.20736700785689</v>
          </cell>
          <cell r="P250">
            <v>128.82421150035407</v>
          </cell>
          <cell r="Q250">
            <v>140.31781673594367</v>
          </cell>
          <cell r="R250">
            <v>135.62366034391943</v>
          </cell>
          <cell r="S250">
            <v>99.514733325906164</v>
          </cell>
          <cell r="T250">
            <v>119.06513999749203</v>
          </cell>
        </row>
        <row r="251">
          <cell r="A251">
            <v>46692</v>
          </cell>
          <cell r="B251">
            <v>46692</v>
          </cell>
          <cell r="C251">
            <v>46721</v>
          </cell>
          <cell r="D251">
            <v>47.673377102398618</v>
          </cell>
          <cell r="E251">
            <v>43.560285537249463</v>
          </cell>
          <cell r="F251">
            <v>49.980575664188009</v>
          </cell>
          <cell r="G251">
            <v>53.809304847275278</v>
          </cell>
          <cell r="H251">
            <v>48.21303857058038</v>
          </cell>
          <cell r="I251">
            <v>46.835297880016775</v>
          </cell>
          <cell r="J251">
            <v>48.345313266951422</v>
          </cell>
          <cell r="K251">
            <v>720</v>
          </cell>
          <cell r="L251">
            <v>94.197469620073676</v>
          </cell>
          <cell r="M251">
            <v>85.484898583719271</v>
          </cell>
          <cell r="N251">
            <v>80.217178067336462</v>
          </cell>
          <cell r="O251">
            <v>89.78414093457927</v>
          </cell>
          <cell r="P251">
            <v>91.550464439593526</v>
          </cell>
          <cell r="Q251">
            <v>95.141837927253405</v>
          </cell>
          <cell r="R251">
            <v>98.919136198201926</v>
          </cell>
          <cell r="S251">
            <v>86.331586710448406</v>
          </cell>
          <cell r="T251">
            <v>90.47090471733469</v>
          </cell>
        </row>
        <row r="252">
          <cell r="A252">
            <v>46722</v>
          </cell>
          <cell r="B252">
            <v>46722</v>
          </cell>
          <cell r="C252">
            <v>46752</v>
          </cell>
          <cell r="D252">
            <v>54.214660282944109</v>
          </cell>
          <cell r="E252">
            <v>51.923750039328901</v>
          </cell>
          <cell r="F252">
            <v>54.666753024070573</v>
          </cell>
          <cell r="G252">
            <v>57.519020263091143</v>
          </cell>
          <cell r="H252">
            <v>52.627753699139291</v>
          </cell>
          <cell r="I252">
            <v>53.616816186955326</v>
          </cell>
          <cell r="J252">
            <v>54.094792249254887</v>
          </cell>
          <cell r="K252">
            <v>744</v>
          </cell>
          <cell r="L252">
            <v>85.515248295840621</v>
          </cell>
          <cell r="M252">
            <v>77.951365189670625</v>
          </cell>
          <cell r="N252">
            <v>71.636657164388041</v>
          </cell>
          <cell r="O252">
            <v>84.036055712105977</v>
          </cell>
          <cell r="P252">
            <v>79.083440448828085</v>
          </cell>
          <cell r="Q252">
            <v>84.153735996085871</v>
          </cell>
          <cell r="R252">
            <v>95.866078230683854</v>
          </cell>
          <cell r="S252">
            <v>78.30776148016632</v>
          </cell>
          <cell r="T252">
            <v>82.123520689526643</v>
          </cell>
        </row>
        <row r="253">
          <cell r="A253">
            <v>46753</v>
          </cell>
          <cell r="B253">
            <v>46753</v>
          </cell>
          <cell r="C253">
            <v>46783</v>
          </cell>
          <cell r="D253">
            <v>50.746455489290511</v>
          </cell>
          <cell r="E253">
            <v>52.051661163017904</v>
          </cell>
          <cell r="F253">
            <v>55.026971467149103</v>
          </cell>
          <cell r="G253">
            <v>60.860842800372403</v>
          </cell>
          <cell r="H253">
            <v>51.817440383859825</v>
          </cell>
          <cell r="I253">
            <v>50.000862169513873</v>
          </cell>
          <cell r="J253">
            <v>53.417372245533933</v>
          </cell>
          <cell r="K253">
            <v>744</v>
          </cell>
          <cell r="L253">
            <v>97.241931389358371</v>
          </cell>
          <cell r="M253">
            <v>68.551644928639689</v>
          </cell>
          <cell r="N253">
            <v>62.038111030076031</v>
          </cell>
          <cell r="O253">
            <v>93.319053241497755</v>
          </cell>
          <cell r="P253">
            <v>89.285555447866486</v>
          </cell>
          <cell r="Q253">
            <v>89.901679279253145</v>
          </cell>
          <cell r="R253">
            <v>101.36125065273839</v>
          </cell>
          <cell r="S253">
            <v>67.953305187277877</v>
          </cell>
          <cell r="T253">
            <v>84.367796887133494</v>
          </cell>
        </row>
        <row r="254">
          <cell r="A254">
            <v>46784</v>
          </cell>
          <cell r="B254">
            <v>46784</v>
          </cell>
          <cell r="C254">
            <v>46812</v>
          </cell>
          <cell r="D254">
            <v>39.91294438523029</v>
          </cell>
          <cell r="E254">
            <v>40.826847257973441</v>
          </cell>
          <cell r="F254">
            <v>49.634987756286669</v>
          </cell>
          <cell r="G254">
            <v>53.830711137739165</v>
          </cell>
          <cell r="H254">
            <v>44.206282444036368</v>
          </cell>
          <cell r="I254">
            <v>41.482564148627667</v>
          </cell>
          <cell r="J254">
            <v>44.982389521648933</v>
          </cell>
          <cell r="K254">
            <v>696</v>
          </cell>
          <cell r="L254">
            <v>106.07677521996041</v>
          </cell>
          <cell r="M254">
            <v>74.534839606359398</v>
          </cell>
          <cell r="N254">
            <v>71.405280479294646</v>
          </cell>
          <cell r="O254">
            <v>103.82135498893601</v>
          </cell>
          <cell r="P254">
            <v>98.388748527862646</v>
          </cell>
          <cell r="Q254">
            <v>99.627297336998453</v>
          </cell>
          <cell r="R254">
            <v>108.41480955752218</v>
          </cell>
          <cell r="S254">
            <v>74.316826350765382</v>
          </cell>
          <cell r="T254">
            <v>93.409497437696956</v>
          </cell>
        </row>
        <row r="255">
          <cell r="A255">
            <v>46813</v>
          </cell>
          <cell r="B255">
            <v>46813</v>
          </cell>
          <cell r="C255">
            <v>46843</v>
          </cell>
          <cell r="D255">
            <v>40.806656623300761</v>
          </cell>
          <cell r="E255">
            <v>38.745667246715819</v>
          </cell>
          <cell r="F255">
            <v>49.189331994866322</v>
          </cell>
          <cell r="G255">
            <v>53.30695314935096</v>
          </cell>
          <cell r="H255">
            <v>41.148025443489772</v>
          </cell>
          <cell r="I255">
            <v>40.407140379684861</v>
          </cell>
          <cell r="J255">
            <v>43.933962472901413</v>
          </cell>
          <cell r="K255">
            <v>744</v>
          </cell>
          <cell r="L255">
            <v>124.86843983139127</v>
          </cell>
          <cell r="M255">
            <v>115.58884216234824</v>
          </cell>
          <cell r="N255">
            <v>105.53836498309163</v>
          </cell>
          <cell r="O255">
            <v>117.76295324251809</v>
          </cell>
          <cell r="P255">
            <v>122.63116425336955</v>
          </cell>
          <cell r="Q255">
            <v>128.30005333194313</v>
          </cell>
          <cell r="R255">
            <v>136.03718615693901</v>
          </cell>
          <cell r="S255">
            <v>115.51095516909909</v>
          </cell>
          <cell r="T255">
            <v>121.41719519029282</v>
          </cell>
        </row>
        <row r="256">
          <cell r="A256">
            <v>46844</v>
          </cell>
          <cell r="B256">
            <v>46844</v>
          </cell>
          <cell r="C256">
            <v>46873</v>
          </cell>
          <cell r="D256">
            <v>30.334020320968015</v>
          </cell>
          <cell r="E256">
            <v>35.580748563437773</v>
          </cell>
          <cell r="F256">
            <v>49.927497970918509</v>
          </cell>
          <cell r="G256">
            <v>51.985347138756318</v>
          </cell>
          <cell r="H256">
            <v>36.631939073182423</v>
          </cell>
          <cell r="I256">
            <v>34.760466988025705</v>
          </cell>
          <cell r="J256">
            <v>39.870003342548124</v>
          </cell>
          <cell r="K256">
            <v>719</v>
          </cell>
          <cell r="L256">
            <v>149.84059073764305</v>
          </cell>
          <cell r="M256">
            <v>142.58211207380276</v>
          </cell>
          <cell r="N256">
            <v>122.77866921743129</v>
          </cell>
          <cell r="O256">
            <v>138.94105212604322</v>
          </cell>
          <cell r="P256">
            <v>151.82059852605369</v>
          </cell>
          <cell r="Q256">
            <v>156.04073144621034</v>
          </cell>
          <cell r="R256">
            <v>163.71655872810217</v>
          </cell>
          <cell r="S256">
            <v>146.3899899561593</v>
          </cell>
          <cell r="T256">
            <v>148.17192521923656</v>
          </cell>
        </row>
        <row r="257">
          <cell r="A257">
            <v>46874</v>
          </cell>
          <cell r="B257">
            <v>46874</v>
          </cell>
          <cell r="C257">
            <v>46904</v>
          </cell>
          <cell r="D257">
            <v>32.655875012975272</v>
          </cell>
          <cell r="E257">
            <v>35.680138422014352</v>
          </cell>
          <cell r="F257">
            <v>46.482950583168524</v>
          </cell>
          <cell r="G257">
            <v>51.326704109863492</v>
          </cell>
          <cell r="H257">
            <v>38.382209888678418</v>
          </cell>
          <cell r="I257">
            <v>37.253186615046545</v>
          </cell>
          <cell r="J257">
            <v>40.296844105291107</v>
          </cell>
          <cell r="K257">
            <v>744</v>
          </cell>
          <cell r="L257">
            <v>83.959605945405045</v>
          </cell>
          <cell r="M257">
            <v>77.589760054902314</v>
          </cell>
          <cell r="N257">
            <v>61.177855344760019</v>
          </cell>
          <cell r="O257">
            <v>65.038712126188202</v>
          </cell>
          <cell r="P257">
            <v>87.209904705907917</v>
          </cell>
          <cell r="Q257">
            <v>99.879492730234489</v>
          </cell>
          <cell r="R257">
            <v>93.590130575669065</v>
          </cell>
          <cell r="S257">
            <v>80.012356130143544</v>
          </cell>
          <cell r="T257">
            <v>83.015503344848582</v>
          </cell>
        </row>
        <row r="258">
          <cell r="A258">
            <v>46905</v>
          </cell>
          <cell r="B258">
            <v>46905</v>
          </cell>
          <cell r="C258">
            <v>46934</v>
          </cell>
          <cell r="D258">
            <v>22.880912057458271</v>
          </cell>
          <cell r="E258">
            <v>21.815434036579322</v>
          </cell>
          <cell r="F258">
            <v>34.281943423214912</v>
          </cell>
          <cell r="G258">
            <v>42.838538966424558</v>
          </cell>
          <cell r="H258">
            <v>36.062178164070389</v>
          </cell>
          <cell r="I258">
            <v>33.974997809250695</v>
          </cell>
          <cell r="J258">
            <v>31.975667409499692</v>
          </cell>
          <cell r="K258">
            <v>720</v>
          </cell>
          <cell r="L258">
            <v>89.865987450921011</v>
          </cell>
          <cell r="M258">
            <v>83.651350275620814</v>
          </cell>
          <cell r="N258">
            <v>62.515155329668247</v>
          </cell>
          <cell r="O258">
            <v>61.362278567917016</v>
          </cell>
          <cell r="P258">
            <v>96.46208905663768</v>
          </cell>
          <cell r="Q258">
            <v>114.80857592573663</v>
          </cell>
          <cell r="R258">
            <v>99.188448843695681</v>
          </cell>
          <cell r="S258">
            <v>89.115798943011399</v>
          </cell>
          <cell r="T258">
            <v>91.730421173514699</v>
          </cell>
        </row>
        <row r="259">
          <cell r="A259">
            <v>46935</v>
          </cell>
          <cell r="B259">
            <v>46935</v>
          </cell>
          <cell r="C259">
            <v>46965</v>
          </cell>
          <cell r="D259">
            <v>17.151089080803931</v>
          </cell>
          <cell r="E259">
            <v>13.695832971530622</v>
          </cell>
          <cell r="F259">
            <v>23.917464608886981</v>
          </cell>
          <cell r="G259">
            <v>33.703123319432336</v>
          </cell>
          <cell r="H259">
            <v>34.748379176222905</v>
          </cell>
          <cell r="I259">
            <v>30.07865472926435</v>
          </cell>
          <cell r="J259">
            <v>25.549090647690189</v>
          </cell>
          <cell r="K259">
            <v>744</v>
          </cell>
          <cell r="L259">
            <v>163.68029197669267</v>
          </cell>
          <cell r="M259">
            <v>110.59312525300621</v>
          </cell>
          <cell r="N259">
            <v>88.205181214375173</v>
          </cell>
          <cell r="O259">
            <v>96.264162828906549</v>
          </cell>
          <cell r="P259">
            <v>167.02912312893915</v>
          </cell>
          <cell r="Q259">
            <v>208.92864290319744</v>
          </cell>
          <cell r="R259">
            <v>162.88486876387853</v>
          </cell>
          <cell r="S259">
            <v>111.49565341876765</v>
          </cell>
          <cell r="T259">
            <v>149.26374832578165</v>
          </cell>
        </row>
        <row r="260">
          <cell r="A260">
            <v>46966</v>
          </cell>
          <cell r="B260">
            <v>46966</v>
          </cell>
          <cell r="C260">
            <v>46996</v>
          </cell>
          <cell r="D260">
            <v>20.023938339695746</v>
          </cell>
          <cell r="E260">
            <v>16.580458991847337</v>
          </cell>
          <cell r="F260">
            <v>27.546286109166353</v>
          </cell>
          <cell r="G260">
            <v>30.896067171012263</v>
          </cell>
          <cell r="H260">
            <v>32.92615897815255</v>
          </cell>
          <cell r="I260">
            <v>30.943429604549404</v>
          </cell>
          <cell r="J260">
            <v>26.486056532403939</v>
          </cell>
          <cell r="K260">
            <v>744</v>
          </cell>
          <cell r="L260">
            <v>158.47232187021922</v>
          </cell>
          <cell r="M260">
            <v>113.27985761642111</v>
          </cell>
          <cell r="N260">
            <v>95.706093248509774</v>
          </cell>
          <cell r="O260">
            <v>112.99067625293476</v>
          </cell>
          <cell r="P260">
            <v>160.21090635611779</v>
          </cell>
          <cell r="Q260">
            <v>189.3378865999093</v>
          </cell>
          <cell r="R260">
            <v>160.52734740020608</v>
          </cell>
          <cell r="S260">
            <v>118.35098046490305</v>
          </cell>
          <cell r="T260">
            <v>144.73399035490442</v>
          </cell>
        </row>
        <row r="261">
          <cell r="A261">
            <v>46997</v>
          </cell>
          <cell r="B261">
            <v>46997</v>
          </cell>
          <cell r="C261">
            <v>47026</v>
          </cell>
          <cell r="D261">
            <v>24.553406958248715</v>
          </cell>
          <cell r="E261">
            <v>24.061697259055123</v>
          </cell>
          <cell r="F261">
            <v>41.664672688520589</v>
          </cell>
          <cell r="G261">
            <v>42.938593714836465</v>
          </cell>
          <cell r="H261">
            <v>31.26282123398029</v>
          </cell>
          <cell r="I261">
            <v>27.354305300221434</v>
          </cell>
          <cell r="J261">
            <v>31.972582859143767</v>
          </cell>
          <cell r="K261">
            <v>720</v>
          </cell>
          <cell r="L261">
            <v>132.5221804577142</v>
          </cell>
          <cell r="M261">
            <v>99.628034001958</v>
          </cell>
          <cell r="N261">
            <v>85.013609245169022</v>
          </cell>
          <cell r="O261">
            <v>105.68442617093733</v>
          </cell>
          <cell r="P261">
            <v>133.97930132165317</v>
          </cell>
          <cell r="Q261">
            <v>149.66786227709616</v>
          </cell>
          <cell r="R261">
            <v>133.23960382784472</v>
          </cell>
          <cell r="S261">
            <v>99.830530490632981</v>
          </cell>
          <cell r="T261">
            <v>122.68476248416493</v>
          </cell>
        </row>
        <row r="262">
          <cell r="A262">
            <v>47027</v>
          </cell>
          <cell r="B262">
            <v>47027</v>
          </cell>
          <cell r="C262">
            <v>47057</v>
          </cell>
          <cell r="D262">
            <v>30.389321007600888</v>
          </cell>
          <cell r="E262">
            <v>28.876058896125791</v>
          </cell>
          <cell r="F262">
            <v>43.444625815011754</v>
          </cell>
          <cell r="G262">
            <v>42.61086558357546</v>
          </cell>
          <cell r="H262">
            <v>28.878468540819672</v>
          </cell>
          <cell r="I262">
            <v>31.253707569498047</v>
          </cell>
          <cell r="J262">
            <v>34.242174568771937</v>
          </cell>
          <cell r="K262">
            <v>745</v>
          </cell>
          <cell r="L262">
            <v>135.06783559865801</v>
          </cell>
          <cell r="M262">
            <v>99.391708992908221</v>
          </cell>
          <cell r="N262">
            <v>87.844526903142139</v>
          </cell>
          <cell r="O262">
            <v>114.49097320626952</v>
          </cell>
          <cell r="P262">
            <v>131.16140517996865</v>
          </cell>
          <cell r="Q262">
            <v>143.08315634220449</v>
          </cell>
          <cell r="R262">
            <v>138.10532385798592</v>
          </cell>
          <cell r="S262">
            <v>101.35237580075193</v>
          </cell>
          <cell r="T262">
            <v>121.32527116439491</v>
          </cell>
        </row>
        <row r="263">
          <cell r="A263">
            <v>47058</v>
          </cell>
          <cell r="B263">
            <v>47058</v>
          </cell>
          <cell r="C263">
            <v>47087</v>
          </cell>
          <cell r="D263">
            <v>47.673377102398618</v>
          </cell>
          <cell r="E263">
            <v>43.560285537249463</v>
          </cell>
          <cell r="F263">
            <v>49.980575664188009</v>
          </cell>
          <cell r="G263">
            <v>53.809304847275278</v>
          </cell>
          <cell r="H263">
            <v>48.21303857058038</v>
          </cell>
          <cell r="I263">
            <v>46.835297880016775</v>
          </cell>
          <cell r="J263">
            <v>48.345313266951422</v>
          </cell>
          <cell r="K263">
            <v>720</v>
          </cell>
          <cell r="L263">
            <v>95.986852874253387</v>
          </cell>
          <cell r="M263">
            <v>87.108742988208249</v>
          </cell>
          <cell r="N263">
            <v>81.740916806525988</v>
          </cell>
          <cell r="O263">
            <v>91.489688894092964</v>
          </cell>
          <cell r="P263">
            <v>93.289564502136741</v>
          </cell>
          <cell r="Q263">
            <v>96.949159490046824</v>
          </cell>
          <cell r="R263">
            <v>100.79821089358703</v>
          </cell>
          <cell r="S263">
            <v>87.971469666390647</v>
          </cell>
          <cell r="T263">
            <v>92.189472456495622</v>
          </cell>
        </row>
        <row r="264">
          <cell r="A264">
            <v>47088</v>
          </cell>
          <cell r="B264">
            <v>47088</v>
          </cell>
          <cell r="C264">
            <v>47118</v>
          </cell>
          <cell r="D264">
            <v>54.214660282944109</v>
          </cell>
          <cell r="E264">
            <v>51.923750039328901</v>
          </cell>
          <cell r="F264">
            <v>54.666753024070573</v>
          </cell>
          <cell r="G264">
            <v>57.519020263091143</v>
          </cell>
          <cell r="H264">
            <v>52.627753699139291</v>
          </cell>
          <cell r="I264">
            <v>53.616816186955326</v>
          </cell>
          <cell r="J264">
            <v>54.094792249254887</v>
          </cell>
          <cell r="K264">
            <v>744</v>
          </cell>
          <cell r="L264">
            <v>87.139669344859897</v>
          </cell>
          <cell r="M264">
            <v>79.432072459672682</v>
          </cell>
          <cell r="N264">
            <v>72.300016606144837</v>
          </cell>
          <cell r="O264">
            <v>84.818506486603653</v>
          </cell>
          <cell r="P264">
            <v>80.75280025208454</v>
          </cell>
          <cell r="Q264">
            <v>85.916860203763392</v>
          </cell>
          <cell r="R264">
            <v>98.127081635172416</v>
          </cell>
          <cell r="S264">
            <v>79.540560622682847</v>
          </cell>
          <cell r="T264">
            <v>83.523389077117571</v>
          </cell>
        </row>
        <row r="265">
          <cell r="A265">
            <v>47119</v>
          </cell>
          <cell r="B265">
            <v>47119</v>
          </cell>
          <cell r="C265">
            <v>47149</v>
          </cell>
          <cell r="D265">
            <v>50.746455489290511</v>
          </cell>
          <cell r="E265">
            <v>52.051661163017904</v>
          </cell>
          <cell r="F265">
            <v>55.026971467149103</v>
          </cell>
          <cell r="G265">
            <v>60.860842800372403</v>
          </cell>
          <cell r="H265">
            <v>51.817440383859825</v>
          </cell>
          <cell r="I265">
            <v>50.000862169513873</v>
          </cell>
          <cell r="J265">
            <v>53.417372245533933</v>
          </cell>
          <cell r="K265">
            <v>744</v>
          </cell>
          <cell r="L265">
            <v>99.089152435800088</v>
          </cell>
          <cell r="M265">
            <v>69.853750532327751</v>
          </cell>
          <cell r="N265">
            <v>63.730254425385894</v>
          </cell>
          <cell r="O265">
            <v>96.104570915758842</v>
          </cell>
          <cell r="P265">
            <v>91.704371194984887</v>
          </cell>
          <cell r="Q265">
            <v>92.201742220956817</v>
          </cell>
          <cell r="R265">
            <v>103.8179077309201</v>
          </cell>
          <cell r="S265">
            <v>69.644005124896836</v>
          </cell>
          <cell r="T265">
            <v>86.601087550252899</v>
          </cell>
        </row>
        <row r="266">
          <cell r="A266">
            <v>47150</v>
          </cell>
          <cell r="B266">
            <v>47150</v>
          </cell>
          <cell r="C266">
            <v>47177</v>
          </cell>
          <cell r="D266">
            <v>39.91294438523029</v>
          </cell>
          <cell r="E266">
            <v>40.826847257973441</v>
          </cell>
          <cell r="F266">
            <v>49.634987756286669</v>
          </cell>
          <cell r="G266">
            <v>53.830711137739165</v>
          </cell>
          <cell r="H266">
            <v>44.206282444036368</v>
          </cell>
          <cell r="I266">
            <v>41.482564148627667</v>
          </cell>
          <cell r="J266">
            <v>44.982389521648933</v>
          </cell>
          <cell r="K266">
            <v>672</v>
          </cell>
          <cell r="L266">
            <v>108.09185829918357</v>
          </cell>
          <cell r="M266">
            <v>75.950625908924138</v>
          </cell>
          <cell r="N266">
            <v>72.717555777253409</v>
          </cell>
          <cell r="O266">
            <v>105.60515562673022</v>
          </cell>
          <cell r="P266">
            <v>100.11818182949749</v>
          </cell>
          <cell r="Q266">
            <v>101.38837906105566</v>
          </cell>
          <cell r="R266">
            <v>110.39995418937851</v>
          </cell>
          <cell r="S266">
            <v>75.673116373227572</v>
          </cell>
          <cell r="T266">
            <v>95.076307739928708</v>
          </cell>
        </row>
        <row r="267">
          <cell r="A267">
            <v>47178</v>
          </cell>
          <cell r="B267">
            <v>47178</v>
          </cell>
          <cell r="C267">
            <v>47208</v>
          </cell>
          <cell r="D267">
            <v>40.806656623300761</v>
          </cell>
          <cell r="E267">
            <v>38.745667246715819</v>
          </cell>
          <cell r="F267">
            <v>49.189331994866322</v>
          </cell>
          <cell r="G267">
            <v>53.30695314935096</v>
          </cell>
          <cell r="H267">
            <v>41.148025443489772</v>
          </cell>
          <cell r="I267">
            <v>40.407140379684861</v>
          </cell>
          <cell r="J267">
            <v>43.933962472901413</v>
          </cell>
          <cell r="K267">
            <v>744</v>
          </cell>
          <cell r="L267">
            <v>127.24056453823161</v>
          </cell>
          <cell r="M267">
            <v>117.78465451347677</v>
          </cell>
          <cell r="N267">
            <v>107.57532506843775</v>
          </cell>
          <cell r="O267">
            <v>119.72765837275614</v>
          </cell>
          <cell r="P267">
            <v>125.04106577388615</v>
          </cell>
          <cell r="Q267">
            <v>130.82600248054831</v>
          </cell>
          <cell r="R267">
            <v>138.78042474308694</v>
          </cell>
          <cell r="S267">
            <v>117.61852537635281</v>
          </cell>
          <cell r="T267">
            <v>123.73308454963006</v>
          </cell>
        </row>
        <row r="268">
          <cell r="A268">
            <v>47209</v>
          </cell>
          <cell r="B268">
            <v>47209</v>
          </cell>
          <cell r="C268">
            <v>47238</v>
          </cell>
          <cell r="D268">
            <v>30.334020320968015</v>
          </cell>
          <cell r="E268">
            <v>35.580748563437773</v>
          </cell>
          <cell r="F268">
            <v>49.927497970918509</v>
          </cell>
          <cell r="G268">
            <v>51.985347138756318</v>
          </cell>
          <cell r="H268">
            <v>36.631939073182423</v>
          </cell>
          <cell r="I268">
            <v>34.760466988025705</v>
          </cell>
          <cell r="J268">
            <v>39.870003342548124</v>
          </cell>
          <cell r="K268">
            <v>719</v>
          </cell>
          <cell r="L268">
            <v>152.68718631170219</v>
          </cell>
          <cell r="M268">
            <v>145.29079655324892</v>
          </cell>
          <cell r="N268">
            <v>125.29568521562273</v>
          </cell>
          <cell r="O268">
            <v>141.7874309130616</v>
          </cell>
          <cell r="P268">
            <v>154.61095166095936</v>
          </cell>
          <cell r="Q268">
            <v>158.96346603558712</v>
          </cell>
          <cell r="R268">
            <v>166.6212180247359</v>
          </cell>
          <cell r="S268">
            <v>149.12071481670006</v>
          </cell>
          <cell r="T268">
            <v>150.97355862213837</v>
          </cell>
        </row>
        <row r="269">
          <cell r="A269">
            <v>47239</v>
          </cell>
          <cell r="B269">
            <v>47239</v>
          </cell>
          <cell r="C269">
            <v>47269</v>
          </cell>
          <cell r="D269">
            <v>32.655875012975272</v>
          </cell>
          <cell r="E269">
            <v>35.680138422014352</v>
          </cell>
          <cell r="F269">
            <v>46.482950583168524</v>
          </cell>
          <cell r="G269">
            <v>51.326704109863492</v>
          </cell>
          <cell r="H269">
            <v>38.382209888678418</v>
          </cell>
          <cell r="I269">
            <v>37.253186615046545</v>
          </cell>
          <cell r="J269">
            <v>40.296844105291107</v>
          </cell>
          <cell r="K269">
            <v>744</v>
          </cell>
          <cell r="L269">
            <v>85.554462808411643</v>
          </cell>
          <cell r="M269">
            <v>79.063589845989355</v>
          </cell>
          <cell r="N269">
            <v>62.339914316520577</v>
          </cell>
          <cell r="O269">
            <v>66.274175158356002</v>
          </cell>
          <cell r="P269">
            <v>88.866527885051042</v>
          </cell>
          <cell r="Q269">
            <v>101.77678498125429</v>
          </cell>
          <cell r="R269">
            <v>95.367948225471537</v>
          </cell>
          <cell r="S269">
            <v>81.532172013991755</v>
          </cell>
          <cell r="T269">
            <v>84.59242828474143</v>
          </cell>
        </row>
        <row r="270">
          <cell r="A270">
            <v>47270</v>
          </cell>
          <cell r="B270">
            <v>47270</v>
          </cell>
          <cell r="C270">
            <v>47299</v>
          </cell>
          <cell r="D270">
            <v>22.880912057458271</v>
          </cell>
          <cell r="E270">
            <v>21.815434036579322</v>
          </cell>
          <cell r="F270">
            <v>34.281943423214912</v>
          </cell>
          <cell r="G270">
            <v>42.838538966424558</v>
          </cell>
          <cell r="H270">
            <v>36.062178164070389</v>
          </cell>
          <cell r="I270">
            <v>33.974997809250695</v>
          </cell>
          <cell r="J270">
            <v>31.975667409499692</v>
          </cell>
          <cell r="K270">
            <v>720</v>
          </cell>
          <cell r="L270">
            <v>91.573065562532406</v>
          </cell>
          <cell r="M270">
            <v>85.240350280901509</v>
          </cell>
          <cell r="N270">
            <v>63.628818031030619</v>
          </cell>
          <cell r="O270">
            <v>62.501138891228912</v>
          </cell>
          <cell r="P270">
            <v>98.271475862164166</v>
          </cell>
          <cell r="Q270">
            <v>116.98057431725594</v>
          </cell>
          <cell r="R270">
            <v>101.23633355794659</v>
          </cell>
          <cell r="S270">
            <v>90.777419340373726</v>
          </cell>
          <cell r="T270">
            <v>93.480218464192262</v>
          </cell>
        </row>
        <row r="271">
          <cell r="A271">
            <v>47300</v>
          </cell>
          <cell r="B271">
            <v>47300</v>
          </cell>
          <cell r="C271">
            <v>47330</v>
          </cell>
          <cell r="D271">
            <v>17.151089080803931</v>
          </cell>
          <cell r="E271">
            <v>13.695832971530622</v>
          </cell>
          <cell r="F271">
            <v>23.917464608886981</v>
          </cell>
          <cell r="G271">
            <v>33.703123319432336</v>
          </cell>
          <cell r="H271">
            <v>34.748379176222905</v>
          </cell>
          <cell r="I271">
            <v>30.07865472926435</v>
          </cell>
          <cell r="J271">
            <v>25.549090647690189</v>
          </cell>
          <cell r="K271">
            <v>744</v>
          </cell>
          <cell r="L271">
            <v>166.78984187429373</v>
          </cell>
          <cell r="M271">
            <v>112.69401898285724</v>
          </cell>
          <cell r="N271">
            <v>89.974793460893622</v>
          </cell>
          <cell r="O271">
            <v>97.717563338735374</v>
          </cell>
          <cell r="P271">
            <v>169.86701826945736</v>
          </cell>
          <cell r="Q271">
            <v>213.64387007743053</v>
          </cell>
          <cell r="R271">
            <v>165.77133146985997</v>
          </cell>
          <cell r="S271">
            <v>113.69200402878464</v>
          </cell>
          <cell r="T271">
            <v>152.15630150105437</v>
          </cell>
        </row>
        <row r="272">
          <cell r="A272">
            <v>47331</v>
          </cell>
          <cell r="B272">
            <v>47331</v>
          </cell>
          <cell r="C272">
            <v>47361</v>
          </cell>
          <cell r="D272">
            <v>20.023938339695746</v>
          </cell>
          <cell r="E272">
            <v>16.580458991847337</v>
          </cell>
          <cell r="F272">
            <v>27.546286109166353</v>
          </cell>
          <cell r="G272">
            <v>30.896067171012263</v>
          </cell>
          <cell r="H272">
            <v>32.92615897815255</v>
          </cell>
          <cell r="I272">
            <v>30.943429604549404</v>
          </cell>
          <cell r="J272">
            <v>26.486056532403939</v>
          </cell>
          <cell r="K272">
            <v>744</v>
          </cell>
          <cell r="L272">
            <v>161.4829203357973</v>
          </cell>
          <cell r="M272">
            <v>115.43179926117702</v>
          </cell>
          <cell r="N272">
            <v>97.524155782652798</v>
          </cell>
          <cell r="O272">
            <v>115.13721554271613</v>
          </cell>
          <cell r="P272">
            <v>163.25451157660038</v>
          </cell>
          <cell r="Q272">
            <v>192.93483296898262</v>
          </cell>
          <cell r="R272">
            <v>163.57696217452946</v>
          </cell>
          <cell r="S272">
            <v>120.59921227709944</v>
          </cell>
          <cell r="T272">
            <v>147.48353141215537</v>
          </cell>
        </row>
        <row r="273">
          <cell r="A273">
            <v>47362</v>
          </cell>
          <cell r="B273">
            <v>47362</v>
          </cell>
          <cell r="C273">
            <v>47391</v>
          </cell>
          <cell r="D273">
            <v>24.553406958248715</v>
          </cell>
          <cell r="E273">
            <v>24.061697259055123</v>
          </cell>
          <cell r="F273">
            <v>41.664672688520589</v>
          </cell>
          <cell r="G273">
            <v>42.938593714836465</v>
          </cell>
          <cell r="H273">
            <v>31.26282123398029</v>
          </cell>
          <cell r="I273">
            <v>27.354305300221434</v>
          </cell>
          <cell r="J273">
            <v>31.972582859143767</v>
          </cell>
          <cell r="K273">
            <v>720</v>
          </cell>
          <cell r="L273">
            <v>135.03972623645467</v>
          </cell>
          <cell r="M273">
            <v>101.5205909980391</v>
          </cell>
          <cell r="N273">
            <v>85.603756680681414</v>
          </cell>
          <cell r="O273">
            <v>106.98674890985576</v>
          </cell>
          <cell r="P273">
            <v>135.92463229218532</v>
          </cell>
          <cell r="Q273">
            <v>151.6624230166899</v>
          </cell>
          <cell r="R273">
            <v>135.52009848193936</v>
          </cell>
          <cell r="S273">
            <v>100.6870606186483</v>
          </cell>
          <cell r="T273">
            <v>124.28637389026738</v>
          </cell>
        </row>
        <row r="274">
          <cell r="A274">
            <v>47392</v>
          </cell>
          <cell r="B274">
            <v>47392</v>
          </cell>
          <cell r="C274">
            <v>47422</v>
          </cell>
          <cell r="D274">
            <v>30.389321007600888</v>
          </cell>
          <cell r="E274">
            <v>28.876058896125791</v>
          </cell>
          <cell r="F274">
            <v>43.444625815011754</v>
          </cell>
          <cell r="G274">
            <v>42.61086558357546</v>
          </cell>
          <cell r="H274">
            <v>28.878468540819672</v>
          </cell>
          <cell r="I274">
            <v>31.253707569498047</v>
          </cell>
          <cell r="J274">
            <v>34.242174568771937</v>
          </cell>
          <cell r="K274">
            <v>745</v>
          </cell>
          <cell r="L274">
            <v>137.63374882507642</v>
          </cell>
          <cell r="M274">
            <v>101.27977581381739</v>
          </cell>
          <cell r="N274">
            <v>90.399508188751383</v>
          </cell>
          <cell r="O274">
            <v>117.64472078669078</v>
          </cell>
          <cell r="P274">
            <v>134.51236681774947</v>
          </cell>
          <cell r="Q274">
            <v>146.64738179181626</v>
          </cell>
          <cell r="R274">
            <v>141.13267321716546</v>
          </cell>
          <cell r="S274">
            <v>103.99444597202019</v>
          </cell>
          <cell r="T274">
            <v>124.42168498304095</v>
          </cell>
        </row>
        <row r="275">
          <cell r="A275">
            <v>47423</v>
          </cell>
          <cell r="B275">
            <v>47423</v>
          </cell>
          <cell r="C275">
            <v>47452</v>
          </cell>
          <cell r="D275">
            <v>47.673377102398618</v>
          </cell>
          <cell r="E275">
            <v>43.560285537249463</v>
          </cell>
          <cell r="F275">
            <v>49.980575664188009</v>
          </cell>
          <cell r="G275">
            <v>53.809304847275278</v>
          </cell>
          <cell r="H275">
            <v>48.21303857058038</v>
          </cell>
          <cell r="I275">
            <v>46.835297880016775</v>
          </cell>
          <cell r="J275">
            <v>48.345313266951422</v>
          </cell>
          <cell r="K275">
            <v>720</v>
          </cell>
          <cell r="L275">
            <v>97.810227428908121</v>
          </cell>
          <cell r="M275">
            <v>88.763433455028121</v>
          </cell>
          <cell r="N275">
            <v>83.293651436244474</v>
          </cell>
          <cell r="O275">
            <v>93.227569985704761</v>
          </cell>
          <cell r="P275">
            <v>95.061635449621804</v>
          </cell>
          <cell r="Q275">
            <v>98.790746090627451</v>
          </cell>
          <cell r="R275">
            <v>102.71291204360377</v>
          </cell>
          <cell r="S275">
            <v>89.642558671931724</v>
          </cell>
          <cell r="T275">
            <v>93.940658519212974</v>
          </cell>
        </row>
        <row r="276">
          <cell r="A276">
            <v>47453</v>
          </cell>
          <cell r="B276">
            <v>47453</v>
          </cell>
          <cell r="C276">
            <v>47483</v>
          </cell>
          <cell r="D276">
            <v>54.214660282944109</v>
          </cell>
          <cell r="E276">
            <v>51.923750039328901</v>
          </cell>
          <cell r="F276">
            <v>54.666753024070573</v>
          </cell>
          <cell r="G276">
            <v>57.519020263091143</v>
          </cell>
          <cell r="H276">
            <v>52.627753699139291</v>
          </cell>
          <cell r="I276">
            <v>53.616816186955326</v>
          </cell>
          <cell r="J276">
            <v>54.094792249254887</v>
          </cell>
          <cell r="K276">
            <v>744</v>
          </cell>
          <cell r="L276">
            <v>88.794947412456139</v>
          </cell>
          <cell r="M276">
            <v>80.940906186450377</v>
          </cell>
          <cell r="N276">
            <v>73.673343825938247</v>
          </cell>
          <cell r="O276">
            <v>86.429616715488379</v>
          </cell>
          <cell r="P276">
            <v>82.286683274039987</v>
          </cell>
          <cell r="Q276">
            <v>87.548833528694487</v>
          </cell>
          <cell r="R276">
            <v>99.990985711991144</v>
          </cell>
          <cell r="S276">
            <v>81.051420814815543</v>
          </cell>
          <cell r="T276">
            <v>85.109899968560867</v>
          </cell>
        </row>
        <row r="277">
          <cell r="A277">
            <v>47484</v>
          </cell>
          <cell r="B277">
            <v>47484</v>
          </cell>
          <cell r="C277">
            <v>47514</v>
          </cell>
          <cell r="D277">
            <v>50.746455489290511</v>
          </cell>
          <cell r="E277">
            <v>52.051661163017904</v>
          </cell>
          <cell r="F277">
            <v>55.026971467149103</v>
          </cell>
          <cell r="G277">
            <v>60.860842800372403</v>
          </cell>
          <cell r="H277">
            <v>51.817440383859825</v>
          </cell>
          <cell r="I277">
            <v>50.000862169513873</v>
          </cell>
          <cell r="J277">
            <v>53.417372245533933</v>
          </cell>
          <cell r="K277">
            <v>744</v>
          </cell>
          <cell r="L277">
            <v>100.97146356856618</v>
          </cell>
          <cell r="M277">
            <v>71.180589028927869</v>
          </cell>
          <cell r="N277">
            <v>64.940744070496123</v>
          </cell>
          <cell r="O277">
            <v>97.930150725902635</v>
          </cell>
          <cell r="P277">
            <v>93.446363985549297</v>
          </cell>
          <cell r="Q277">
            <v>93.953181749895407</v>
          </cell>
          <cell r="R277">
            <v>105.79000369400467</v>
          </cell>
          <cell r="S277">
            <v>70.966820290280992</v>
          </cell>
          <cell r="T277">
            <v>88.246101883049604</v>
          </cell>
        </row>
        <row r="278">
          <cell r="A278">
            <v>47515</v>
          </cell>
          <cell r="B278">
            <v>47515</v>
          </cell>
          <cell r="C278">
            <v>47542</v>
          </cell>
          <cell r="D278">
            <v>39.91294438523029</v>
          </cell>
          <cell r="E278">
            <v>40.826847257973441</v>
          </cell>
          <cell r="F278">
            <v>49.634987756286669</v>
          </cell>
          <cell r="G278">
            <v>53.830711137739165</v>
          </cell>
          <cell r="H278">
            <v>44.206282444036368</v>
          </cell>
          <cell r="I278">
            <v>41.482564148627667</v>
          </cell>
          <cell r="J278">
            <v>44.982389521648933</v>
          </cell>
          <cell r="K278">
            <v>672</v>
          </cell>
          <cell r="L278">
            <v>110.14522084335394</v>
          </cell>
          <cell r="M278">
            <v>77.393305037679582</v>
          </cell>
          <cell r="N278">
            <v>74.098843320996892</v>
          </cell>
          <cell r="O278">
            <v>107.6112106972063</v>
          </cell>
          <cell r="P278">
            <v>102.02000708188679</v>
          </cell>
          <cell r="Q278">
            <v>103.31433266590406</v>
          </cell>
          <cell r="R278">
            <v>112.49708930074976</v>
          </cell>
          <cell r="S278">
            <v>77.110545504684794</v>
          </cell>
          <cell r="T278">
            <v>96.882345912296316</v>
          </cell>
        </row>
        <row r="279">
          <cell r="A279">
            <v>47543</v>
          </cell>
          <cell r="B279">
            <v>47543</v>
          </cell>
          <cell r="C279">
            <v>47573</v>
          </cell>
          <cell r="D279">
            <v>40.806656623300761</v>
          </cell>
          <cell r="E279">
            <v>38.745667246715819</v>
          </cell>
          <cell r="F279">
            <v>49.189331994866322</v>
          </cell>
          <cell r="G279">
            <v>53.30695314935096</v>
          </cell>
          <cell r="H279">
            <v>41.148025443489772</v>
          </cell>
          <cell r="I279">
            <v>40.407140379684861</v>
          </cell>
          <cell r="J279">
            <v>43.933962472901413</v>
          </cell>
          <cell r="K279">
            <v>744</v>
          </cell>
          <cell r="L279">
            <v>129.65775250094393</v>
          </cell>
          <cell r="M279">
            <v>120.02218018571871</v>
          </cell>
          <cell r="N279">
            <v>108.61228211116472</v>
          </cell>
          <cell r="O279">
            <v>121.61769556977504</v>
          </cell>
          <cell r="P279">
            <v>127.41266019461717</v>
          </cell>
          <cell r="Q279">
            <v>133.52950984192356</v>
          </cell>
          <cell r="R279">
            <v>142.27148701329253</v>
          </cell>
          <cell r="S279">
            <v>118.92343367334931</v>
          </cell>
          <cell r="T279">
            <v>125.90564949137784</v>
          </cell>
        </row>
        <row r="280">
          <cell r="A280">
            <v>47574</v>
          </cell>
          <cell r="B280">
            <v>47574</v>
          </cell>
          <cell r="C280">
            <v>47603</v>
          </cell>
          <cell r="D280">
            <v>30.334020320968015</v>
          </cell>
          <cell r="E280">
            <v>35.580748563437773</v>
          </cell>
          <cell r="F280">
            <v>49.927497970918509</v>
          </cell>
          <cell r="G280">
            <v>51.985347138756318</v>
          </cell>
          <cell r="H280">
            <v>36.631939073182423</v>
          </cell>
          <cell r="I280">
            <v>34.760466988025705</v>
          </cell>
          <cell r="J280">
            <v>39.870003342548124</v>
          </cell>
          <cell r="K280">
            <v>719</v>
          </cell>
          <cell r="L280">
            <v>155.5878600881104</v>
          </cell>
          <cell r="M280">
            <v>148.05093892424654</v>
          </cell>
          <cell r="N280">
            <v>128.98814557155086</v>
          </cell>
          <cell r="O280">
            <v>144.70597350699504</v>
          </cell>
          <cell r="P280">
            <v>157.36078483083304</v>
          </cell>
          <cell r="Q280">
            <v>161.50338254076942</v>
          </cell>
          <cell r="R280">
            <v>168.61094733784472</v>
          </cell>
          <cell r="S280">
            <v>153.26443287867369</v>
          </cell>
          <cell r="T280">
            <v>153.90854310471087</v>
          </cell>
        </row>
        <row r="281">
          <cell r="A281">
            <v>47604</v>
          </cell>
          <cell r="B281">
            <v>47604</v>
          </cell>
          <cell r="C281">
            <v>47634</v>
          </cell>
          <cell r="D281">
            <v>32.655875012975272</v>
          </cell>
          <cell r="E281">
            <v>35.680138422014352</v>
          </cell>
          <cell r="F281">
            <v>46.482950583168524</v>
          </cell>
          <cell r="G281">
            <v>51.326704109863492</v>
          </cell>
          <cell r="H281">
            <v>38.382209888678418</v>
          </cell>
          <cell r="I281">
            <v>37.253186615046545</v>
          </cell>
          <cell r="J281">
            <v>40.296844105291107</v>
          </cell>
          <cell r="K281">
            <v>744</v>
          </cell>
          <cell r="L281">
            <v>87.179614838257365</v>
          </cell>
          <cell r="M281">
            <v>80.565415289549051</v>
          </cell>
          <cell r="N281">
            <v>63.524050674092841</v>
          </cell>
          <cell r="O281">
            <v>67.533046229071459</v>
          </cell>
          <cell r="P281">
            <v>90.554538371112102</v>
          </cell>
          <cell r="Q281">
            <v>103.71002445831468</v>
          </cell>
          <cell r="R281">
            <v>97.179452330013959</v>
          </cell>
          <cell r="S281">
            <v>83.080862130943331</v>
          </cell>
          <cell r="T281">
            <v>86.199251361858629</v>
          </cell>
        </row>
        <row r="282">
          <cell r="A282">
            <v>47635</v>
          </cell>
          <cell r="B282">
            <v>47635</v>
          </cell>
          <cell r="C282">
            <v>47664</v>
          </cell>
          <cell r="D282">
            <v>22.880912057458271</v>
          </cell>
          <cell r="E282">
            <v>21.815434036579322</v>
          </cell>
          <cell r="F282">
            <v>34.281943423214912</v>
          </cell>
          <cell r="G282">
            <v>42.838538966424558</v>
          </cell>
          <cell r="H282">
            <v>36.062178164070389</v>
          </cell>
          <cell r="I282">
            <v>33.974997809250695</v>
          </cell>
          <cell r="J282">
            <v>31.975667409499692</v>
          </cell>
          <cell r="K282">
            <v>720</v>
          </cell>
          <cell r="L282">
            <v>93.312571044706431</v>
          </cell>
          <cell r="M282">
            <v>86.859534172724537</v>
          </cell>
          <cell r="N282">
            <v>63.57452742193491</v>
          </cell>
          <cell r="O282">
            <v>63.701984593829209</v>
          </cell>
          <cell r="P282">
            <v>100.59669023657945</v>
          </cell>
          <cell r="Q282">
            <v>119.81893693653339</v>
          </cell>
          <cell r="R282">
            <v>104.1111621028479</v>
          </cell>
          <cell r="S282">
            <v>90.864032041608482</v>
          </cell>
          <cell r="T282">
            <v>95.215257424220511</v>
          </cell>
        </row>
        <row r="283">
          <cell r="A283">
            <v>47665</v>
          </cell>
          <cell r="B283">
            <v>47665</v>
          </cell>
          <cell r="C283">
            <v>47695</v>
          </cell>
          <cell r="D283">
            <v>17.151089080803931</v>
          </cell>
          <cell r="E283">
            <v>13.695832971530622</v>
          </cell>
          <cell r="F283">
            <v>23.917464608886981</v>
          </cell>
          <cell r="G283">
            <v>33.703123319432336</v>
          </cell>
          <cell r="H283">
            <v>34.748379176222905</v>
          </cell>
          <cell r="I283">
            <v>30.07865472926435</v>
          </cell>
          <cell r="J283">
            <v>25.549090647690189</v>
          </cell>
          <cell r="K283">
            <v>744</v>
          </cell>
          <cell r="L283">
            <v>169.9584661063912</v>
          </cell>
          <cell r="M283">
            <v>114.83482258001742</v>
          </cell>
          <cell r="N283">
            <v>93.007464739974338</v>
          </cell>
          <cell r="O283">
            <v>99.914339455959052</v>
          </cell>
          <cell r="P283">
            <v>174.09921850909561</v>
          </cell>
          <cell r="Q283">
            <v>219.75874159004707</v>
          </cell>
          <cell r="R283">
            <v>169.79438552597543</v>
          </cell>
          <cell r="S283">
            <v>117.36577275959372</v>
          </cell>
          <cell r="T283">
            <v>156.32938343169232</v>
          </cell>
        </row>
        <row r="284">
          <cell r="A284">
            <v>47696</v>
          </cell>
          <cell r="B284">
            <v>47696</v>
          </cell>
          <cell r="C284">
            <v>47726</v>
          </cell>
          <cell r="D284">
            <v>20.023938339695746</v>
          </cell>
          <cell r="E284">
            <v>16.580458991847337</v>
          </cell>
          <cell r="F284">
            <v>27.546286109166353</v>
          </cell>
          <cell r="G284">
            <v>30.896067171012263</v>
          </cell>
          <cell r="H284">
            <v>32.92615897815255</v>
          </cell>
          <cell r="I284">
            <v>30.943429604549404</v>
          </cell>
          <cell r="J284">
            <v>26.486056532403939</v>
          </cell>
          <cell r="K284">
            <v>744</v>
          </cell>
          <cell r="L284">
            <v>164.55071305866332</v>
          </cell>
          <cell r="M284">
            <v>117.62462068362527</v>
          </cell>
          <cell r="N284">
            <v>99.28560843807648</v>
          </cell>
          <cell r="O284">
            <v>117.12468937545172</v>
          </cell>
          <cell r="P284">
            <v>166.5865698255337</v>
          </cell>
          <cell r="Q284">
            <v>196.36684002383888</v>
          </cell>
          <cell r="R284">
            <v>166.96560358497544</v>
          </cell>
          <cell r="S284">
            <v>122.9027661714788</v>
          </cell>
          <cell r="T284">
            <v>150.30829193674433</v>
          </cell>
        </row>
        <row r="285">
          <cell r="A285">
            <v>47727</v>
          </cell>
          <cell r="B285">
            <v>47727</v>
          </cell>
          <cell r="C285">
            <v>47756</v>
          </cell>
          <cell r="D285">
            <v>24.553406958248715</v>
          </cell>
          <cell r="E285">
            <v>24.061697259055123</v>
          </cell>
          <cell r="F285">
            <v>41.664672688520589</v>
          </cell>
          <cell r="G285">
            <v>42.938593714836465</v>
          </cell>
          <cell r="H285">
            <v>31.26282123398029</v>
          </cell>
          <cell r="I285">
            <v>27.354305300221434</v>
          </cell>
          <cell r="J285">
            <v>31.972582859143767</v>
          </cell>
          <cell r="K285">
            <v>720</v>
          </cell>
          <cell r="L285">
            <v>137.60509827143318</v>
          </cell>
          <cell r="M285">
            <v>103.44909946348774</v>
          </cell>
          <cell r="N285">
            <v>87.237276080822184</v>
          </cell>
          <cell r="O285">
            <v>108.92300920535958</v>
          </cell>
          <cell r="P285">
            <v>138.40375816172491</v>
          </cell>
          <cell r="Q285">
            <v>154.74728110179265</v>
          </cell>
          <cell r="R285">
            <v>138.0430504420022</v>
          </cell>
          <cell r="S285">
            <v>102.63942500829846</v>
          </cell>
          <cell r="T285">
            <v>126.65678909479652</v>
          </cell>
        </row>
        <row r="286">
          <cell r="A286">
            <v>47757</v>
          </cell>
          <cell r="B286">
            <v>47757</v>
          </cell>
          <cell r="C286">
            <v>47787</v>
          </cell>
          <cell r="D286">
            <v>30.389321007600888</v>
          </cell>
          <cell r="E286">
            <v>28.876058896125791</v>
          </cell>
          <cell r="F286">
            <v>43.444625815011754</v>
          </cell>
          <cell r="G286">
            <v>42.61086558357546</v>
          </cell>
          <cell r="H286">
            <v>28.878468540819672</v>
          </cell>
          <cell r="I286">
            <v>31.253707569498047</v>
          </cell>
          <cell r="J286">
            <v>34.242174568771937</v>
          </cell>
          <cell r="K286">
            <v>745</v>
          </cell>
          <cell r="L286">
            <v>140.24840728923877</v>
          </cell>
          <cell r="M286">
            <v>103.20370879076582</v>
          </cell>
          <cell r="N286">
            <v>92.116727355893673</v>
          </cell>
          <cell r="O286">
            <v>119.87965971233741</v>
          </cell>
          <cell r="P286">
            <v>137.06774519207781</v>
          </cell>
          <cell r="Q286">
            <v>149.43329255561781</v>
          </cell>
          <cell r="R286">
            <v>143.81381693288168</v>
          </cell>
          <cell r="S286">
            <v>105.96991308990124</v>
          </cell>
          <cell r="T286">
            <v>126.78532417510117</v>
          </cell>
        </row>
        <row r="287">
          <cell r="A287">
            <v>47788</v>
          </cell>
          <cell r="B287">
            <v>47788</v>
          </cell>
          <cell r="C287">
            <v>47817</v>
          </cell>
          <cell r="D287">
            <v>47.673377102398618</v>
          </cell>
          <cell r="E287">
            <v>43.560285537249463</v>
          </cell>
          <cell r="F287">
            <v>49.980575664188009</v>
          </cell>
          <cell r="G287">
            <v>53.809304847275278</v>
          </cell>
          <cell r="H287">
            <v>48.21303857058038</v>
          </cell>
          <cell r="I287">
            <v>46.835297880016775</v>
          </cell>
          <cell r="J287">
            <v>48.345313266951422</v>
          </cell>
          <cell r="K287">
            <v>720</v>
          </cell>
          <cell r="L287">
            <v>99.668238986543258</v>
          </cell>
          <cell r="M287">
            <v>90.449555927159537</v>
          </cell>
          <cell r="N287">
            <v>84.793711480626627</v>
          </cell>
          <cell r="O287">
            <v>94.827880447287754</v>
          </cell>
          <cell r="P287">
            <v>96.95537881901457</v>
          </cell>
          <cell r="Q287">
            <v>100.76808745945706</v>
          </cell>
          <cell r="R287">
            <v>104.7372569326683</v>
          </cell>
          <cell r="S287">
            <v>91.336560192673474</v>
          </cell>
          <cell r="T287">
            <v>95.730599487825756</v>
          </cell>
        </row>
        <row r="288">
          <cell r="A288">
            <v>47818</v>
          </cell>
          <cell r="B288">
            <v>47818</v>
          </cell>
          <cell r="C288">
            <v>47848</v>
          </cell>
          <cell r="D288">
            <v>54.214660282944109</v>
          </cell>
          <cell r="E288">
            <v>51.923750039328901</v>
          </cell>
          <cell r="F288">
            <v>54.666753024070573</v>
          </cell>
          <cell r="G288">
            <v>57.519020263091143</v>
          </cell>
          <cell r="H288">
            <v>52.627753699139291</v>
          </cell>
          <cell r="I288">
            <v>53.616816186955326</v>
          </cell>
          <cell r="J288">
            <v>54.094792249254887</v>
          </cell>
          <cell r="K288">
            <v>744</v>
          </cell>
          <cell r="L288">
            <v>90.481668649778712</v>
          </cell>
          <cell r="M288">
            <v>82.478400640478824</v>
          </cell>
          <cell r="N288">
            <v>75.150098794263428</v>
          </cell>
          <cell r="O288">
            <v>88.304592376339016</v>
          </cell>
          <cell r="P288">
            <v>83.723967593088204</v>
          </cell>
          <cell r="Q288">
            <v>89.145879308843831</v>
          </cell>
          <cell r="R288">
            <v>101.82869942166441</v>
          </cell>
          <cell r="S288">
            <v>82.534259279994757</v>
          </cell>
          <cell r="T288">
            <v>86.724564128981655</v>
          </cell>
        </row>
        <row r="289">
          <cell r="A289">
            <v>47849</v>
          </cell>
          <cell r="B289">
            <v>47849</v>
          </cell>
          <cell r="C289">
            <v>47879</v>
          </cell>
          <cell r="D289">
            <v>50.746455489290511</v>
          </cell>
          <cell r="E289">
            <v>52.051661163017904</v>
          </cell>
          <cell r="F289">
            <v>55.026971467149103</v>
          </cell>
          <cell r="G289">
            <v>60.860842800372403</v>
          </cell>
          <cell r="H289">
            <v>51.817440383859825</v>
          </cell>
          <cell r="I289">
            <v>50.000862169513873</v>
          </cell>
          <cell r="J289">
            <v>53.417372245533933</v>
          </cell>
          <cell r="K289">
            <v>744</v>
          </cell>
          <cell r="L289">
            <v>102.88953136458976</v>
          </cell>
          <cell r="M289">
            <v>72.532630208698336</v>
          </cell>
          <cell r="N289">
            <v>66.174224625356729</v>
          </cell>
          <cell r="O289">
            <v>99.790360758953994</v>
          </cell>
          <cell r="P289">
            <v>95.22140186208631</v>
          </cell>
          <cell r="Q289">
            <v>95.737845863014769</v>
          </cell>
          <cell r="R289">
            <v>107.79951034495652</v>
          </cell>
          <cell r="S289">
            <v>72.314759771438233</v>
          </cell>
          <cell r="T289">
            <v>89.922331025195035</v>
          </cell>
        </row>
        <row r="290">
          <cell r="A290">
            <v>47880</v>
          </cell>
          <cell r="B290">
            <v>47880</v>
          </cell>
          <cell r="C290">
            <v>47907</v>
          </cell>
          <cell r="D290">
            <v>39.91294438523029</v>
          </cell>
          <cell r="E290">
            <v>40.826847257973441</v>
          </cell>
          <cell r="F290">
            <v>49.634987756286669</v>
          </cell>
          <cell r="G290">
            <v>53.830711137739165</v>
          </cell>
          <cell r="H290">
            <v>44.206282444036368</v>
          </cell>
          <cell r="I290">
            <v>41.482564148627667</v>
          </cell>
          <cell r="J290">
            <v>44.982389521648933</v>
          </cell>
          <cell r="K290">
            <v>672</v>
          </cell>
          <cell r="L290">
            <v>112.23759002759849</v>
          </cell>
          <cell r="M290">
            <v>78.863387821616328</v>
          </cell>
          <cell r="N290">
            <v>75.506364509086779</v>
          </cell>
          <cell r="O290">
            <v>109.65545542599516</v>
          </cell>
          <cell r="P290">
            <v>103.95803725371734</v>
          </cell>
          <cell r="Q290">
            <v>105.27695042329981</v>
          </cell>
          <cell r="R290">
            <v>114.63414642840553</v>
          </cell>
          <cell r="S290">
            <v>78.575274530923977</v>
          </cell>
          <cell r="T290">
            <v>98.722746373015099</v>
          </cell>
        </row>
        <row r="291">
          <cell r="A291">
            <v>47908</v>
          </cell>
          <cell r="B291">
            <v>47908</v>
          </cell>
          <cell r="C291">
            <v>47938</v>
          </cell>
          <cell r="D291">
            <v>40.806656623300761</v>
          </cell>
          <cell r="E291">
            <v>38.745667246715819</v>
          </cell>
          <cell r="F291">
            <v>49.189331994866322</v>
          </cell>
          <cell r="G291">
            <v>53.30695314935096</v>
          </cell>
          <cell r="H291">
            <v>41.148025443489772</v>
          </cell>
          <cell r="I291">
            <v>40.407140379684861</v>
          </cell>
          <cell r="J291">
            <v>43.933962472901413</v>
          </cell>
          <cell r="K291">
            <v>744</v>
          </cell>
          <cell r="L291">
            <v>132.12085978668267</v>
          </cell>
          <cell r="M291">
            <v>122.30221159746819</v>
          </cell>
          <cell r="N291">
            <v>110.67553376972002</v>
          </cell>
          <cell r="O291">
            <v>123.92804998043687</v>
          </cell>
          <cell r="P291">
            <v>129.83310011586394</v>
          </cell>
          <cell r="Q291">
            <v>136.06615025082525</v>
          </cell>
          <cell r="R291">
            <v>144.97419630993042</v>
          </cell>
          <cell r="S291">
            <v>121.18256097459222</v>
          </cell>
          <cell r="T291">
            <v>128.29744773007803</v>
          </cell>
        </row>
        <row r="292">
          <cell r="A292">
            <v>47939</v>
          </cell>
          <cell r="B292">
            <v>47939</v>
          </cell>
          <cell r="C292">
            <v>47968</v>
          </cell>
          <cell r="D292">
            <v>30.334020320968015</v>
          </cell>
          <cell r="E292">
            <v>35.580748563437773</v>
          </cell>
          <cell r="F292">
            <v>49.927497970918509</v>
          </cell>
          <cell r="G292">
            <v>51.985347138756318</v>
          </cell>
          <cell r="H292">
            <v>36.631939073182423</v>
          </cell>
          <cell r="I292">
            <v>34.760466988025705</v>
          </cell>
          <cell r="J292">
            <v>39.870003342548124</v>
          </cell>
          <cell r="K292">
            <v>719</v>
          </cell>
          <cell r="L292">
            <v>158.54363941800531</v>
          </cell>
          <cell r="M292">
            <v>150.86351675202803</v>
          </cell>
          <cell r="N292">
            <v>131.43860050451337</v>
          </cell>
          <cell r="O292">
            <v>147.45496021141301</v>
          </cell>
          <cell r="P292">
            <v>160.35017636826592</v>
          </cell>
          <cell r="Q292">
            <v>164.57147181109039</v>
          </cell>
          <cell r="R292">
            <v>171.81406069524476</v>
          </cell>
          <cell r="S292">
            <v>156.17607707613925</v>
          </cell>
          <cell r="T292">
            <v>156.83237048903274</v>
          </cell>
        </row>
        <row r="293">
          <cell r="A293">
            <v>47969</v>
          </cell>
          <cell r="B293">
            <v>47969</v>
          </cell>
          <cell r="C293">
            <v>47999</v>
          </cell>
          <cell r="D293">
            <v>32.655875012975272</v>
          </cell>
          <cell r="E293">
            <v>35.680138422014352</v>
          </cell>
          <cell r="F293">
            <v>46.482950583168524</v>
          </cell>
          <cell r="G293">
            <v>51.326704109863492</v>
          </cell>
          <cell r="H293">
            <v>38.382209888678418</v>
          </cell>
          <cell r="I293">
            <v>37.253186615046545</v>
          </cell>
          <cell r="J293">
            <v>40.296844105291107</v>
          </cell>
          <cell r="K293">
            <v>744</v>
          </cell>
          <cell r="L293">
            <v>88.835637508405085</v>
          </cell>
          <cell r="M293">
            <v>82.095768168271306</v>
          </cell>
          <cell r="N293">
            <v>64.689328754661446</v>
          </cell>
          <cell r="O293">
            <v>69.023774521345473</v>
          </cell>
          <cell r="P293">
            <v>92.275784098095826</v>
          </cell>
          <cell r="Q293">
            <v>105.53266238844002</v>
          </cell>
          <cell r="R293">
            <v>99.127663783407257</v>
          </cell>
          <cell r="S293">
            <v>84.536528389533842</v>
          </cell>
          <cell r="T293">
            <v>87.828022470432245</v>
          </cell>
        </row>
        <row r="294">
          <cell r="A294">
            <v>48000</v>
          </cell>
          <cell r="B294">
            <v>48000</v>
          </cell>
          <cell r="C294">
            <v>48029</v>
          </cell>
          <cell r="D294">
            <v>22.880912057458271</v>
          </cell>
          <cell r="E294">
            <v>21.815434036579322</v>
          </cell>
          <cell r="F294">
            <v>34.281943423214912</v>
          </cell>
          <cell r="G294">
            <v>42.838538966424558</v>
          </cell>
          <cell r="H294">
            <v>36.062178164070389</v>
          </cell>
          <cell r="I294">
            <v>33.974997809250695</v>
          </cell>
          <cell r="J294">
            <v>31.975667409499692</v>
          </cell>
          <cell r="K294">
            <v>720</v>
          </cell>
          <cell r="L294">
            <v>95.085119882776681</v>
          </cell>
          <cell r="M294">
            <v>88.509475310227131</v>
          </cell>
          <cell r="N294">
            <v>64.865324783430381</v>
          </cell>
          <cell r="O294">
            <v>64.937435386461019</v>
          </cell>
          <cell r="P294">
            <v>102.52725117698425</v>
          </cell>
          <cell r="Q294">
            <v>122.09911549442906</v>
          </cell>
          <cell r="R294">
            <v>105.91396592024968</v>
          </cell>
          <cell r="S294">
            <v>92.632573905112352</v>
          </cell>
          <cell r="T294">
            <v>97.015838311208825</v>
          </cell>
        </row>
        <row r="295">
          <cell r="A295">
            <v>48030</v>
          </cell>
          <cell r="B295">
            <v>48030</v>
          </cell>
          <cell r="C295">
            <v>48060</v>
          </cell>
          <cell r="D295">
            <v>17.151089080803931</v>
          </cell>
          <cell r="E295">
            <v>13.695832971530622</v>
          </cell>
          <cell r="F295">
            <v>23.917464608886981</v>
          </cell>
          <cell r="G295">
            <v>33.703123319432336</v>
          </cell>
          <cell r="H295">
            <v>34.748379176222905</v>
          </cell>
          <cell r="I295">
            <v>30.07865472926435</v>
          </cell>
          <cell r="J295">
            <v>25.549090647690189</v>
          </cell>
          <cell r="K295">
            <v>744</v>
          </cell>
          <cell r="L295">
            <v>173.18728695063345</v>
          </cell>
          <cell r="M295">
            <v>117.01629419725857</v>
          </cell>
          <cell r="N295">
            <v>94.774314025471895</v>
          </cell>
          <cell r="O295">
            <v>101.81245901879606</v>
          </cell>
          <cell r="P295">
            <v>177.40666416405065</v>
          </cell>
          <cell r="Q295">
            <v>223.93360484896149</v>
          </cell>
          <cell r="R295">
            <v>173.02004982287562</v>
          </cell>
          <cell r="S295">
            <v>119.59535328113469</v>
          </cell>
          <cell r="T295">
            <v>159.29922659033895</v>
          </cell>
        </row>
        <row r="296">
          <cell r="A296">
            <v>48061</v>
          </cell>
          <cell r="B296">
            <v>48061</v>
          </cell>
          <cell r="C296">
            <v>48091</v>
          </cell>
          <cell r="D296">
            <v>20.023938339695746</v>
          </cell>
          <cell r="E296">
            <v>16.580458991847337</v>
          </cell>
          <cell r="F296">
            <v>27.546286109166353</v>
          </cell>
          <cell r="G296">
            <v>30.896067171012263</v>
          </cell>
          <cell r="H296">
            <v>32.92615897815255</v>
          </cell>
          <cell r="I296">
            <v>30.943429604549404</v>
          </cell>
          <cell r="J296">
            <v>26.486056532403939</v>
          </cell>
          <cell r="K296">
            <v>744</v>
          </cell>
          <cell r="L296">
            <v>167.67678659499873</v>
          </cell>
          <cell r="M296">
            <v>119.85909846483497</v>
          </cell>
          <cell r="N296">
            <v>99.96354711024253</v>
          </cell>
          <cell r="O296">
            <v>118.65691756751762</v>
          </cell>
          <cell r="P296">
            <v>168.83331856111272</v>
          </cell>
          <cell r="Q296">
            <v>198.58159213870221</v>
          </cell>
          <cell r="R296">
            <v>169.67247025417879</v>
          </cell>
          <cell r="S296">
            <v>123.86742533598814</v>
          </cell>
          <cell r="T296">
            <v>152.12228632625406</v>
          </cell>
        </row>
        <row r="297">
          <cell r="A297">
            <v>48092</v>
          </cell>
          <cell r="B297">
            <v>48092</v>
          </cell>
          <cell r="C297">
            <v>48121</v>
          </cell>
          <cell r="D297">
            <v>24.553406958248715</v>
          </cell>
          <cell r="E297">
            <v>24.061697259055123</v>
          </cell>
          <cell r="F297">
            <v>41.664672688520589</v>
          </cell>
          <cell r="G297">
            <v>42.938593714836465</v>
          </cell>
          <cell r="H297">
            <v>31.26282123398029</v>
          </cell>
          <cell r="I297">
            <v>27.354305300221434</v>
          </cell>
          <cell r="J297">
            <v>31.972582859143767</v>
          </cell>
          <cell r="K297">
            <v>720</v>
          </cell>
          <cell r="L297">
            <v>140.21920512681123</v>
          </cell>
          <cell r="M297">
            <v>105.41424234151484</v>
          </cell>
          <cell r="N297">
            <v>89.955972827889667</v>
          </cell>
          <cell r="O297">
            <v>111.72562336000283</v>
          </cell>
          <cell r="P297">
            <v>141.65722274835753</v>
          </cell>
          <cell r="Q297">
            <v>158.56963682737626</v>
          </cell>
          <cell r="R297">
            <v>140.92713265924172</v>
          </cell>
          <cell r="S297">
            <v>105.66627824379867</v>
          </cell>
          <cell r="T297">
            <v>129.82008296310786</v>
          </cell>
        </row>
        <row r="298">
          <cell r="A298">
            <v>48122</v>
          </cell>
          <cell r="B298">
            <v>48122</v>
          </cell>
          <cell r="C298">
            <v>48152</v>
          </cell>
          <cell r="D298">
            <v>30.389321007600888</v>
          </cell>
          <cell r="E298">
            <v>28.876058896125791</v>
          </cell>
          <cell r="F298">
            <v>43.444625815011754</v>
          </cell>
          <cell r="G298">
            <v>42.61086558357546</v>
          </cell>
          <cell r="H298">
            <v>28.878468540819672</v>
          </cell>
          <cell r="I298">
            <v>31.253707569498047</v>
          </cell>
          <cell r="J298">
            <v>34.242174568771937</v>
          </cell>
          <cell r="K298">
            <v>745</v>
          </cell>
          <cell r="L298">
            <v>142.91273701595512</v>
          </cell>
          <cell r="M298">
            <v>105.16418924601119</v>
          </cell>
          <cell r="N298">
            <v>93.866614656264005</v>
          </cell>
          <cell r="O298">
            <v>122.15700720374782</v>
          </cell>
          <cell r="P298">
            <v>139.67161335433573</v>
          </cell>
          <cell r="Q298">
            <v>152.2720680490541</v>
          </cell>
          <cell r="R298">
            <v>146.54583874910529</v>
          </cell>
          <cell r="S298">
            <v>107.98296121329945</v>
          </cell>
          <cell r="T298">
            <v>129.1938418185095</v>
          </cell>
        </row>
        <row r="299">
          <cell r="A299">
            <v>48153</v>
          </cell>
          <cell r="B299">
            <v>48153</v>
          </cell>
          <cell r="C299">
            <v>48182</v>
          </cell>
          <cell r="D299">
            <v>47.673377102398618</v>
          </cell>
          <cell r="E299">
            <v>43.560285537249463</v>
          </cell>
          <cell r="F299">
            <v>49.980575664188009</v>
          </cell>
          <cell r="G299">
            <v>53.809304847275278</v>
          </cell>
          <cell r="H299">
            <v>48.21303857058038</v>
          </cell>
          <cell r="I299">
            <v>46.835297880016775</v>
          </cell>
          <cell r="J299">
            <v>48.345313266951422</v>
          </cell>
          <cell r="K299">
            <v>720</v>
          </cell>
          <cell r="L299">
            <v>101.56154551550841</v>
          </cell>
          <cell r="M299">
            <v>92.167707477996402</v>
          </cell>
          <cell r="N299">
            <v>86.404377262397503</v>
          </cell>
          <cell r="O299">
            <v>96.629220425461753</v>
          </cell>
          <cell r="P299">
            <v>98.7971315357956</v>
          </cell>
          <cell r="Q299">
            <v>102.68226546544932</v>
          </cell>
          <cell r="R299">
            <v>106.72683214530761</v>
          </cell>
          <cell r="S299">
            <v>93.071508098104019</v>
          </cell>
          <cell r="T299">
            <v>97.549064204291469</v>
          </cell>
        </row>
        <row r="300">
          <cell r="A300">
            <v>48183</v>
          </cell>
          <cell r="B300">
            <v>48183</v>
          </cell>
          <cell r="C300">
            <v>48213</v>
          </cell>
          <cell r="D300">
            <v>54.214660282944109</v>
          </cell>
          <cell r="E300">
            <v>51.923750039328901</v>
          </cell>
          <cell r="F300">
            <v>54.666753024070573</v>
          </cell>
          <cell r="G300">
            <v>57.519020263091143</v>
          </cell>
          <cell r="H300">
            <v>52.627753699139291</v>
          </cell>
          <cell r="I300">
            <v>53.616816186955326</v>
          </cell>
          <cell r="J300">
            <v>54.094792249254887</v>
          </cell>
          <cell r="K300">
            <v>744</v>
          </cell>
          <cell r="L300">
            <v>92.200430342345342</v>
          </cell>
          <cell r="M300">
            <v>84.045100240868749</v>
          </cell>
          <cell r="N300">
            <v>77.780807714366134</v>
          </cell>
          <cell r="O300">
            <v>90.734657019482754</v>
          </cell>
          <cell r="P300">
            <v>85.454089135004935</v>
          </cell>
          <cell r="Q300">
            <v>90.738537679262834</v>
          </cell>
          <cell r="R300">
            <v>103.05704129957618</v>
          </cell>
          <cell r="S300">
            <v>84.917480055533005</v>
          </cell>
          <cell r="T300">
            <v>88.719256818040989</v>
          </cell>
        </row>
        <row r="301">
          <cell r="A301">
            <v>48214</v>
          </cell>
          <cell r="B301">
            <v>48214</v>
          </cell>
          <cell r="C301">
            <v>48244</v>
          </cell>
          <cell r="D301">
            <v>50.746455489290511</v>
          </cell>
          <cell r="E301">
            <v>52.051661163017904</v>
          </cell>
          <cell r="F301">
            <v>55.026971467149103</v>
          </cell>
          <cell r="G301">
            <v>60.860842800372403</v>
          </cell>
          <cell r="H301">
            <v>51.817440383859825</v>
          </cell>
          <cell r="I301">
            <v>50.000862169513873</v>
          </cell>
          <cell r="J301">
            <v>53.417372245533933</v>
          </cell>
          <cell r="K301">
            <v>744</v>
          </cell>
          <cell r="L301">
            <v>104.74742022609587</v>
          </cell>
          <cell r="M301">
            <v>73.844094849398402</v>
          </cell>
          <cell r="N301">
            <v>67.397527152473643</v>
          </cell>
          <cell r="O301">
            <v>101.39637778119847</v>
          </cell>
          <cell r="P301">
            <v>96.991333155120273</v>
          </cell>
          <cell r="Q301">
            <v>97.518193156010469</v>
          </cell>
          <cell r="R301">
            <v>109.86740074766125</v>
          </cell>
          <cell r="S301">
            <v>73.569355104310134</v>
          </cell>
          <cell r="T301">
            <v>91.548846678129124</v>
          </cell>
        </row>
        <row r="302">
          <cell r="A302">
            <v>48245</v>
          </cell>
          <cell r="B302">
            <v>48245</v>
          </cell>
          <cell r="C302">
            <v>48273</v>
          </cell>
          <cell r="D302">
            <v>39.91294438523029</v>
          </cell>
          <cell r="E302">
            <v>40.826847257973441</v>
          </cell>
          <cell r="F302">
            <v>49.634987756286669</v>
          </cell>
          <cell r="G302">
            <v>53.830711137739165</v>
          </cell>
          <cell r="H302">
            <v>44.206282444036368</v>
          </cell>
          <cell r="I302">
            <v>41.482564148627667</v>
          </cell>
          <cell r="J302">
            <v>44.982389521648933</v>
          </cell>
          <cell r="K302">
            <v>696</v>
          </cell>
          <cell r="L302">
            <v>114.26374394503875</v>
          </cell>
          <cell r="M302">
            <v>80.288806099348903</v>
          </cell>
          <cell r="N302">
            <v>76.612594877297127</v>
          </cell>
          <cell r="O302">
            <v>110.58322170062044</v>
          </cell>
          <cell r="P302">
            <v>104.96745355305821</v>
          </cell>
          <cell r="Q302">
            <v>106.32451096423974</v>
          </cell>
          <cell r="R302">
            <v>116.01020219822327</v>
          </cell>
          <cell r="S302">
            <v>79.703451189319836</v>
          </cell>
          <cell r="T302">
            <v>99.820042268356332</v>
          </cell>
        </row>
        <row r="303">
          <cell r="A303">
            <v>48274</v>
          </cell>
          <cell r="B303">
            <v>48274</v>
          </cell>
          <cell r="C303">
            <v>48304</v>
          </cell>
          <cell r="D303">
            <v>40.806656623300761</v>
          </cell>
          <cell r="E303">
            <v>38.745667246715819</v>
          </cell>
          <cell r="F303">
            <v>49.189331994866322</v>
          </cell>
          <cell r="G303">
            <v>53.30695314935096</v>
          </cell>
          <cell r="H303">
            <v>41.148025443489772</v>
          </cell>
          <cell r="I303">
            <v>40.407140379684861</v>
          </cell>
          <cell r="J303">
            <v>43.933962472901413</v>
          </cell>
          <cell r="K303">
            <v>744</v>
          </cell>
          <cell r="L303">
            <v>134.50491255978645</v>
          </cell>
          <cell r="M303">
            <v>124.5095287031661</v>
          </cell>
          <cell r="N303">
            <v>113.68341097807267</v>
          </cell>
          <cell r="O303">
            <v>126.85114516935353</v>
          </cell>
          <cell r="P303">
            <v>132.09505703960991</v>
          </cell>
          <cell r="Q303">
            <v>138.20143713838533</v>
          </cell>
          <cell r="R303">
            <v>146.53567897222695</v>
          </cell>
          <cell r="S303">
            <v>124.42564740378778</v>
          </cell>
          <cell r="T303">
            <v>130.78748889664675</v>
          </cell>
        </row>
        <row r="304">
          <cell r="A304">
            <v>48305</v>
          </cell>
          <cell r="B304">
            <v>48305</v>
          </cell>
          <cell r="C304">
            <v>48334</v>
          </cell>
          <cell r="D304">
            <v>30.334020320968015</v>
          </cell>
          <cell r="E304">
            <v>35.580748563437773</v>
          </cell>
          <cell r="F304">
            <v>49.927497970918509</v>
          </cell>
          <cell r="G304">
            <v>51.985347138756318</v>
          </cell>
          <cell r="H304">
            <v>36.631939073182423</v>
          </cell>
          <cell r="I304">
            <v>34.760466988025705</v>
          </cell>
          <cell r="J304">
            <v>39.870003342548124</v>
          </cell>
          <cell r="K304">
            <v>719</v>
          </cell>
          <cell r="L304">
            <v>161.40330222447292</v>
          </cell>
          <cell r="M304">
            <v>153.58493735050806</v>
          </cell>
          <cell r="N304">
            <v>133.80959817733009</v>
          </cell>
          <cell r="O304">
            <v>150.1146806642308</v>
          </cell>
          <cell r="P304">
            <v>163.24249653400261</v>
          </cell>
          <cell r="Q304">
            <v>167.53993533139126</v>
          </cell>
          <cell r="R304">
            <v>174.91316624509489</v>
          </cell>
          <cell r="S304">
            <v>158.99330971461711</v>
          </cell>
          <cell r="T304">
            <v>159.66129015763335</v>
          </cell>
        </row>
        <row r="305">
          <cell r="A305">
            <v>48335</v>
          </cell>
          <cell r="B305">
            <v>48335</v>
          </cell>
          <cell r="C305">
            <v>48365</v>
          </cell>
          <cell r="D305">
            <v>32.655875012975272</v>
          </cell>
          <cell r="E305">
            <v>35.680138422014352</v>
          </cell>
          <cell r="F305">
            <v>46.482950583168524</v>
          </cell>
          <cell r="G305">
            <v>51.326704109863492</v>
          </cell>
          <cell r="H305">
            <v>38.382209888678418</v>
          </cell>
          <cell r="I305">
            <v>37.253186615046545</v>
          </cell>
          <cell r="J305">
            <v>40.296844105291107</v>
          </cell>
          <cell r="K305">
            <v>744</v>
          </cell>
          <cell r="L305">
            <v>90.440556280499862</v>
          </cell>
          <cell r="M305">
            <v>83.579369292243683</v>
          </cell>
          <cell r="N305">
            <v>64.897071945673105</v>
          </cell>
          <cell r="O305">
            <v>70.46246517567333</v>
          </cell>
          <cell r="P305">
            <v>94.083920064942447</v>
          </cell>
          <cell r="Q305">
            <v>107.591317427353</v>
          </cell>
          <cell r="R305">
            <v>101.67846309405631</v>
          </cell>
          <cell r="S305">
            <v>84.896065518108259</v>
          </cell>
          <cell r="T305">
            <v>89.31336380198988</v>
          </cell>
        </row>
        <row r="306">
          <cell r="A306">
            <v>48366</v>
          </cell>
          <cell r="B306">
            <v>48366</v>
          </cell>
          <cell r="C306">
            <v>48395</v>
          </cell>
          <cell r="D306">
            <v>22.880912057458271</v>
          </cell>
          <cell r="E306">
            <v>21.815434036579322</v>
          </cell>
          <cell r="F306">
            <v>34.281943423214912</v>
          </cell>
          <cell r="G306">
            <v>42.838538966424558</v>
          </cell>
          <cell r="H306">
            <v>36.062178164070389</v>
          </cell>
          <cell r="I306">
            <v>33.974997809250695</v>
          </cell>
          <cell r="J306">
            <v>31.975667409499692</v>
          </cell>
          <cell r="K306">
            <v>720</v>
          </cell>
          <cell r="L306">
            <v>96.802529337610139</v>
          </cell>
          <cell r="M306">
            <v>90.108523162754693</v>
          </cell>
          <cell r="N306">
            <v>67.340736365720261</v>
          </cell>
          <cell r="O306">
            <v>66.098687963347203</v>
          </cell>
          <cell r="P306">
            <v>103.90777527268898</v>
          </cell>
          <cell r="Q306">
            <v>123.67038598685654</v>
          </cell>
          <cell r="R306">
            <v>106.84458201675471</v>
          </cell>
          <cell r="S306">
            <v>95.994699061298945</v>
          </cell>
          <cell r="T306">
            <v>98.810948734555851</v>
          </cell>
        </row>
        <row r="307">
          <cell r="A307">
            <v>48396</v>
          </cell>
          <cell r="B307">
            <v>48396</v>
          </cell>
          <cell r="C307">
            <v>48426</v>
          </cell>
          <cell r="D307">
            <v>17.151089080803931</v>
          </cell>
          <cell r="E307">
            <v>13.695832971530622</v>
          </cell>
          <cell r="F307">
            <v>23.917464608886981</v>
          </cell>
          <cell r="G307">
            <v>33.703123319432336</v>
          </cell>
          <cell r="H307">
            <v>34.748379176222905</v>
          </cell>
          <cell r="I307">
            <v>30.07865472926435</v>
          </cell>
          <cell r="J307">
            <v>25.549090647690189</v>
          </cell>
          <cell r="K307">
            <v>744</v>
          </cell>
          <cell r="L307">
            <v>176.31053541268835</v>
          </cell>
          <cell r="M307">
            <v>119.12846478975271</v>
          </cell>
          <cell r="N307">
            <v>96.394439238759404</v>
          </cell>
          <cell r="O307">
            <v>104.04170673496358</v>
          </cell>
          <cell r="P307">
            <v>180.95490480879613</v>
          </cell>
          <cell r="Q307">
            <v>227.17893788271067</v>
          </cell>
          <cell r="R307">
            <v>176.35485173057003</v>
          </cell>
          <cell r="S307">
            <v>121.68254670097427</v>
          </cell>
          <cell r="T307">
            <v>162.11224273680094</v>
          </cell>
        </row>
        <row r="308">
          <cell r="A308">
            <v>48427</v>
          </cell>
          <cell r="B308">
            <v>48427</v>
          </cell>
          <cell r="C308">
            <v>48457</v>
          </cell>
          <cell r="D308">
            <v>20.023938339695746</v>
          </cell>
          <cell r="E308">
            <v>16.580458991847337</v>
          </cell>
          <cell r="F308">
            <v>27.546286109166353</v>
          </cell>
          <cell r="G308">
            <v>30.896067171012263</v>
          </cell>
          <cell r="H308">
            <v>32.92615897815255</v>
          </cell>
          <cell r="I308">
            <v>30.943429604549404</v>
          </cell>
          <cell r="J308">
            <v>26.486056532403939</v>
          </cell>
          <cell r="K308">
            <v>744</v>
          </cell>
          <cell r="L308">
            <v>170.70084605065222</v>
          </cell>
          <cell r="M308">
            <v>122.02243953414549</v>
          </cell>
          <cell r="N308">
            <v>101.86812894853777</v>
          </cell>
          <cell r="O308">
            <v>121.0021619662955</v>
          </cell>
          <cell r="P308">
            <v>171.63546327103003</v>
          </cell>
          <cell r="Q308">
            <v>202.40167206474604</v>
          </cell>
          <cell r="R308">
            <v>172.43706864110032</v>
          </cell>
          <cell r="S308">
            <v>126.0980857534517</v>
          </cell>
          <cell r="T308">
            <v>154.84251305406815</v>
          </cell>
        </row>
        <row r="309">
          <cell r="A309">
            <v>48458</v>
          </cell>
          <cell r="B309">
            <v>48458</v>
          </cell>
          <cell r="C309">
            <v>48487</v>
          </cell>
          <cell r="D309">
            <v>24.553406958248715</v>
          </cell>
          <cell r="E309">
            <v>24.061697259055123</v>
          </cell>
          <cell r="F309">
            <v>41.664672688520589</v>
          </cell>
          <cell r="G309">
            <v>42.938593714836465</v>
          </cell>
          <cell r="H309">
            <v>31.26282123398029</v>
          </cell>
          <cell r="I309">
            <v>27.354305300221434</v>
          </cell>
          <cell r="J309">
            <v>31.972582859143767</v>
          </cell>
          <cell r="K309">
            <v>720</v>
          </cell>
          <cell r="L309">
            <v>142.74902811603735</v>
          </cell>
          <cell r="M309">
            <v>107.31757600060558</v>
          </cell>
          <cell r="N309">
            <v>91.58025303568526</v>
          </cell>
          <cell r="O309">
            <v>113.74158675981515</v>
          </cell>
          <cell r="P309">
            <v>144.21328795154196</v>
          </cell>
          <cell r="Q309">
            <v>161.43086148303956</v>
          </cell>
          <cell r="R309">
            <v>143.47004756948255</v>
          </cell>
          <cell r="S309">
            <v>107.57422986710226</v>
          </cell>
          <cell r="T309">
            <v>132.1628875491466</v>
          </cell>
        </row>
        <row r="310">
          <cell r="A310">
            <v>48488</v>
          </cell>
          <cell r="B310">
            <v>48488</v>
          </cell>
          <cell r="C310">
            <v>48518</v>
          </cell>
          <cell r="D310">
            <v>30.389321007600888</v>
          </cell>
          <cell r="E310">
            <v>28.876058896125791</v>
          </cell>
          <cell r="F310">
            <v>43.444625815011754</v>
          </cell>
          <cell r="G310">
            <v>42.61086558357546</v>
          </cell>
          <cell r="H310">
            <v>28.878468540819672</v>
          </cell>
          <cell r="I310">
            <v>31.253707569498047</v>
          </cell>
          <cell r="J310">
            <v>34.242174568771937</v>
          </cell>
          <cell r="K310">
            <v>745</v>
          </cell>
          <cell r="L310">
            <v>145.49104357918583</v>
          </cell>
          <cell r="M310">
            <v>107.06302194938289</v>
          </cell>
          <cell r="N310">
            <v>94.618413175719155</v>
          </cell>
          <cell r="O310">
            <v>123.16266133687573</v>
          </cell>
          <cell r="P310">
            <v>141.40189152124145</v>
          </cell>
          <cell r="Q310">
            <v>154.01767533405129</v>
          </cell>
          <cell r="R310">
            <v>148.86522674844448</v>
          </cell>
          <cell r="S310">
            <v>109.2318738191519</v>
          </cell>
          <cell r="T310">
            <v>130.69030354553598</v>
          </cell>
        </row>
        <row r="311">
          <cell r="A311">
            <v>48519</v>
          </cell>
          <cell r="B311">
            <v>48519</v>
          </cell>
          <cell r="C311">
            <v>48548</v>
          </cell>
          <cell r="D311">
            <v>47.673377102398618</v>
          </cell>
          <cell r="E311">
            <v>43.560285537249463</v>
          </cell>
          <cell r="F311">
            <v>49.980575664188009</v>
          </cell>
          <cell r="G311">
            <v>53.809304847275278</v>
          </cell>
          <cell r="H311">
            <v>48.21303857058038</v>
          </cell>
          <cell r="I311">
            <v>46.835297880016775</v>
          </cell>
          <cell r="J311">
            <v>48.345313266951422</v>
          </cell>
          <cell r="K311">
            <v>720</v>
          </cell>
          <cell r="L311">
            <v>103.39553063173105</v>
          </cell>
          <cell r="M311">
            <v>93.832603509543816</v>
          </cell>
          <cell r="N311">
            <v>88.05047888833181</v>
          </cell>
          <cell r="O311">
            <v>98.551265589354031</v>
          </cell>
          <cell r="P311">
            <v>100.49007026664529</v>
          </cell>
          <cell r="Q311">
            <v>104.43213224400135</v>
          </cell>
          <cell r="R311">
            <v>108.57827496951771</v>
          </cell>
          <cell r="S311">
            <v>94.761966653371772</v>
          </cell>
          <cell r="T311">
            <v>99.305215272647644</v>
          </cell>
        </row>
        <row r="312">
          <cell r="A312">
            <v>48549</v>
          </cell>
          <cell r="B312">
            <v>48549</v>
          </cell>
          <cell r="C312">
            <v>48579</v>
          </cell>
          <cell r="D312">
            <v>54.214660282944109</v>
          </cell>
          <cell r="E312">
            <v>51.923750039328901</v>
          </cell>
          <cell r="F312">
            <v>54.666753024070573</v>
          </cell>
          <cell r="G312">
            <v>57.519020263091143</v>
          </cell>
          <cell r="H312">
            <v>52.627753699139291</v>
          </cell>
          <cell r="I312">
            <v>53.616816186955326</v>
          </cell>
          <cell r="J312">
            <v>54.094792249254887</v>
          </cell>
          <cell r="K312">
            <v>744</v>
          </cell>
          <cell r="L312">
            <v>93.865915385451046</v>
          </cell>
          <cell r="M312">
            <v>85.563789342147885</v>
          </cell>
          <cell r="N312">
            <v>78.632386413614952</v>
          </cell>
          <cell r="O312">
            <v>92.242365493455466</v>
          </cell>
          <cell r="P312">
            <v>86.806120151005828</v>
          </cell>
          <cell r="Q312">
            <v>92.371543853896924</v>
          </cell>
          <cell r="R312">
            <v>105.2276283229682</v>
          </cell>
          <cell r="S312">
            <v>85.954962216671589</v>
          </cell>
          <cell r="T312">
            <v>90.143157280741676</v>
          </cell>
        </row>
        <row r="313">
          <cell r="A313">
            <v>48580</v>
          </cell>
          <cell r="B313">
            <v>48580</v>
          </cell>
          <cell r="C313">
            <v>48610</v>
          </cell>
          <cell r="D313">
            <v>50.746455489290511</v>
          </cell>
          <cell r="E313">
            <v>52.051661163017904</v>
          </cell>
          <cell r="F313">
            <v>55.026971467149103</v>
          </cell>
          <cell r="G313">
            <v>60.860842800372403</v>
          </cell>
          <cell r="H313">
            <v>51.817440383859825</v>
          </cell>
          <cell r="I313">
            <v>50.000862169513873</v>
          </cell>
          <cell r="J313">
            <v>53.417372245533933</v>
          </cell>
          <cell r="K313">
            <v>744</v>
          </cell>
          <cell r="L313">
            <v>106.63886238352219</v>
          </cell>
          <cell r="M313">
            <v>75.179277150044172</v>
          </cell>
          <cell r="N313">
            <v>68.036074439741682</v>
          </cell>
          <cell r="O313">
            <v>102.33760719039221</v>
          </cell>
          <cell r="P313">
            <v>97.914351183459516</v>
          </cell>
          <cell r="Q313">
            <v>98.590049555389115</v>
          </cell>
          <cell r="R313">
            <v>111.15713737744093</v>
          </cell>
          <cell r="S313">
            <v>74.523160898737899</v>
          </cell>
          <cell r="T313">
            <v>92.522136471899216</v>
          </cell>
        </row>
        <row r="314">
          <cell r="A314">
            <v>48611</v>
          </cell>
          <cell r="B314">
            <v>48611</v>
          </cell>
          <cell r="C314">
            <v>48638</v>
          </cell>
          <cell r="D314">
            <v>39.91294438523029</v>
          </cell>
          <cell r="E314">
            <v>40.826847257973441</v>
          </cell>
          <cell r="F314">
            <v>49.634987756286669</v>
          </cell>
          <cell r="G314">
            <v>53.830711137739165</v>
          </cell>
          <cell r="H314">
            <v>44.206282444036368</v>
          </cell>
          <cell r="I314">
            <v>41.482564148627667</v>
          </cell>
          <cell r="J314">
            <v>44.982389521648933</v>
          </cell>
          <cell r="K314">
            <v>672</v>
          </cell>
          <cell r="L314">
            <v>116.32647992940605</v>
          </cell>
          <cell r="M314">
            <v>81.739993202493793</v>
          </cell>
          <cell r="N314">
            <v>78.260514192550076</v>
          </cell>
          <cell r="O314">
            <v>113.65080745915857</v>
          </cell>
          <cell r="P314">
            <v>107.74582517601874</v>
          </cell>
          <cell r="Q314">
            <v>109.11279864466312</v>
          </cell>
          <cell r="R314">
            <v>118.81097529747584</v>
          </cell>
          <cell r="S314">
            <v>81.441364944419419</v>
          </cell>
          <cell r="T314">
            <v>102.32071719941482</v>
          </cell>
        </row>
        <row r="315">
          <cell r="A315">
            <v>48639</v>
          </cell>
          <cell r="B315">
            <v>48639</v>
          </cell>
          <cell r="C315">
            <v>48669</v>
          </cell>
          <cell r="D315">
            <v>40.806656623300761</v>
          </cell>
          <cell r="E315">
            <v>38.745667246715819</v>
          </cell>
          <cell r="F315">
            <v>49.189331994866322</v>
          </cell>
          <cell r="G315">
            <v>53.30695314935096</v>
          </cell>
          <cell r="H315">
            <v>41.148025443489772</v>
          </cell>
          <cell r="I315">
            <v>40.407140379684861</v>
          </cell>
          <cell r="J315">
            <v>43.933962472901413</v>
          </cell>
          <cell r="K315">
            <v>744</v>
          </cell>
          <cell r="L315">
            <v>136.93198957921919</v>
          </cell>
          <cell r="M315">
            <v>126.75668881317971</v>
          </cell>
          <cell r="N315">
            <v>115.73521715470918</v>
          </cell>
          <cell r="O315">
            <v>129.14019379246557</v>
          </cell>
          <cell r="P315">
            <v>134.47873762387763</v>
          </cell>
          <cell r="Q315">
            <v>140.69531160524448</v>
          </cell>
          <cell r="R315">
            <v>149.17995515885116</v>
          </cell>
          <cell r="S315">
            <v>126.67133399674486</v>
          </cell>
          <cell r="T315">
            <v>133.14769443226808</v>
          </cell>
        </row>
        <row r="316">
          <cell r="A316">
            <v>48670</v>
          </cell>
          <cell r="B316">
            <v>48670</v>
          </cell>
          <cell r="C316">
            <v>48699</v>
          </cell>
          <cell r="D316">
            <v>30.334020320968015</v>
          </cell>
          <cell r="E316">
            <v>35.580748563437773</v>
          </cell>
          <cell r="F316">
            <v>49.927497970918509</v>
          </cell>
          <cell r="G316">
            <v>51.985347138756318</v>
          </cell>
          <cell r="H316">
            <v>36.631939073182423</v>
          </cell>
          <cell r="I316">
            <v>34.760466988025705</v>
          </cell>
          <cell r="J316">
            <v>39.870003342548124</v>
          </cell>
          <cell r="K316">
            <v>719</v>
          </cell>
          <cell r="L316">
            <v>164.31455025787002</v>
          </cell>
          <cell r="M316">
            <v>156.35545481617379</v>
          </cell>
          <cell r="N316">
            <v>136.0336495328701</v>
          </cell>
          <cell r="O316">
            <v>152.5955950707945</v>
          </cell>
          <cell r="P316">
            <v>166.28294103032999</v>
          </cell>
          <cell r="Q316">
            <v>170.60137311875326</v>
          </cell>
          <cell r="R316">
            <v>178.28312066386076</v>
          </cell>
          <cell r="S316">
            <v>161.92786725005814</v>
          </cell>
          <cell r="T316">
            <v>162.55462432918304</v>
          </cell>
        </row>
        <row r="317">
          <cell r="A317">
            <v>48700</v>
          </cell>
          <cell r="B317">
            <v>48700</v>
          </cell>
          <cell r="C317">
            <v>48730</v>
          </cell>
          <cell r="D317">
            <v>32.655875012975272</v>
          </cell>
          <cell r="E317">
            <v>35.680138422014352</v>
          </cell>
          <cell r="F317">
            <v>46.482950583168524</v>
          </cell>
          <cell r="G317">
            <v>51.326704109863492</v>
          </cell>
          <cell r="H317">
            <v>38.382209888678418</v>
          </cell>
          <cell r="I317">
            <v>37.253186615046545</v>
          </cell>
          <cell r="J317">
            <v>40.296844105291107</v>
          </cell>
          <cell r="K317">
            <v>744</v>
          </cell>
          <cell r="L317">
            <v>92.074474886905477</v>
          </cell>
          <cell r="M317">
            <v>85.089786532860671</v>
          </cell>
          <cell r="N317">
            <v>66.121975952773781</v>
          </cell>
          <cell r="O317">
            <v>71.516170039533762</v>
          </cell>
          <cell r="P317">
            <v>95.777715869368691</v>
          </cell>
          <cell r="Q317">
            <v>109.68246180758476</v>
          </cell>
          <cell r="R317">
            <v>103.40347576621443</v>
          </cell>
          <cell r="S317">
            <v>86.568290887105192</v>
          </cell>
          <cell r="T317">
            <v>90.93535329013244</v>
          </cell>
        </row>
        <row r="318">
          <cell r="A318">
            <v>48731</v>
          </cell>
          <cell r="B318">
            <v>48731</v>
          </cell>
          <cell r="C318">
            <v>48760</v>
          </cell>
          <cell r="D318">
            <v>22.880912057458271</v>
          </cell>
          <cell r="E318">
            <v>21.815434036579322</v>
          </cell>
          <cell r="F318">
            <v>34.281943423214912</v>
          </cell>
          <cell r="G318">
            <v>42.838538966424558</v>
          </cell>
          <cell r="H318">
            <v>36.062178164070389</v>
          </cell>
          <cell r="I318">
            <v>33.974997809250695</v>
          </cell>
          <cell r="J318">
            <v>31.975667409499692</v>
          </cell>
          <cell r="K318">
            <v>720</v>
          </cell>
          <cell r="L318">
            <v>98.550963459043729</v>
          </cell>
          <cell r="M318">
            <v>91.736465173040898</v>
          </cell>
          <cell r="N318">
            <v>68.557388721529009</v>
          </cell>
          <cell r="O318">
            <v>67.292642123746077</v>
          </cell>
          <cell r="P318">
            <v>105.78469034882424</v>
          </cell>
          <cell r="Q318">
            <v>125.90427978970035</v>
          </cell>
          <cell r="R318">
            <v>108.77455336083095</v>
          </cell>
          <cell r="S318">
            <v>97.729045655369376</v>
          </cell>
          <cell r="T318">
            <v>100.59589547112122</v>
          </cell>
        </row>
        <row r="319">
          <cell r="A319">
            <v>48761</v>
          </cell>
          <cell r="B319">
            <v>48761</v>
          </cell>
          <cell r="C319">
            <v>48791</v>
          </cell>
          <cell r="D319">
            <v>17.151089080803931</v>
          </cell>
          <cell r="E319">
            <v>13.695832971530622</v>
          </cell>
          <cell r="F319">
            <v>23.917464608886981</v>
          </cell>
          <cell r="G319">
            <v>33.703123319432336</v>
          </cell>
          <cell r="H319">
            <v>34.748379176222905</v>
          </cell>
          <cell r="I319">
            <v>30.07865472926435</v>
          </cell>
          <cell r="J319">
            <v>25.549090647690189</v>
          </cell>
          <cell r="K319">
            <v>744</v>
          </cell>
          <cell r="L319">
            <v>179.49011364347334</v>
          </cell>
          <cell r="M319">
            <v>121.27876574932488</v>
          </cell>
          <cell r="N319">
            <v>96.727721091659106</v>
          </cell>
          <cell r="O319">
            <v>105.56283178130013</v>
          </cell>
          <cell r="P319">
            <v>183.16330220559996</v>
          </cell>
          <cell r="Q319">
            <v>229.11001829982607</v>
          </cell>
          <cell r="R319">
            <v>178.61875399952734</v>
          </cell>
          <cell r="S319">
            <v>122.26855971886164</v>
          </cell>
          <cell r="T319">
            <v>163.68271837747392</v>
          </cell>
        </row>
        <row r="320">
          <cell r="A320">
            <v>48792</v>
          </cell>
          <cell r="B320">
            <v>48792</v>
          </cell>
          <cell r="C320">
            <v>48822</v>
          </cell>
          <cell r="D320">
            <v>20.023938339695746</v>
          </cell>
          <cell r="E320">
            <v>16.580458991847337</v>
          </cell>
          <cell r="F320">
            <v>27.546286109166353</v>
          </cell>
          <cell r="G320">
            <v>30.896067171012263</v>
          </cell>
          <cell r="H320">
            <v>32.92615897815255</v>
          </cell>
          <cell r="I320">
            <v>30.943429604549404</v>
          </cell>
          <cell r="J320">
            <v>26.486056532403939</v>
          </cell>
          <cell r="K320">
            <v>744</v>
          </cell>
          <cell r="L320">
            <v>173.77944987292054</v>
          </cell>
          <cell r="M320">
            <v>124.22483203911671</v>
          </cell>
          <cell r="N320">
            <v>104.9530436783355</v>
          </cell>
          <cell r="O320">
            <v>123.90497239355197</v>
          </cell>
          <cell r="P320">
            <v>175.68642341772977</v>
          </cell>
          <cell r="Q320">
            <v>207.62688217436704</v>
          </cell>
          <cell r="R320">
            <v>176.03347146413338</v>
          </cell>
          <cell r="S320">
            <v>129.78583912994705</v>
          </cell>
          <cell r="T320">
            <v>158.71534886538433</v>
          </cell>
        </row>
        <row r="321">
          <cell r="A321">
            <v>48823</v>
          </cell>
          <cell r="B321">
            <v>48823</v>
          </cell>
          <cell r="C321">
            <v>48852</v>
          </cell>
          <cell r="D321">
            <v>24.553406958248715</v>
          </cell>
          <cell r="E321">
            <v>24.061697259055123</v>
          </cell>
          <cell r="F321">
            <v>41.664672688520589</v>
          </cell>
          <cell r="G321">
            <v>42.938593714836465</v>
          </cell>
          <cell r="H321">
            <v>31.26282123398029</v>
          </cell>
          <cell r="I321">
            <v>27.354305300221434</v>
          </cell>
          <cell r="J321">
            <v>31.972582859143767</v>
          </cell>
          <cell r="K321">
            <v>720</v>
          </cell>
          <cell r="L321">
            <v>145.3244992154826</v>
          </cell>
          <cell r="M321">
            <v>109.2552809619731</v>
          </cell>
          <cell r="N321">
            <v>93.233803397482845</v>
          </cell>
          <cell r="O321">
            <v>115.79395490215741</v>
          </cell>
          <cell r="P321">
            <v>146.81551010668198</v>
          </cell>
          <cell r="Q321">
            <v>164.34375406332342</v>
          </cell>
          <cell r="R321">
            <v>146.05888068461289</v>
          </cell>
          <cell r="S321">
            <v>109.51656351240818</v>
          </cell>
          <cell r="T321">
            <v>134.54798010218437</v>
          </cell>
        </row>
        <row r="322">
          <cell r="A322">
            <v>48853</v>
          </cell>
          <cell r="B322">
            <v>48853</v>
          </cell>
          <cell r="C322">
            <v>48883</v>
          </cell>
          <cell r="D322">
            <v>30.389321007600888</v>
          </cell>
          <cell r="E322">
            <v>28.876058896125791</v>
          </cell>
          <cell r="F322">
            <v>43.444625815011754</v>
          </cell>
          <cell r="G322">
            <v>42.61086558357546</v>
          </cell>
          <cell r="H322">
            <v>28.878468540819672</v>
          </cell>
          <cell r="I322">
            <v>31.253707569498047</v>
          </cell>
          <cell r="J322">
            <v>34.242174568771937</v>
          </cell>
          <cell r="K322">
            <v>745</v>
          </cell>
          <cell r="L322">
            <v>148.11587095696777</v>
          </cell>
          <cell r="M322">
            <v>108.99614493782838</v>
          </cell>
          <cell r="N322">
            <v>96.326817148239854</v>
          </cell>
          <cell r="O322">
            <v>125.38494520577196</v>
          </cell>
          <cell r="P322">
            <v>143.95328794702996</v>
          </cell>
          <cell r="Q322">
            <v>156.79671411432784</v>
          </cell>
          <cell r="R322">
            <v>151.55132053281463</v>
          </cell>
          <cell r="S322">
            <v>111.2041344066546</v>
          </cell>
          <cell r="T322">
            <v>133.04880094511407</v>
          </cell>
        </row>
        <row r="323">
          <cell r="A323">
            <v>48884</v>
          </cell>
          <cell r="B323">
            <v>48884</v>
          </cell>
          <cell r="C323">
            <v>48913</v>
          </cell>
          <cell r="D323">
            <v>47.673377102398618</v>
          </cell>
          <cell r="E323">
            <v>43.560285537249463</v>
          </cell>
          <cell r="F323">
            <v>49.980575664188009</v>
          </cell>
          <cell r="G323">
            <v>53.809304847275278</v>
          </cell>
          <cell r="H323">
            <v>48.21303857058038</v>
          </cell>
          <cell r="I323">
            <v>46.835297880016775</v>
          </cell>
          <cell r="J323">
            <v>48.345313266951422</v>
          </cell>
          <cell r="K323">
            <v>720</v>
          </cell>
          <cell r="L323">
            <v>105.26263877645883</v>
          </cell>
          <cell r="M323">
            <v>95.527578966072213</v>
          </cell>
          <cell r="N323">
            <v>89.641030164921432</v>
          </cell>
          <cell r="O323">
            <v>100.33098168700523</v>
          </cell>
          <cell r="P323">
            <v>102.30480600500844</v>
          </cell>
          <cell r="Q323">
            <v>106.31806039399611</v>
          </cell>
          <cell r="R323">
            <v>110.53908231466541</v>
          </cell>
          <cell r="S323">
            <v>96.47375481097869</v>
          </cell>
          <cell r="T323">
            <v>101.09871039174638</v>
          </cell>
        </row>
        <row r="324">
          <cell r="A324">
            <v>48914</v>
          </cell>
          <cell r="B324">
            <v>48914</v>
          </cell>
          <cell r="C324">
            <v>48944</v>
          </cell>
          <cell r="D324">
            <v>54.214660282944109</v>
          </cell>
          <cell r="E324">
            <v>51.923750039328901</v>
          </cell>
          <cell r="F324">
            <v>54.666753024070573</v>
          </cell>
          <cell r="G324">
            <v>57.519020263091143</v>
          </cell>
          <cell r="H324">
            <v>52.627753699139291</v>
          </cell>
          <cell r="I324">
            <v>53.616816186955326</v>
          </cell>
          <cell r="J324">
            <v>54.094792249254887</v>
          </cell>
          <cell r="K324">
            <v>744</v>
          </cell>
          <cell r="L324">
            <v>95.561490455745769</v>
          </cell>
          <cell r="M324">
            <v>87.109926143663145</v>
          </cell>
          <cell r="N324">
            <v>79.891885014527716</v>
          </cell>
          <cell r="O324">
            <v>93.415095324689204</v>
          </cell>
          <cell r="P324">
            <v>88.638991815669414</v>
          </cell>
          <cell r="Q324">
            <v>94.178506882355009</v>
          </cell>
          <cell r="R324">
            <v>107.25744311920052</v>
          </cell>
          <cell r="S324">
            <v>87.631232682267878</v>
          </cell>
          <cell r="T324">
            <v>91.77611972071135</v>
          </cell>
        </row>
        <row r="325">
          <cell r="A325">
            <v>48945</v>
          </cell>
          <cell r="B325">
            <v>48945</v>
          </cell>
          <cell r="C325">
            <v>48975</v>
          </cell>
          <cell r="D325">
            <v>50.746455489290511</v>
          </cell>
          <cell r="E325">
            <v>52.051661163017904</v>
          </cell>
          <cell r="F325">
            <v>55.026971467149103</v>
          </cell>
          <cell r="G325">
            <v>60.860842800372403</v>
          </cell>
          <cell r="H325">
            <v>51.817440383859825</v>
          </cell>
          <cell r="I325">
            <v>50.000862169513873</v>
          </cell>
          <cell r="J325">
            <v>53.417372245533933</v>
          </cell>
          <cell r="K325">
            <v>744</v>
          </cell>
          <cell r="L325">
            <v>108.5644639037784</v>
          </cell>
          <cell r="M325">
            <v>76.538606136097769</v>
          </cell>
          <cell r="N325">
            <v>69.266219386368491</v>
          </cell>
          <cell r="O325">
            <v>104.18589249783194</v>
          </cell>
          <cell r="P325">
            <v>99.682775989041431</v>
          </cell>
          <cell r="Q325">
            <v>100.37069512043976</v>
          </cell>
          <cell r="R325">
            <v>113.16477444967936</v>
          </cell>
          <cell r="S325">
            <v>75.870597395348739</v>
          </cell>
          <cell r="T325">
            <v>94.1936216267692</v>
          </cell>
        </row>
        <row r="326">
          <cell r="A326">
            <v>48976</v>
          </cell>
          <cell r="B326">
            <v>48976</v>
          </cell>
          <cell r="C326">
            <v>49003</v>
          </cell>
          <cell r="D326">
            <v>39.91294438523029</v>
          </cell>
          <cell r="E326">
            <v>40.826847257973441</v>
          </cell>
          <cell r="F326">
            <v>49.634987756286669</v>
          </cell>
          <cell r="G326">
            <v>53.830711137739165</v>
          </cell>
          <cell r="H326">
            <v>44.206282444036368</v>
          </cell>
          <cell r="I326">
            <v>41.482564148627667</v>
          </cell>
          <cell r="J326">
            <v>44.982389521648933</v>
          </cell>
          <cell r="K326">
            <v>672</v>
          </cell>
          <cell r="L326">
            <v>118.42645856548816</v>
          </cell>
          <cell r="M326">
            <v>83.217415077491481</v>
          </cell>
          <cell r="N326">
            <v>79.675024636250512</v>
          </cell>
          <cell r="O326">
            <v>115.70276548150611</v>
          </cell>
          <cell r="P326">
            <v>109.69118125194697</v>
          </cell>
          <cell r="Q326">
            <v>111.08283785925416</v>
          </cell>
          <cell r="R326">
            <v>120.9561377564663</v>
          </cell>
          <cell r="S326">
            <v>82.91336730029029</v>
          </cell>
          <cell r="T326">
            <v>104.16859102047863</v>
          </cell>
        </row>
        <row r="327">
          <cell r="A327">
            <v>49004</v>
          </cell>
          <cell r="B327">
            <v>49004</v>
          </cell>
          <cell r="C327">
            <v>49034</v>
          </cell>
          <cell r="D327">
            <v>40.806656623300761</v>
          </cell>
          <cell r="E327">
            <v>38.745667246715819</v>
          </cell>
          <cell r="F327">
            <v>49.189331994866322</v>
          </cell>
          <cell r="G327">
            <v>53.30695314935096</v>
          </cell>
          <cell r="H327">
            <v>41.148025443489772</v>
          </cell>
          <cell r="I327">
            <v>40.407140379684861</v>
          </cell>
          <cell r="J327">
            <v>43.933962472901413</v>
          </cell>
          <cell r="K327">
            <v>744</v>
          </cell>
          <cell r="L327">
            <v>139.40286738899795</v>
          </cell>
          <cell r="M327">
            <v>129.04441120916974</v>
          </cell>
          <cell r="N327">
            <v>117.82400186025002</v>
          </cell>
          <cell r="O327">
            <v>131.47054438817139</v>
          </cell>
          <cell r="P327">
            <v>136.90542710450924</v>
          </cell>
          <cell r="Q327">
            <v>143.23418284788002</v>
          </cell>
          <cell r="R327">
            <v>151.87194082233944</v>
          </cell>
          <cell r="S327">
            <v>128.95749331443261</v>
          </cell>
          <cell r="T327">
            <v>135.55047143851004</v>
          </cell>
        </row>
        <row r="328">
          <cell r="A328">
            <v>49035</v>
          </cell>
          <cell r="B328">
            <v>49035</v>
          </cell>
          <cell r="C328">
            <v>49064</v>
          </cell>
          <cell r="D328">
            <v>30.334020320968015</v>
          </cell>
          <cell r="E328">
            <v>35.580748563437773</v>
          </cell>
          <cell r="F328">
            <v>49.927497970918509</v>
          </cell>
          <cell r="G328">
            <v>51.985347138756318</v>
          </cell>
          <cell r="H328">
            <v>36.631939073182423</v>
          </cell>
          <cell r="I328">
            <v>34.760466988025705</v>
          </cell>
          <cell r="J328">
            <v>39.870003342548124</v>
          </cell>
          <cell r="K328">
            <v>719</v>
          </cell>
          <cell r="L328">
            <v>167.27831415986449</v>
          </cell>
          <cell r="M328">
            <v>159.17595500021773</v>
          </cell>
          <cell r="N328">
            <v>137.06781883107232</v>
          </cell>
          <cell r="O328">
            <v>155.11046386470278</v>
          </cell>
          <cell r="P328">
            <v>169.48889074375663</v>
          </cell>
          <cell r="Q328">
            <v>174.2001541940318</v>
          </cell>
          <cell r="R328">
            <v>182.76928163065492</v>
          </cell>
          <cell r="S328">
            <v>163.42705740244821</v>
          </cell>
          <cell r="T328">
            <v>165.41579657919215</v>
          </cell>
        </row>
        <row r="329">
          <cell r="A329">
            <v>49065</v>
          </cell>
          <cell r="B329">
            <v>49065</v>
          </cell>
          <cell r="C329">
            <v>49095</v>
          </cell>
          <cell r="D329">
            <v>32.655875012975272</v>
          </cell>
          <cell r="E329">
            <v>35.680138422014352</v>
          </cell>
          <cell r="F329">
            <v>46.482950583168524</v>
          </cell>
          <cell r="G329">
            <v>51.326704109863492</v>
          </cell>
          <cell r="H329">
            <v>38.382209888678418</v>
          </cell>
          <cell r="I329">
            <v>37.253186615046545</v>
          </cell>
          <cell r="J329">
            <v>40.296844105291107</v>
          </cell>
          <cell r="K329">
            <v>744</v>
          </cell>
          <cell r="L329">
            <v>93.737917432222588</v>
          </cell>
          <cell r="M329">
            <v>86.627504687804972</v>
          </cell>
          <cell r="N329">
            <v>68.303883550134145</v>
          </cell>
          <cell r="O329">
            <v>72.613593415747673</v>
          </cell>
          <cell r="P329">
            <v>97.366999461842383</v>
          </cell>
          <cell r="Q329">
            <v>111.51218004863422</v>
          </cell>
          <cell r="R329">
            <v>104.49035196484745</v>
          </cell>
          <cell r="S329">
            <v>89.332236720084467</v>
          </cell>
          <cell r="T329">
            <v>92.684368739904585</v>
          </cell>
        </row>
        <row r="330">
          <cell r="A330">
            <v>49096</v>
          </cell>
          <cell r="B330" t="str">
            <v/>
          </cell>
          <cell r="C330" t="str">
            <v/>
          </cell>
          <cell r="D330">
            <v>22.880912057458271</v>
          </cell>
          <cell r="E330">
            <v>21.815434036579322</v>
          </cell>
          <cell r="F330">
            <v>34.281943423214912</v>
          </cell>
          <cell r="G330">
            <v>42.838538966424558</v>
          </cell>
          <cell r="H330">
            <v>36.062178164070389</v>
          </cell>
          <cell r="I330">
            <v>33.974997809250695</v>
          </cell>
          <cell r="J330">
            <v>31.975667409499692</v>
          </cell>
          <cell r="K330">
            <v>720</v>
          </cell>
          <cell r="L330" t="str">
            <v/>
          </cell>
          <cell r="M330" t="str">
            <v/>
          </cell>
          <cell r="N330" t="str">
            <v/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</row>
        <row r="331">
          <cell r="A331">
            <v>49126</v>
          </cell>
          <cell r="B331" t="str">
            <v/>
          </cell>
          <cell r="C331" t="str">
            <v/>
          </cell>
          <cell r="D331">
            <v>17.151089080803931</v>
          </cell>
          <cell r="E331">
            <v>13.695832971530622</v>
          </cell>
          <cell r="F331">
            <v>23.917464608886981</v>
          </cell>
          <cell r="G331">
            <v>33.703123319432336</v>
          </cell>
          <cell r="H331">
            <v>34.748379176222905</v>
          </cell>
          <cell r="I331">
            <v>30.07865472926435</v>
          </cell>
          <cell r="J331">
            <v>25.549090647690189</v>
          </cell>
          <cell r="K331">
            <v>744</v>
          </cell>
          <cell r="L331" t="str">
            <v/>
          </cell>
          <cell r="M331" t="str">
            <v/>
          </cell>
          <cell r="N331" t="str">
            <v/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</row>
        <row r="332">
          <cell r="A332">
            <v>49157</v>
          </cell>
          <cell r="B332" t="str">
            <v/>
          </cell>
          <cell r="C332" t="str">
            <v/>
          </cell>
          <cell r="D332">
            <v>20.023938339695746</v>
          </cell>
          <cell r="E332">
            <v>16.580458991847337</v>
          </cell>
          <cell r="F332">
            <v>27.546286109166353</v>
          </cell>
          <cell r="G332">
            <v>30.896067171012263</v>
          </cell>
          <cell r="H332">
            <v>32.92615897815255</v>
          </cell>
          <cell r="I332">
            <v>30.943429604549404</v>
          </cell>
          <cell r="J332">
            <v>26.486056532403939</v>
          </cell>
          <cell r="K332">
            <v>744</v>
          </cell>
          <cell r="L332" t="str">
            <v/>
          </cell>
          <cell r="M332" t="str">
            <v/>
          </cell>
          <cell r="N332" t="str">
            <v/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</row>
        <row r="333">
          <cell r="A333">
            <v>49188</v>
          </cell>
          <cell r="B333" t="str">
            <v/>
          </cell>
          <cell r="C333" t="str">
            <v/>
          </cell>
          <cell r="D333">
            <v>24.553406958248715</v>
          </cell>
          <cell r="E333">
            <v>24.061697259055123</v>
          </cell>
          <cell r="F333">
            <v>41.664672688520589</v>
          </cell>
          <cell r="G333">
            <v>42.938593714836465</v>
          </cell>
          <cell r="H333">
            <v>31.26282123398029</v>
          </cell>
          <cell r="I333">
            <v>27.354305300221434</v>
          </cell>
          <cell r="J333">
            <v>31.972582859143767</v>
          </cell>
          <cell r="K333">
            <v>720</v>
          </cell>
          <cell r="L333" t="str">
            <v/>
          </cell>
          <cell r="M333" t="str">
            <v/>
          </cell>
          <cell r="N333" t="str">
            <v/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</row>
        <row r="334">
          <cell r="A334">
            <v>49218</v>
          </cell>
          <cell r="B334" t="str">
            <v/>
          </cell>
          <cell r="C334" t="str">
            <v/>
          </cell>
          <cell r="D334">
            <v>30.389321007600888</v>
          </cell>
          <cell r="E334">
            <v>28.876058896125791</v>
          </cell>
          <cell r="F334">
            <v>43.444625815011754</v>
          </cell>
          <cell r="G334">
            <v>42.61086558357546</v>
          </cell>
          <cell r="H334">
            <v>28.878468540819672</v>
          </cell>
          <cell r="I334">
            <v>31.253707569498047</v>
          </cell>
          <cell r="J334">
            <v>34.242174568771937</v>
          </cell>
          <cell r="K334">
            <v>745</v>
          </cell>
          <cell r="L334" t="str">
            <v/>
          </cell>
          <cell r="M334" t="str">
            <v/>
          </cell>
          <cell r="N334" t="str">
            <v/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</row>
        <row r="335">
          <cell r="A335">
            <v>49249</v>
          </cell>
          <cell r="B335" t="str">
            <v/>
          </cell>
          <cell r="C335" t="str">
            <v/>
          </cell>
          <cell r="D335">
            <v>47.673377102398618</v>
          </cell>
          <cell r="E335">
            <v>43.560285537249463</v>
          </cell>
          <cell r="F335">
            <v>49.980575664188009</v>
          </cell>
          <cell r="G335">
            <v>53.809304847275278</v>
          </cell>
          <cell r="H335">
            <v>48.21303857058038</v>
          </cell>
          <cell r="I335">
            <v>46.835297880016775</v>
          </cell>
          <cell r="J335">
            <v>48.345313266951422</v>
          </cell>
          <cell r="K335">
            <v>720</v>
          </cell>
          <cell r="L335" t="str">
            <v/>
          </cell>
          <cell r="M335" t="str">
            <v/>
          </cell>
          <cell r="N335" t="str">
            <v/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</row>
        <row r="336">
          <cell r="A336">
            <v>49279</v>
          </cell>
          <cell r="B336" t="str">
            <v/>
          </cell>
          <cell r="C336" t="str">
            <v/>
          </cell>
          <cell r="D336">
            <v>54.214660282944109</v>
          </cell>
          <cell r="E336">
            <v>51.923750039328901</v>
          </cell>
          <cell r="F336">
            <v>54.666753024070573</v>
          </cell>
          <cell r="G336">
            <v>57.519020263091143</v>
          </cell>
          <cell r="H336">
            <v>52.627753699139291</v>
          </cell>
          <cell r="I336">
            <v>53.616816186955326</v>
          </cell>
          <cell r="J336">
            <v>54.094792249254887</v>
          </cell>
          <cell r="K336">
            <v>744</v>
          </cell>
          <cell r="L336" t="str">
            <v/>
          </cell>
          <cell r="M336" t="str">
            <v/>
          </cell>
          <cell r="N336" t="str">
            <v/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</row>
        <row r="337">
          <cell r="A337">
            <v>49310</v>
          </cell>
          <cell r="B337" t="str">
            <v/>
          </cell>
          <cell r="C337" t="str">
            <v/>
          </cell>
          <cell r="D337">
            <v>50.746455489290511</v>
          </cell>
          <cell r="E337">
            <v>52.051661163017904</v>
          </cell>
          <cell r="F337">
            <v>55.026971467149103</v>
          </cell>
          <cell r="G337">
            <v>60.860842800372403</v>
          </cell>
          <cell r="H337">
            <v>51.817440383859825</v>
          </cell>
          <cell r="I337">
            <v>50.000862169513873</v>
          </cell>
          <cell r="J337">
            <v>53.417372245533933</v>
          </cell>
          <cell r="K337">
            <v>744</v>
          </cell>
          <cell r="L337" t="str">
            <v/>
          </cell>
          <cell r="M337" t="str">
            <v/>
          </cell>
          <cell r="N337" t="str">
            <v/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</row>
        <row r="338">
          <cell r="A338">
            <v>49341</v>
          </cell>
          <cell r="B338" t="str">
            <v/>
          </cell>
          <cell r="C338" t="str">
            <v/>
          </cell>
          <cell r="D338">
            <v>39.91294438523029</v>
          </cell>
          <cell r="E338">
            <v>40.826847257973441</v>
          </cell>
          <cell r="F338">
            <v>49.634987756286669</v>
          </cell>
          <cell r="G338">
            <v>53.830711137739165</v>
          </cell>
          <cell r="H338">
            <v>44.206282444036368</v>
          </cell>
          <cell r="I338">
            <v>41.482564148627667</v>
          </cell>
          <cell r="J338">
            <v>44.982389521648933</v>
          </cell>
          <cell r="K338">
            <v>672</v>
          </cell>
          <cell r="L338" t="str">
            <v/>
          </cell>
          <cell r="M338" t="str">
            <v/>
          </cell>
          <cell r="N338" t="str">
            <v/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</row>
        <row r="339">
          <cell r="A339">
            <v>49369</v>
          </cell>
          <cell r="B339" t="str">
            <v/>
          </cell>
          <cell r="C339" t="str">
            <v/>
          </cell>
          <cell r="D339">
            <v>40.806656623300761</v>
          </cell>
          <cell r="E339">
            <v>38.745667246715819</v>
          </cell>
          <cell r="F339">
            <v>49.189331994866322</v>
          </cell>
          <cell r="G339">
            <v>53.30695314935096</v>
          </cell>
          <cell r="H339">
            <v>41.148025443489772</v>
          </cell>
          <cell r="I339">
            <v>40.407140379684861</v>
          </cell>
          <cell r="J339">
            <v>43.933962472901413</v>
          </cell>
          <cell r="K339">
            <v>744</v>
          </cell>
          <cell r="L339" t="str">
            <v/>
          </cell>
          <cell r="M339" t="str">
            <v/>
          </cell>
          <cell r="N339" t="str">
            <v/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</row>
        <row r="340">
          <cell r="A340">
            <v>49400</v>
          </cell>
          <cell r="B340" t="str">
            <v/>
          </cell>
          <cell r="C340" t="str">
            <v/>
          </cell>
          <cell r="D340">
            <v>30.334020320968015</v>
          </cell>
          <cell r="E340">
            <v>35.580748563437773</v>
          </cell>
          <cell r="F340">
            <v>49.927497970918509</v>
          </cell>
          <cell r="G340">
            <v>51.985347138756318</v>
          </cell>
          <cell r="H340">
            <v>36.631939073182423</v>
          </cell>
          <cell r="I340">
            <v>34.760466988025705</v>
          </cell>
          <cell r="J340">
            <v>39.870003342548124</v>
          </cell>
          <cell r="K340">
            <v>719</v>
          </cell>
          <cell r="L340" t="str">
            <v/>
          </cell>
          <cell r="M340" t="str">
            <v/>
          </cell>
          <cell r="N340" t="str">
            <v/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</row>
        <row r="341">
          <cell r="A341">
            <v>49430</v>
          </cell>
          <cell r="B341" t="str">
            <v/>
          </cell>
          <cell r="C341" t="str">
            <v/>
          </cell>
          <cell r="D341">
            <v>32.655875012975272</v>
          </cell>
          <cell r="E341">
            <v>35.680138422014352</v>
          </cell>
          <cell r="F341">
            <v>46.482950583168524</v>
          </cell>
          <cell r="G341">
            <v>51.326704109863492</v>
          </cell>
          <cell r="H341">
            <v>38.382209888678418</v>
          </cell>
          <cell r="I341">
            <v>37.253186615046545</v>
          </cell>
          <cell r="J341">
            <v>40.296844105291107</v>
          </cell>
          <cell r="K341">
            <v>744</v>
          </cell>
          <cell r="L341" t="str">
            <v/>
          </cell>
          <cell r="M341" t="str">
            <v/>
          </cell>
          <cell r="N341" t="str">
            <v/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</row>
        <row r="342">
          <cell r="A342">
            <v>49461</v>
          </cell>
          <cell r="B342" t="str">
            <v/>
          </cell>
          <cell r="C342" t="str">
            <v/>
          </cell>
          <cell r="D342">
            <v>22.880912057458271</v>
          </cell>
          <cell r="E342">
            <v>21.815434036579322</v>
          </cell>
          <cell r="F342">
            <v>34.281943423214912</v>
          </cell>
          <cell r="G342">
            <v>42.838538966424558</v>
          </cell>
          <cell r="H342">
            <v>36.062178164070389</v>
          </cell>
          <cell r="I342">
            <v>33.974997809250695</v>
          </cell>
          <cell r="J342">
            <v>31.975667409499692</v>
          </cell>
          <cell r="K342">
            <v>720</v>
          </cell>
          <cell r="L342" t="str">
            <v/>
          </cell>
          <cell r="M342" t="str">
            <v/>
          </cell>
          <cell r="N342" t="str">
            <v/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</row>
        <row r="343">
          <cell r="A343">
            <v>49491</v>
          </cell>
          <cell r="B343" t="str">
            <v/>
          </cell>
          <cell r="C343" t="str">
            <v/>
          </cell>
          <cell r="D343">
            <v>17.151089080803931</v>
          </cell>
          <cell r="E343">
            <v>13.695832971530622</v>
          </cell>
          <cell r="F343">
            <v>23.917464608886981</v>
          </cell>
          <cell r="G343">
            <v>33.703123319432336</v>
          </cell>
          <cell r="H343">
            <v>34.748379176222905</v>
          </cell>
          <cell r="I343">
            <v>30.07865472926435</v>
          </cell>
          <cell r="J343">
            <v>25.549090647690189</v>
          </cell>
          <cell r="K343">
            <v>744</v>
          </cell>
          <cell r="L343" t="str">
            <v/>
          </cell>
          <cell r="M343" t="str">
            <v/>
          </cell>
          <cell r="N343" t="str">
            <v/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</row>
        <row r="344">
          <cell r="A344">
            <v>49522</v>
          </cell>
          <cell r="B344" t="str">
            <v/>
          </cell>
          <cell r="C344" t="str">
            <v/>
          </cell>
          <cell r="D344">
            <v>20.023938339695746</v>
          </cell>
          <cell r="E344">
            <v>16.580458991847337</v>
          </cell>
          <cell r="F344">
            <v>27.546286109166353</v>
          </cell>
          <cell r="G344">
            <v>30.896067171012263</v>
          </cell>
          <cell r="H344">
            <v>32.92615897815255</v>
          </cell>
          <cell r="I344">
            <v>30.943429604549404</v>
          </cell>
          <cell r="J344">
            <v>26.486056532403939</v>
          </cell>
          <cell r="K344">
            <v>744</v>
          </cell>
          <cell r="L344" t="str">
            <v/>
          </cell>
          <cell r="M344" t="str">
            <v/>
          </cell>
          <cell r="N344" t="str">
            <v/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</row>
        <row r="345">
          <cell r="A345">
            <v>49553</v>
          </cell>
          <cell r="B345" t="str">
            <v/>
          </cell>
          <cell r="C345" t="str">
            <v/>
          </cell>
          <cell r="D345">
            <v>24.553406958248715</v>
          </cell>
          <cell r="E345">
            <v>24.061697259055123</v>
          </cell>
          <cell r="F345">
            <v>41.664672688520589</v>
          </cell>
          <cell r="G345">
            <v>42.938593714836465</v>
          </cell>
          <cell r="H345">
            <v>31.26282123398029</v>
          </cell>
          <cell r="I345">
            <v>27.354305300221434</v>
          </cell>
          <cell r="J345">
            <v>31.972582859143767</v>
          </cell>
          <cell r="K345">
            <v>720</v>
          </cell>
          <cell r="L345" t="str">
            <v/>
          </cell>
          <cell r="M345" t="str">
            <v/>
          </cell>
          <cell r="N345" t="str">
            <v/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</row>
        <row r="346">
          <cell r="A346">
            <v>49583</v>
          </cell>
          <cell r="B346" t="str">
            <v/>
          </cell>
          <cell r="C346" t="str">
            <v/>
          </cell>
          <cell r="D346">
            <v>30.389321007600888</v>
          </cell>
          <cell r="E346">
            <v>28.876058896125791</v>
          </cell>
          <cell r="F346">
            <v>43.444625815011754</v>
          </cell>
          <cell r="G346">
            <v>42.61086558357546</v>
          </cell>
          <cell r="H346">
            <v>28.878468540819672</v>
          </cell>
          <cell r="I346">
            <v>31.253707569498047</v>
          </cell>
          <cell r="J346">
            <v>34.242174568771937</v>
          </cell>
          <cell r="K346">
            <v>745</v>
          </cell>
          <cell r="L346" t="str">
            <v/>
          </cell>
          <cell r="M346" t="str">
            <v/>
          </cell>
          <cell r="N346" t="str">
            <v/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</row>
        <row r="347">
          <cell r="A347">
            <v>49614</v>
          </cell>
          <cell r="B347" t="str">
            <v/>
          </cell>
          <cell r="C347" t="str">
            <v/>
          </cell>
          <cell r="D347">
            <v>47.673377102398618</v>
          </cell>
          <cell r="E347">
            <v>43.560285537249463</v>
          </cell>
          <cell r="F347">
            <v>49.980575664188009</v>
          </cell>
          <cell r="G347">
            <v>53.809304847275278</v>
          </cell>
          <cell r="H347">
            <v>48.21303857058038</v>
          </cell>
          <cell r="I347">
            <v>46.835297880016775</v>
          </cell>
          <cell r="J347">
            <v>48.345313266951422</v>
          </cell>
          <cell r="K347">
            <v>720</v>
          </cell>
          <cell r="L347" t="str">
            <v/>
          </cell>
          <cell r="M347" t="str">
            <v/>
          </cell>
          <cell r="N347" t="str">
            <v/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</row>
        <row r="348">
          <cell r="A348">
            <v>49644</v>
          </cell>
          <cell r="B348" t="str">
            <v/>
          </cell>
          <cell r="C348" t="str">
            <v/>
          </cell>
          <cell r="D348">
            <v>54.214660282944109</v>
          </cell>
          <cell r="E348">
            <v>51.923750039328901</v>
          </cell>
          <cell r="F348">
            <v>54.666753024070573</v>
          </cell>
          <cell r="G348">
            <v>57.519020263091143</v>
          </cell>
          <cell r="H348">
            <v>52.627753699139291</v>
          </cell>
          <cell r="I348">
            <v>53.616816186955326</v>
          </cell>
          <cell r="J348">
            <v>54.094792249254887</v>
          </cell>
          <cell r="K348">
            <v>744</v>
          </cell>
          <cell r="L348" t="str">
            <v/>
          </cell>
          <cell r="M348" t="str">
            <v/>
          </cell>
          <cell r="N348" t="str">
            <v/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</row>
        <row r="349">
          <cell r="A349">
            <v>49675</v>
          </cell>
          <cell r="B349" t="str">
            <v/>
          </cell>
          <cell r="C349" t="str">
            <v/>
          </cell>
          <cell r="D349">
            <v>50.746455489290511</v>
          </cell>
          <cell r="E349">
            <v>52.051661163017904</v>
          </cell>
          <cell r="F349">
            <v>55.026971467149103</v>
          </cell>
          <cell r="G349">
            <v>60.860842800372403</v>
          </cell>
          <cell r="H349">
            <v>51.817440383859825</v>
          </cell>
          <cell r="I349">
            <v>50.000862169513873</v>
          </cell>
          <cell r="J349">
            <v>53.417372245533933</v>
          </cell>
          <cell r="K349">
            <v>744</v>
          </cell>
          <cell r="L349" t="str">
            <v/>
          </cell>
          <cell r="M349" t="str">
            <v/>
          </cell>
          <cell r="N349" t="str">
            <v/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</row>
        <row r="350">
          <cell r="A350">
            <v>49706</v>
          </cell>
          <cell r="B350" t="str">
            <v/>
          </cell>
          <cell r="C350" t="str">
            <v/>
          </cell>
          <cell r="D350">
            <v>39.91294438523029</v>
          </cell>
          <cell r="E350">
            <v>40.826847257973441</v>
          </cell>
          <cell r="F350">
            <v>49.634987756286669</v>
          </cell>
          <cell r="G350">
            <v>53.830711137739165</v>
          </cell>
          <cell r="H350">
            <v>44.206282444036368</v>
          </cell>
          <cell r="I350">
            <v>41.482564148627667</v>
          </cell>
          <cell r="J350">
            <v>44.982389521648933</v>
          </cell>
          <cell r="K350">
            <v>696</v>
          </cell>
          <cell r="L350" t="str">
            <v/>
          </cell>
          <cell r="M350" t="str">
            <v/>
          </cell>
          <cell r="N350" t="str">
            <v/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</row>
        <row r="351">
          <cell r="A351">
            <v>49735</v>
          </cell>
          <cell r="B351" t="str">
            <v/>
          </cell>
          <cell r="C351" t="str">
            <v/>
          </cell>
          <cell r="D351">
            <v>40.806656623300761</v>
          </cell>
          <cell r="E351">
            <v>38.745667246715819</v>
          </cell>
          <cell r="F351">
            <v>49.189331994866322</v>
          </cell>
          <cell r="G351">
            <v>53.30695314935096</v>
          </cell>
          <cell r="H351">
            <v>41.148025443489772</v>
          </cell>
          <cell r="I351">
            <v>40.407140379684861</v>
          </cell>
          <cell r="J351">
            <v>43.933962472901413</v>
          </cell>
          <cell r="K351">
            <v>744</v>
          </cell>
          <cell r="L351" t="str">
            <v/>
          </cell>
          <cell r="M351" t="str">
            <v/>
          </cell>
          <cell r="N351" t="str">
            <v/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</row>
        <row r="352">
          <cell r="A352">
            <v>49766</v>
          </cell>
          <cell r="B352" t="str">
            <v/>
          </cell>
          <cell r="C352" t="str">
            <v/>
          </cell>
          <cell r="D352">
            <v>30.334020320968015</v>
          </cell>
          <cell r="E352">
            <v>35.580748563437773</v>
          </cell>
          <cell r="F352">
            <v>49.927497970918509</v>
          </cell>
          <cell r="G352">
            <v>51.985347138756318</v>
          </cell>
          <cell r="H352">
            <v>36.631939073182423</v>
          </cell>
          <cell r="I352">
            <v>34.760466988025705</v>
          </cell>
          <cell r="J352">
            <v>39.870003342548124</v>
          </cell>
          <cell r="K352">
            <v>719</v>
          </cell>
          <cell r="L352" t="str">
            <v/>
          </cell>
          <cell r="M352" t="str">
            <v/>
          </cell>
          <cell r="N352" t="str">
            <v/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</row>
        <row r="353">
          <cell r="A353">
            <v>49796</v>
          </cell>
          <cell r="B353" t="str">
            <v/>
          </cell>
          <cell r="C353" t="str">
            <v/>
          </cell>
          <cell r="D353">
            <v>32.655875012975272</v>
          </cell>
          <cell r="E353">
            <v>35.680138422014352</v>
          </cell>
          <cell r="F353">
            <v>46.482950583168524</v>
          </cell>
          <cell r="G353">
            <v>51.326704109863492</v>
          </cell>
          <cell r="H353">
            <v>38.382209888678418</v>
          </cell>
          <cell r="I353">
            <v>37.253186615046545</v>
          </cell>
          <cell r="J353">
            <v>40.296844105291107</v>
          </cell>
          <cell r="K353">
            <v>744</v>
          </cell>
          <cell r="L353" t="str">
            <v/>
          </cell>
          <cell r="M353" t="str">
            <v/>
          </cell>
          <cell r="N353" t="str">
            <v/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</row>
        <row r="354">
          <cell r="A354">
            <v>49827</v>
          </cell>
          <cell r="B354" t="str">
            <v/>
          </cell>
          <cell r="C354" t="str">
            <v/>
          </cell>
          <cell r="D354">
            <v>22.880912057458271</v>
          </cell>
          <cell r="E354">
            <v>21.815434036579322</v>
          </cell>
          <cell r="F354">
            <v>34.281943423214912</v>
          </cell>
          <cell r="G354">
            <v>42.838538966424558</v>
          </cell>
          <cell r="H354">
            <v>36.062178164070389</v>
          </cell>
          <cell r="I354">
            <v>33.974997809250695</v>
          </cell>
          <cell r="J354">
            <v>31.975667409499692</v>
          </cell>
          <cell r="K354">
            <v>720</v>
          </cell>
          <cell r="L354" t="str">
            <v/>
          </cell>
          <cell r="M354" t="str">
            <v/>
          </cell>
          <cell r="N354" t="str">
            <v/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</row>
        <row r="355">
          <cell r="A355">
            <v>49857</v>
          </cell>
          <cell r="B355" t="str">
            <v/>
          </cell>
          <cell r="C355" t="str">
            <v/>
          </cell>
          <cell r="D355">
            <v>17.151089080803931</v>
          </cell>
          <cell r="E355">
            <v>13.695832971530622</v>
          </cell>
          <cell r="F355">
            <v>23.917464608886981</v>
          </cell>
          <cell r="G355">
            <v>33.703123319432336</v>
          </cell>
          <cell r="H355">
            <v>34.748379176222905</v>
          </cell>
          <cell r="I355">
            <v>30.07865472926435</v>
          </cell>
          <cell r="J355">
            <v>25.549090647690189</v>
          </cell>
          <cell r="K355">
            <v>744</v>
          </cell>
          <cell r="L355" t="str">
            <v/>
          </cell>
          <cell r="M355" t="str">
            <v/>
          </cell>
          <cell r="N355" t="str">
            <v/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</row>
        <row r="356">
          <cell r="A356">
            <v>49888</v>
          </cell>
          <cell r="B356" t="str">
            <v/>
          </cell>
          <cell r="C356" t="str">
            <v/>
          </cell>
          <cell r="D356">
            <v>20.023938339695746</v>
          </cell>
          <cell r="E356">
            <v>16.580458991847337</v>
          </cell>
          <cell r="F356">
            <v>27.546286109166353</v>
          </cell>
          <cell r="G356">
            <v>30.896067171012263</v>
          </cell>
          <cell r="H356">
            <v>32.92615897815255</v>
          </cell>
          <cell r="I356">
            <v>30.943429604549404</v>
          </cell>
          <cell r="J356">
            <v>26.486056532403939</v>
          </cell>
          <cell r="K356">
            <v>744</v>
          </cell>
          <cell r="L356" t="str">
            <v/>
          </cell>
          <cell r="M356" t="str">
            <v/>
          </cell>
          <cell r="N356" t="str">
            <v/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</row>
        <row r="357">
          <cell r="A357">
            <v>49919</v>
          </cell>
          <cell r="B357" t="str">
            <v/>
          </cell>
          <cell r="C357" t="str">
            <v/>
          </cell>
          <cell r="D357">
            <v>24.553406958248715</v>
          </cell>
          <cell r="E357">
            <v>24.061697259055123</v>
          </cell>
          <cell r="F357">
            <v>41.664672688520589</v>
          </cell>
          <cell r="G357">
            <v>42.938593714836465</v>
          </cell>
          <cell r="H357">
            <v>31.26282123398029</v>
          </cell>
          <cell r="I357">
            <v>27.354305300221434</v>
          </cell>
          <cell r="J357">
            <v>31.972582859143767</v>
          </cell>
          <cell r="K357">
            <v>720</v>
          </cell>
          <cell r="L357" t="str">
            <v/>
          </cell>
          <cell r="M357" t="str">
            <v/>
          </cell>
          <cell r="N357" t="str">
            <v/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</row>
        <row r="358">
          <cell r="A358">
            <v>49949</v>
          </cell>
          <cell r="B358" t="str">
            <v/>
          </cell>
          <cell r="C358" t="str">
            <v/>
          </cell>
          <cell r="D358">
            <v>30.389321007600888</v>
          </cell>
          <cell r="E358">
            <v>28.876058896125791</v>
          </cell>
          <cell r="F358">
            <v>43.444625815011754</v>
          </cell>
          <cell r="G358">
            <v>42.61086558357546</v>
          </cell>
          <cell r="H358">
            <v>28.878468540819672</v>
          </cell>
          <cell r="I358">
            <v>31.253707569498047</v>
          </cell>
          <cell r="J358">
            <v>34.242174568771937</v>
          </cell>
          <cell r="K358">
            <v>745</v>
          </cell>
          <cell r="L358" t="str">
            <v/>
          </cell>
          <cell r="M358" t="str">
            <v/>
          </cell>
          <cell r="N358" t="str">
            <v/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</row>
        <row r="359">
          <cell r="A359">
            <v>49980</v>
          </cell>
          <cell r="B359" t="str">
            <v/>
          </cell>
          <cell r="C359" t="str">
            <v/>
          </cell>
          <cell r="D359">
            <v>47.673377102398618</v>
          </cell>
          <cell r="E359">
            <v>43.560285537249463</v>
          </cell>
          <cell r="F359">
            <v>49.980575664188009</v>
          </cell>
          <cell r="G359">
            <v>53.809304847275278</v>
          </cell>
          <cell r="H359">
            <v>48.21303857058038</v>
          </cell>
          <cell r="I359">
            <v>46.835297880016775</v>
          </cell>
          <cell r="J359">
            <v>48.345313266951422</v>
          </cell>
          <cell r="K359">
            <v>720</v>
          </cell>
          <cell r="L359" t="str">
            <v/>
          </cell>
          <cell r="M359" t="str">
            <v/>
          </cell>
          <cell r="N359" t="str">
            <v/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</row>
        <row r="360">
          <cell r="A360">
            <v>50010</v>
          </cell>
          <cell r="B360" t="str">
            <v/>
          </cell>
          <cell r="C360" t="str">
            <v/>
          </cell>
          <cell r="D360">
            <v>54.214660282944109</v>
          </cell>
          <cell r="E360">
            <v>51.923750039328901</v>
          </cell>
          <cell r="F360">
            <v>54.666753024070573</v>
          </cell>
          <cell r="G360">
            <v>57.519020263091143</v>
          </cell>
          <cell r="H360">
            <v>52.627753699139291</v>
          </cell>
          <cell r="I360">
            <v>53.616816186955326</v>
          </cell>
          <cell r="J360">
            <v>54.094792249254887</v>
          </cell>
          <cell r="K360">
            <v>744</v>
          </cell>
          <cell r="L360" t="str">
            <v/>
          </cell>
          <cell r="M360" t="str">
            <v/>
          </cell>
          <cell r="N360" t="str">
            <v/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</row>
        <row r="361">
          <cell r="A361">
            <v>50041</v>
          </cell>
          <cell r="B361" t="str">
            <v/>
          </cell>
          <cell r="C361" t="str">
            <v/>
          </cell>
          <cell r="D361">
            <v>50.746455489290511</v>
          </cell>
          <cell r="E361">
            <v>52.051661163017904</v>
          </cell>
          <cell r="F361">
            <v>55.026971467149103</v>
          </cell>
          <cell r="G361">
            <v>60.860842800372403</v>
          </cell>
          <cell r="H361">
            <v>51.817440383859825</v>
          </cell>
          <cell r="I361">
            <v>50.000862169513873</v>
          </cell>
          <cell r="J361">
            <v>53.417372245533933</v>
          </cell>
          <cell r="K361">
            <v>744</v>
          </cell>
          <cell r="L361" t="str">
            <v/>
          </cell>
          <cell r="M361" t="str">
            <v/>
          </cell>
          <cell r="N361" t="str">
            <v/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</row>
        <row r="362">
          <cell r="A362">
            <v>50072</v>
          </cell>
          <cell r="B362" t="str">
            <v/>
          </cell>
          <cell r="C362" t="str">
            <v/>
          </cell>
          <cell r="D362">
            <v>39.91294438523029</v>
          </cell>
          <cell r="E362">
            <v>40.826847257973441</v>
          </cell>
          <cell r="F362">
            <v>49.634987756286669</v>
          </cell>
          <cell r="G362">
            <v>53.830711137739165</v>
          </cell>
          <cell r="H362">
            <v>44.206282444036368</v>
          </cell>
          <cell r="I362">
            <v>41.482564148627667</v>
          </cell>
          <cell r="J362">
            <v>44.982389521648933</v>
          </cell>
          <cell r="K362">
            <v>672</v>
          </cell>
          <cell r="L362" t="str">
            <v/>
          </cell>
          <cell r="M362" t="str">
            <v/>
          </cell>
          <cell r="N362" t="str">
            <v/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</row>
        <row r="363">
          <cell r="A363">
            <v>50100</v>
          </cell>
          <cell r="B363" t="str">
            <v/>
          </cell>
          <cell r="C363" t="str">
            <v/>
          </cell>
          <cell r="D363">
            <v>40.806656623300761</v>
          </cell>
          <cell r="E363">
            <v>38.745667246715819</v>
          </cell>
          <cell r="F363">
            <v>49.189331994866322</v>
          </cell>
          <cell r="G363">
            <v>53.30695314935096</v>
          </cell>
          <cell r="H363">
            <v>41.148025443489772</v>
          </cell>
          <cell r="I363">
            <v>40.407140379684861</v>
          </cell>
          <cell r="J363">
            <v>43.933962472901413</v>
          </cell>
          <cell r="K363">
            <v>744</v>
          </cell>
          <cell r="L363" t="str">
            <v/>
          </cell>
          <cell r="M363" t="str">
            <v/>
          </cell>
          <cell r="N363" t="str">
            <v/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</row>
        <row r="364">
          <cell r="A364">
            <v>50131</v>
          </cell>
          <cell r="B364" t="str">
            <v/>
          </cell>
          <cell r="C364" t="str">
            <v/>
          </cell>
          <cell r="D364">
            <v>30.334020320968015</v>
          </cell>
          <cell r="E364">
            <v>35.580748563437773</v>
          </cell>
          <cell r="F364">
            <v>49.927497970918509</v>
          </cell>
          <cell r="G364">
            <v>51.985347138756318</v>
          </cell>
          <cell r="H364">
            <v>36.631939073182423</v>
          </cell>
          <cell r="I364">
            <v>34.760466988025705</v>
          </cell>
          <cell r="J364">
            <v>39.870003342548124</v>
          </cell>
          <cell r="K364">
            <v>719</v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</row>
        <row r="365">
          <cell r="A365">
            <v>50161</v>
          </cell>
          <cell r="B365" t="str">
            <v/>
          </cell>
          <cell r="C365" t="str">
            <v/>
          </cell>
          <cell r="D365">
            <v>32.655875012975272</v>
          </cell>
          <cell r="E365">
            <v>35.680138422014352</v>
          </cell>
          <cell r="F365">
            <v>46.482950583168524</v>
          </cell>
          <cell r="G365">
            <v>51.326704109863492</v>
          </cell>
          <cell r="H365">
            <v>38.382209888678418</v>
          </cell>
          <cell r="I365">
            <v>37.253186615046545</v>
          </cell>
          <cell r="J365">
            <v>40.296844105291107</v>
          </cell>
          <cell r="K365">
            <v>744</v>
          </cell>
          <cell r="L365" t="str">
            <v/>
          </cell>
          <cell r="M365" t="str">
            <v/>
          </cell>
          <cell r="N365" t="str">
            <v/>
          </cell>
          <cell r="O365" t="str">
            <v/>
          </cell>
          <cell r="P365" t="str">
            <v/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</row>
        <row r="366">
          <cell r="A366">
            <v>50192</v>
          </cell>
          <cell r="B366" t="str">
            <v/>
          </cell>
          <cell r="C366" t="str">
            <v/>
          </cell>
          <cell r="D366">
            <v>22.880912057458271</v>
          </cell>
          <cell r="E366">
            <v>21.815434036579322</v>
          </cell>
          <cell r="F366">
            <v>34.281943423214912</v>
          </cell>
          <cell r="G366">
            <v>42.838538966424558</v>
          </cell>
          <cell r="H366">
            <v>36.062178164070389</v>
          </cell>
          <cell r="I366">
            <v>33.974997809250695</v>
          </cell>
          <cell r="J366">
            <v>31.975667409499692</v>
          </cell>
          <cell r="K366">
            <v>720</v>
          </cell>
          <cell r="L366" t="str">
            <v/>
          </cell>
          <cell r="M366" t="str">
            <v/>
          </cell>
          <cell r="N366" t="str">
            <v/>
          </cell>
          <cell r="O366" t="str">
            <v/>
          </cell>
          <cell r="P366" t="str">
            <v/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</row>
        <row r="367">
          <cell r="A367">
            <v>50222</v>
          </cell>
          <cell r="B367" t="str">
            <v/>
          </cell>
          <cell r="C367" t="str">
            <v/>
          </cell>
          <cell r="D367">
            <v>17.151089080803931</v>
          </cell>
          <cell r="E367">
            <v>13.695832971530622</v>
          </cell>
          <cell r="F367">
            <v>23.917464608886981</v>
          </cell>
          <cell r="G367">
            <v>33.703123319432336</v>
          </cell>
          <cell r="H367">
            <v>34.748379176222905</v>
          </cell>
          <cell r="I367">
            <v>30.07865472926435</v>
          </cell>
          <cell r="J367">
            <v>25.549090647690189</v>
          </cell>
          <cell r="K367">
            <v>744</v>
          </cell>
          <cell r="L367" t="str">
            <v/>
          </cell>
          <cell r="M367" t="str">
            <v/>
          </cell>
          <cell r="N367" t="str">
            <v/>
          </cell>
          <cell r="O367" t="str">
            <v/>
          </cell>
          <cell r="P367" t="str">
            <v/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</row>
        <row r="368">
          <cell r="A368">
            <v>50253</v>
          </cell>
          <cell r="B368" t="str">
            <v/>
          </cell>
          <cell r="C368" t="str">
            <v/>
          </cell>
          <cell r="D368">
            <v>20.023938339695746</v>
          </cell>
          <cell r="E368">
            <v>16.580458991847337</v>
          </cell>
          <cell r="F368">
            <v>27.546286109166353</v>
          </cell>
          <cell r="G368">
            <v>30.896067171012263</v>
          </cell>
          <cell r="H368">
            <v>32.92615897815255</v>
          </cell>
          <cell r="I368">
            <v>30.943429604549404</v>
          </cell>
          <cell r="J368">
            <v>26.486056532403939</v>
          </cell>
          <cell r="K368">
            <v>744</v>
          </cell>
          <cell r="L368" t="str">
            <v/>
          </cell>
          <cell r="M368" t="str">
            <v/>
          </cell>
          <cell r="N368" t="str">
            <v/>
          </cell>
          <cell r="O368" t="str">
            <v/>
          </cell>
          <cell r="P368" t="str">
            <v/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</row>
        <row r="369">
          <cell r="A369">
            <v>50284</v>
          </cell>
          <cell r="B369" t="str">
            <v/>
          </cell>
          <cell r="C369" t="str">
            <v/>
          </cell>
          <cell r="D369">
            <v>24.553406958248715</v>
          </cell>
          <cell r="E369">
            <v>24.061697259055123</v>
          </cell>
          <cell r="F369">
            <v>41.664672688520589</v>
          </cell>
          <cell r="G369">
            <v>42.938593714836465</v>
          </cell>
          <cell r="H369">
            <v>31.26282123398029</v>
          </cell>
          <cell r="I369">
            <v>27.354305300221434</v>
          </cell>
          <cell r="J369">
            <v>31.972582859143767</v>
          </cell>
          <cell r="K369">
            <v>720</v>
          </cell>
          <cell r="L369" t="str">
            <v/>
          </cell>
          <cell r="M369" t="str">
            <v/>
          </cell>
          <cell r="N369" t="str">
            <v/>
          </cell>
          <cell r="O369" t="str">
            <v/>
          </cell>
          <cell r="P369" t="str">
            <v/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</row>
        <row r="370">
          <cell r="A370">
            <v>50314</v>
          </cell>
          <cell r="B370" t="str">
            <v/>
          </cell>
          <cell r="C370" t="str">
            <v/>
          </cell>
          <cell r="D370">
            <v>30.389321007600888</v>
          </cell>
          <cell r="E370">
            <v>28.876058896125791</v>
          </cell>
          <cell r="F370">
            <v>43.444625815011754</v>
          </cell>
          <cell r="G370">
            <v>42.61086558357546</v>
          </cell>
          <cell r="H370">
            <v>28.878468540819672</v>
          </cell>
          <cell r="I370">
            <v>31.253707569498047</v>
          </cell>
          <cell r="J370">
            <v>34.242174568771937</v>
          </cell>
          <cell r="K370">
            <v>745</v>
          </cell>
          <cell r="L370" t="str">
            <v/>
          </cell>
          <cell r="M370" t="str">
            <v/>
          </cell>
          <cell r="N370" t="str">
            <v/>
          </cell>
          <cell r="O370" t="str">
            <v/>
          </cell>
          <cell r="P370" t="str">
            <v/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</row>
        <row r="371">
          <cell r="A371">
            <v>50345</v>
          </cell>
          <cell r="B371" t="str">
            <v/>
          </cell>
          <cell r="C371" t="str">
            <v/>
          </cell>
          <cell r="D371">
            <v>47.673377102398618</v>
          </cell>
          <cell r="E371">
            <v>43.560285537249463</v>
          </cell>
          <cell r="F371">
            <v>49.980575664188009</v>
          </cell>
          <cell r="G371">
            <v>53.809304847275278</v>
          </cell>
          <cell r="H371">
            <v>48.21303857058038</v>
          </cell>
          <cell r="I371">
            <v>46.835297880016775</v>
          </cell>
          <cell r="J371">
            <v>48.345313266951422</v>
          </cell>
          <cell r="K371">
            <v>720</v>
          </cell>
          <cell r="L371" t="str">
            <v/>
          </cell>
          <cell r="M371" t="str">
            <v/>
          </cell>
          <cell r="N371" t="str">
            <v/>
          </cell>
          <cell r="O371" t="str">
            <v/>
          </cell>
          <cell r="P371" t="str">
            <v/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</row>
        <row r="372">
          <cell r="A372">
            <v>50375</v>
          </cell>
          <cell r="B372" t="str">
            <v/>
          </cell>
          <cell r="C372" t="str">
            <v/>
          </cell>
          <cell r="D372">
            <v>54.214660282944109</v>
          </cell>
          <cell r="E372">
            <v>51.923750039328901</v>
          </cell>
          <cell r="F372">
            <v>54.666753024070573</v>
          </cell>
          <cell r="G372">
            <v>57.519020263091143</v>
          </cell>
          <cell r="H372">
            <v>52.627753699139291</v>
          </cell>
          <cell r="I372">
            <v>53.616816186955326</v>
          </cell>
          <cell r="J372">
            <v>54.094792249254887</v>
          </cell>
          <cell r="K372">
            <v>744</v>
          </cell>
          <cell r="L372" t="str">
            <v/>
          </cell>
          <cell r="M372" t="str">
            <v/>
          </cell>
          <cell r="N372" t="str">
            <v/>
          </cell>
          <cell r="O372" t="str">
            <v/>
          </cell>
          <cell r="P372" t="str">
            <v/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</row>
        <row r="373">
          <cell r="A373">
            <v>50406</v>
          </cell>
          <cell r="B373" t="str">
            <v/>
          </cell>
          <cell r="C373" t="str">
            <v/>
          </cell>
          <cell r="D373">
            <v>50.746455489290511</v>
          </cell>
          <cell r="E373">
            <v>52.051661163017904</v>
          </cell>
          <cell r="F373">
            <v>55.026971467149103</v>
          </cell>
          <cell r="G373">
            <v>60.860842800372403</v>
          </cell>
          <cell r="H373">
            <v>51.817440383859825</v>
          </cell>
          <cell r="I373">
            <v>50.000862169513873</v>
          </cell>
          <cell r="J373">
            <v>53.417372245533933</v>
          </cell>
          <cell r="K373">
            <v>744</v>
          </cell>
          <cell r="L373" t="str">
            <v/>
          </cell>
          <cell r="M373" t="str">
            <v/>
          </cell>
          <cell r="N373" t="str">
            <v/>
          </cell>
          <cell r="O373" t="str">
            <v/>
          </cell>
          <cell r="P373" t="str">
            <v/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</row>
        <row r="374">
          <cell r="A374">
            <v>50437</v>
          </cell>
          <cell r="B374" t="str">
            <v/>
          </cell>
          <cell r="C374" t="str">
            <v/>
          </cell>
          <cell r="D374">
            <v>39.91294438523029</v>
          </cell>
          <cell r="E374">
            <v>40.826847257973441</v>
          </cell>
          <cell r="F374">
            <v>49.634987756286669</v>
          </cell>
          <cell r="G374">
            <v>53.830711137739165</v>
          </cell>
          <cell r="H374">
            <v>44.206282444036368</v>
          </cell>
          <cell r="I374">
            <v>41.482564148627667</v>
          </cell>
          <cell r="J374">
            <v>44.982389521648933</v>
          </cell>
          <cell r="K374">
            <v>672</v>
          </cell>
          <cell r="L374" t="str">
            <v/>
          </cell>
          <cell r="M374" t="str">
            <v/>
          </cell>
          <cell r="N374" t="str">
            <v/>
          </cell>
          <cell r="O374" t="str">
            <v/>
          </cell>
          <cell r="P374" t="str">
            <v/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</row>
        <row r="375">
          <cell r="A375">
            <v>50465</v>
          </cell>
          <cell r="B375" t="str">
            <v/>
          </cell>
          <cell r="C375" t="str">
            <v/>
          </cell>
          <cell r="D375">
            <v>40.806656623300761</v>
          </cell>
          <cell r="E375">
            <v>38.745667246715819</v>
          </cell>
          <cell r="F375">
            <v>49.189331994866322</v>
          </cell>
          <cell r="G375">
            <v>53.30695314935096</v>
          </cell>
          <cell r="H375">
            <v>41.148025443489772</v>
          </cell>
          <cell r="I375">
            <v>40.407140379684861</v>
          </cell>
          <cell r="J375">
            <v>43.933962472901413</v>
          </cell>
          <cell r="K375">
            <v>744</v>
          </cell>
          <cell r="L375" t="str">
            <v/>
          </cell>
          <cell r="M375" t="str">
            <v/>
          </cell>
          <cell r="N375" t="str">
            <v/>
          </cell>
          <cell r="O375" t="str">
            <v/>
          </cell>
          <cell r="P375" t="str">
            <v/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</row>
        <row r="376">
          <cell r="A376">
            <v>50496</v>
          </cell>
          <cell r="B376" t="str">
            <v/>
          </cell>
          <cell r="C376" t="str">
            <v/>
          </cell>
          <cell r="D376">
            <v>30.334020320968015</v>
          </cell>
          <cell r="E376">
            <v>35.580748563437773</v>
          </cell>
          <cell r="F376">
            <v>49.927497970918509</v>
          </cell>
          <cell r="G376">
            <v>51.985347138756318</v>
          </cell>
          <cell r="H376">
            <v>36.631939073182423</v>
          </cell>
          <cell r="I376">
            <v>34.760466988025705</v>
          </cell>
          <cell r="J376">
            <v>39.870003342548124</v>
          </cell>
          <cell r="K376">
            <v>719</v>
          </cell>
          <cell r="L376" t="str">
            <v/>
          </cell>
          <cell r="M376" t="str">
            <v/>
          </cell>
          <cell r="N376" t="str">
            <v/>
          </cell>
          <cell r="O376" t="str">
            <v/>
          </cell>
          <cell r="P376" t="str">
            <v/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</row>
        <row r="377">
          <cell r="A377">
            <v>50526</v>
          </cell>
          <cell r="B377" t="str">
            <v/>
          </cell>
          <cell r="C377" t="str">
            <v/>
          </cell>
          <cell r="D377">
            <v>32.655875012975272</v>
          </cell>
          <cell r="E377">
            <v>35.680138422014352</v>
          </cell>
          <cell r="F377">
            <v>46.482950583168524</v>
          </cell>
          <cell r="G377">
            <v>51.326704109863492</v>
          </cell>
          <cell r="H377">
            <v>38.382209888678418</v>
          </cell>
          <cell r="I377">
            <v>37.253186615046545</v>
          </cell>
          <cell r="J377">
            <v>40.296844105291107</v>
          </cell>
          <cell r="K377">
            <v>744</v>
          </cell>
          <cell r="L377" t="str">
            <v/>
          </cell>
          <cell r="M377" t="str">
            <v/>
          </cell>
          <cell r="N377" t="str">
            <v/>
          </cell>
          <cell r="O377" t="str">
            <v/>
          </cell>
          <cell r="P377" t="str">
            <v/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</row>
        <row r="378">
          <cell r="A378">
            <v>50557</v>
          </cell>
          <cell r="B378" t="str">
            <v/>
          </cell>
          <cell r="C378" t="str">
            <v/>
          </cell>
          <cell r="D378">
            <v>22.880912057458271</v>
          </cell>
          <cell r="E378">
            <v>21.815434036579322</v>
          </cell>
          <cell r="F378">
            <v>34.281943423214912</v>
          </cell>
          <cell r="G378">
            <v>42.838538966424558</v>
          </cell>
          <cell r="H378">
            <v>36.062178164070389</v>
          </cell>
          <cell r="I378">
            <v>33.974997809250695</v>
          </cell>
          <cell r="J378">
            <v>31.975667409499692</v>
          </cell>
          <cell r="K378">
            <v>720</v>
          </cell>
          <cell r="L378" t="str">
            <v/>
          </cell>
          <cell r="M378" t="str">
            <v/>
          </cell>
          <cell r="N378" t="str">
            <v/>
          </cell>
          <cell r="O378" t="str">
            <v/>
          </cell>
          <cell r="P378" t="str">
            <v/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</row>
        <row r="379">
          <cell r="A379">
            <v>50587</v>
          </cell>
          <cell r="B379" t="str">
            <v/>
          </cell>
          <cell r="C379" t="str">
            <v/>
          </cell>
          <cell r="D379">
            <v>17.151089080803931</v>
          </cell>
          <cell r="E379">
            <v>13.695832971530622</v>
          </cell>
          <cell r="F379">
            <v>23.917464608886981</v>
          </cell>
          <cell r="G379">
            <v>33.703123319432336</v>
          </cell>
          <cell r="H379">
            <v>34.748379176222905</v>
          </cell>
          <cell r="I379">
            <v>30.07865472926435</v>
          </cell>
          <cell r="J379">
            <v>25.549090647690189</v>
          </cell>
          <cell r="K379">
            <v>744</v>
          </cell>
          <cell r="L379" t="str">
            <v/>
          </cell>
          <cell r="M379" t="str">
            <v/>
          </cell>
          <cell r="N379" t="str">
            <v/>
          </cell>
          <cell r="O379" t="str">
            <v/>
          </cell>
          <cell r="P379" t="str">
            <v/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</row>
        <row r="380">
          <cell r="A380">
            <v>50618</v>
          </cell>
          <cell r="B380" t="str">
            <v/>
          </cell>
          <cell r="C380" t="str">
            <v/>
          </cell>
          <cell r="D380">
            <v>20.023938339695746</v>
          </cell>
          <cell r="E380">
            <v>16.580458991847337</v>
          </cell>
          <cell r="F380">
            <v>27.546286109166353</v>
          </cell>
          <cell r="G380">
            <v>30.896067171012263</v>
          </cell>
          <cell r="H380">
            <v>32.92615897815255</v>
          </cell>
          <cell r="I380">
            <v>30.943429604549404</v>
          </cell>
          <cell r="J380">
            <v>26.486056532403939</v>
          </cell>
          <cell r="K380">
            <v>744</v>
          </cell>
          <cell r="L380" t="str">
            <v/>
          </cell>
          <cell r="M380" t="str">
            <v/>
          </cell>
          <cell r="N380" t="str">
            <v/>
          </cell>
          <cell r="O380" t="str">
            <v/>
          </cell>
          <cell r="P380" t="str">
            <v/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</row>
        <row r="381">
          <cell r="A381">
            <v>50649</v>
          </cell>
          <cell r="B381" t="str">
            <v/>
          </cell>
          <cell r="C381" t="str">
            <v/>
          </cell>
          <cell r="D381">
            <v>24.553406958248715</v>
          </cell>
          <cell r="E381">
            <v>24.061697259055123</v>
          </cell>
          <cell r="F381">
            <v>41.664672688520589</v>
          </cell>
          <cell r="G381">
            <v>42.938593714836465</v>
          </cell>
          <cell r="H381">
            <v>31.26282123398029</v>
          </cell>
          <cell r="I381">
            <v>27.354305300221434</v>
          </cell>
          <cell r="J381">
            <v>31.972582859143767</v>
          </cell>
          <cell r="K381">
            <v>720</v>
          </cell>
          <cell r="L381" t="str">
            <v/>
          </cell>
          <cell r="M381" t="str">
            <v/>
          </cell>
          <cell r="N381" t="str">
            <v/>
          </cell>
          <cell r="O381" t="str">
            <v/>
          </cell>
          <cell r="P381" t="str">
            <v/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</row>
        <row r="382">
          <cell r="A382">
            <v>50679</v>
          </cell>
          <cell r="B382" t="str">
            <v/>
          </cell>
          <cell r="C382" t="str">
            <v/>
          </cell>
          <cell r="D382">
            <v>30.389321007600888</v>
          </cell>
          <cell r="E382">
            <v>28.876058896125791</v>
          </cell>
          <cell r="F382">
            <v>43.444625815011754</v>
          </cell>
          <cell r="G382">
            <v>42.61086558357546</v>
          </cell>
          <cell r="H382">
            <v>28.878468540819672</v>
          </cell>
          <cell r="I382">
            <v>31.253707569498047</v>
          </cell>
          <cell r="J382">
            <v>34.242174568771937</v>
          </cell>
          <cell r="K382">
            <v>745</v>
          </cell>
          <cell r="L382" t="str">
            <v/>
          </cell>
          <cell r="M382" t="str">
            <v/>
          </cell>
          <cell r="N382" t="str">
            <v/>
          </cell>
          <cell r="O382" t="str">
            <v/>
          </cell>
          <cell r="P382" t="str">
            <v/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</row>
        <row r="383">
          <cell r="A383">
            <v>50710</v>
          </cell>
          <cell r="B383" t="str">
            <v/>
          </cell>
          <cell r="C383" t="str">
            <v/>
          </cell>
          <cell r="D383">
            <v>47.673377102398618</v>
          </cell>
          <cell r="E383">
            <v>43.560285537249463</v>
          </cell>
          <cell r="F383">
            <v>49.980575664188009</v>
          </cell>
          <cell r="G383">
            <v>53.809304847275278</v>
          </cell>
          <cell r="H383">
            <v>48.21303857058038</v>
          </cell>
          <cell r="I383">
            <v>46.835297880016775</v>
          </cell>
          <cell r="J383">
            <v>48.345313266951422</v>
          </cell>
          <cell r="K383">
            <v>720</v>
          </cell>
          <cell r="L383" t="str">
            <v/>
          </cell>
          <cell r="M383" t="str">
            <v/>
          </cell>
          <cell r="N383" t="str">
            <v/>
          </cell>
          <cell r="O383" t="str">
            <v/>
          </cell>
          <cell r="P383" t="str">
            <v/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</row>
        <row r="384">
          <cell r="A384">
            <v>50740</v>
          </cell>
          <cell r="B384" t="str">
            <v/>
          </cell>
          <cell r="C384" t="str">
            <v/>
          </cell>
          <cell r="D384">
            <v>54.214660282944109</v>
          </cell>
          <cell r="E384">
            <v>51.923750039328901</v>
          </cell>
          <cell r="F384">
            <v>54.666753024070573</v>
          </cell>
          <cell r="G384">
            <v>57.519020263091143</v>
          </cell>
          <cell r="H384">
            <v>52.627753699139291</v>
          </cell>
          <cell r="I384">
            <v>53.616816186955326</v>
          </cell>
          <cell r="J384">
            <v>54.094792249254887</v>
          </cell>
          <cell r="K384">
            <v>744</v>
          </cell>
          <cell r="L384" t="str">
            <v/>
          </cell>
          <cell r="M384" t="str">
            <v/>
          </cell>
          <cell r="N384" t="str">
            <v/>
          </cell>
          <cell r="O384" t="str">
            <v/>
          </cell>
          <cell r="P384" t="str">
            <v/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</row>
        <row r="385">
          <cell r="A385">
            <v>50771</v>
          </cell>
          <cell r="B385" t="str">
            <v/>
          </cell>
          <cell r="C385" t="str">
            <v/>
          </cell>
          <cell r="D385">
            <v>50.746455489290511</v>
          </cell>
          <cell r="E385">
            <v>52.051661163017904</v>
          </cell>
          <cell r="F385">
            <v>55.026971467149103</v>
          </cell>
          <cell r="G385">
            <v>60.860842800372403</v>
          </cell>
          <cell r="H385">
            <v>51.817440383859825</v>
          </cell>
          <cell r="I385">
            <v>50.000862169513873</v>
          </cell>
          <cell r="J385">
            <v>53.417372245533933</v>
          </cell>
          <cell r="K385">
            <v>744</v>
          </cell>
          <cell r="L385" t="str">
            <v/>
          </cell>
          <cell r="M385" t="str">
            <v/>
          </cell>
          <cell r="N385" t="str">
            <v/>
          </cell>
          <cell r="O385" t="str">
            <v/>
          </cell>
          <cell r="P385" t="str">
            <v/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</row>
        <row r="386">
          <cell r="A386">
            <v>50802</v>
          </cell>
          <cell r="B386" t="str">
            <v/>
          </cell>
          <cell r="C386" t="str">
            <v/>
          </cell>
          <cell r="D386">
            <v>39.91294438523029</v>
          </cell>
          <cell r="E386">
            <v>40.826847257973441</v>
          </cell>
          <cell r="F386">
            <v>49.634987756286669</v>
          </cell>
          <cell r="G386">
            <v>53.830711137739165</v>
          </cell>
          <cell r="H386">
            <v>44.206282444036368</v>
          </cell>
          <cell r="I386">
            <v>41.482564148627667</v>
          </cell>
          <cell r="J386">
            <v>44.982389521648933</v>
          </cell>
          <cell r="K386">
            <v>672</v>
          </cell>
          <cell r="L386" t="str">
            <v/>
          </cell>
          <cell r="M386" t="str">
            <v/>
          </cell>
          <cell r="N386" t="str">
            <v/>
          </cell>
          <cell r="O386" t="str">
            <v/>
          </cell>
          <cell r="P386" t="str">
            <v/>
          </cell>
          <cell r="Q386" t="str">
            <v/>
          </cell>
          <cell r="R386" t="str">
            <v/>
          </cell>
          <cell r="S386" t="str">
            <v/>
          </cell>
          <cell r="T386" t="str">
            <v/>
          </cell>
        </row>
        <row r="387">
          <cell r="A387">
            <v>50830</v>
          </cell>
          <cell r="B387" t="str">
            <v/>
          </cell>
          <cell r="C387" t="str">
            <v/>
          </cell>
          <cell r="D387">
            <v>40.806656623300761</v>
          </cell>
          <cell r="E387">
            <v>38.745667246715819</v>
          </cell>
          <cell r="F387">
            <v>49.189331994866322</v>
          </cell>
          <cell r="G387">
            <v>53.30695314935096</v>
          </cell>
          <cell r="H387">
            <v>41.148025443489772</v>
          </cell>
          <cell r="I387">
            <v>40.407140379684861</v>
          </cell>
          <cell r="J387">
            <v>43.933962472901413</v>
          </cell>
          <cell r="K387">
            <v>744</v>
          </cell>
          <cell r="L387" t="str">
            <v/>
          </cell>
          <cell r="M387" t="str">
            <v/>
          </cell>
          <cell r="N387" t="str">
            <v/>
          </cell>
          <cell r="O387" t="str">
            <v/>
          </cell>
          <cell r="P387" t="str">
            <v/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</row>
        <row r="388">
          <cell r="A388">
            <v>50861</v>
          </cell>
          <cell r="B388" t="str">
            <v/>
          </cell>
          <cell r="C388" t="str">
            <v/>
          </cell>
          <cell r="D388">
            <v>30.334020320968015</v>
          </cell>
          <cell r="E388">
            <v>35.580748563437773</v>
          </cell>
          <cell r="F388">
            <v>49.927497970918509</v>
          </cell>
          <cell r="G388">
            <v>51.985347138756318</v>
          </cell>
          <cell r="H388">
            <v>36.631939073182423</v>
          </cell>
          <cell r="I388">
            <v>34.760466988025705</v>
          </cell>
          <cell r="J388">
            <v>39.870003342548124</v>
          </cell>
          <cell r="K388">
            <v>719</v>
          </cell>
          <cell r="L388" t="str">
            <v/>
          </cell>
          <cell r="M388" t="str">
            <v/>
          </cell>
          <cell r="N388" t="str">
            <v/>
          </cell>
          <cell r="O388" t="str">
            <v/>
          </cell>
          <cell r="P388" t="str">
            <v/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</row>
        <row r="389">
          <cell r="A389">
            <v>50891</v>
          </cell>
          <cell r="B389" t="str">
            <v/>
          </cell>
          <cell r="C389" t="str">
            <v/>
          </cell>
          <cell r="D389">
            <v>32.655875012975272</v>
          </cell>
          <cell r="E389">
            <v>35.680138422014352</v>
          </cell>
          <cell r="F389">
            <v>46.482950583168524</v>
          </cell>
          <cell r="G389">
            <v>51.326704109863492</v>
          </cell>
          <cell r="H389">
            <v>38.382209888678418</v>
          </cell>
          <cell r="I389">
            <v>37.253186615046545</v>
          </cell>
          <cell r="J389">
            <v>40.296844105291107</v>
          </cell>
          <cell r="K389">
            <v>744</v>
          </cell>
          <cell r="L389" t="str">
            <v/>
          </cell>
          <cell r="M389" t="str">
            <v/>
          </cell>
          <cell r="N389" t="str">
            <v/>
          </cell>
          <cell r="O389" t="str">
            <v/>
          </cell>
          <cell r="P389" t="str">
            <v/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</row>
        <row r="390">
          <cell r="A390">
            <v>50922</v>
          </cell>
          <cell r="B390" t="str">
            <v/>
          </cell>
          <cell r="C390" t="str">
            <v/>
          </cell>
          <cell r="D390">
            <v>22.880912057458271</v>
          </cell>
          <cell r="E390">
            <v>21.815434036579322</v>
          </cell>
          <cell r="F390">
            <v>34.281943423214912</v>
          </cell>
          <cell r="G390">
            <v>42.838538966424558</v>
          </cell>
          <cell r="H390">
            <v>36.062178164070389</v>
          </cell>
          <cell r="I390">
            <v>33.974997809250695</v>
          </cell>
          <cell r="J390">
            <v>31.975667409499692</v>
          </cell>
          <cell r="K390">
            <v>720</v>
          </cell>
          <cell r="L390" t="str">
            <v/>
          </cell>
          <cell r="M390" t="str">
            <v/>
          </cell>
          <cell r="N390" t="str">
            <v/>
          </cell>
          <cell r="O390" t="str">
            <v/>
          </cell>
          <cell r="P390" t="str">
            <v/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</row>
        <row r="391">
          <cell r="A391">
            <v>50952</v>
          </cell>
          <cell r="B391" t="str">
            <v/>
          </cell>
          <cell r="C391" t="str">
            <v/>
          </cell>
          <cell r="D391">
            <v>17.151089080803931</v>
          </cell>
          <cell r="E391">
            <v>13.695832971530622</v>
          </cell>
          <cell r="F391">
            <v>23.917464608886981</v>
          </cell>
          <cell r="G391">
            <v>33.703123319432336</v>
          </cell>
          <cell r="H391">
            <v>34.748379176222905</v>
          </cell>
          <cell r="I391">
            <v>30.07865472926435</v>
          </cell>
          <cell r="J391">
            <v>25.549090647690189</v>
          </cell>
          <cell r="K391">
            <v>744</v>
          </cell>
          <cell r="L391" t="str">
            <v/>
          </cell>
          <cell r="M391" t="str">
            <v/>
          </cell>
          <cell r="N391" t="str">
            <v/>
          </cell>
          <cell r="O391" t="str">
            <v/>
          </cell>
          <cell r="P391" t="str">
            <v/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</row>
        <row r="392">
          <cell r="A392">
            <v>50983</v>
          </cell>
          <cell r="B392" t="str">
            <v/>
          </cell>
          <cell r="C392" t="str">
            <v/>
          </cell>
          <cell r="D392">
            <v>20.023938339695746</v>
          </cell>
          <cell r="E392">
            <v>16.580458991847337</v>
          </cell>
          <cell r="F392">
            <v>27.546286109166353</v>
          </cell>
          <cell r="G392">
            <v>30.896067171012263</v>
          </cell>
          <cell r="H392">
            <v>32.92615897815255</v>
          </cell>
          <cell r="I392">
            <v>30.943429604549404</v>
          </cell>
          <cell r="J392">
            <v>26.486056532403939</v>
          </cell>
          <cell r="K392">
            <v>744</v>
          </cell>
          <cell r="L392" t="str">
            <v/>
          </cell>
          <cell r="M392" t="str">
            <v/>
          </cell>
          <cell r="N392" t="str">
            <v/>
          </cell>
          <cell r="O392" t="str">
            <v/>
          </cell>
          <cell r="P392" t="str">
            <v/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</row>
        <row r="393">
          <cell r="A393">
            <v>51014</v>
          </cell>
          <cell r="B393" t="str">
            <v/>
          </cell>
          <cell r="C393" t="str">
            <v/>
          </cell>
          <cell r="D393">
            <v>24.553406958248715</v>
          </cell>
          <cell r="E393">
            <v>24.061697259055123</v>
          </cell>
          <cell r="F393">
            <v>41.664672688520589</v>
          </cell>
          <cell r="G393">
            <v>42.938593714836465</v>
          </cell>
          <cell r="H393">
            <v>31.26282123398029</v>
          </cell>
          <cell r="I393">
            <v>27.354305300221434</v>
          </cell>
          <cell r="J393">
            <v>31.972582859143767</v>
          </cell>
          <cell r="K393">
            <v>720</v>
          </cell>
          <cell r="L393" t="str">
            <v/>
          </cell>
          <cell r="M393" t="str">
            <v/>
          </cell>
          <cell r="N393" t="str">
            <v/>
          </cell>
          <cell r="O393" t="str">
            <v/>
          </cell>
          <cell r="P393" t="str">
            <v/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</row>
        <row r="394">
          <cell r="A394">
            <v>51044</v>
          </cell>
          <cell r="B394" t="str">
            <v/>
          </cell>
          <cell r="C394" t="str">
            <v/>
          </cell>
          <cell r="D394">
            <v>30.389321007600888</v>
          </cell>
          <cell r="E394">
            <v>28.876058896125791</v>
          </cell>
          <cell r="F394">
            <v>43.444625815011754</v>
          </cell>
          <cell r="G394">
            <v>42.61086558357546</v>
          </cell>
          <cell r="H394">
            <v>28.878468540819672</v>
          </cell>
          <cell r="I394">
            <v>31.253707569498047</v>
          </cell>
          <cell r="J394">
            <v>34.242174568771937</v>
          </cell>
          <cell r="K394">
            <v>745</v>
          </cell>
          <cell r="L394" t="str">
            <v/>
          </cell>
          <cell r="M394" t="str">
            <v/>
          </cell>
          <cell r="N394" t="str">
            <v/>
          </cell>
          <cell r="O394" t="str">
            <v/>
          </cell>
          <cell r="P394" t="str">
            <v/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</row>
        <row r="395">
          <cell r="A395">
            <v>51075</v>
          </cell>
          <cell r="B395" t="str">
            <v/>
          </cell>
          <cell r="C395" t="str">
            <v/>
          </cell>
          <cell r="D395">
            <v>47.673377102398618</v>
          </cell>
          <cell r="E395">
            <v>43.560285537249463</v>
          </cell>
          <cell r="F395">
            <v>49.980575664188009</v>
          </cell>
          <cell r="G395">
            <v>53.809304847275278</v>
          </cell>
          <cell r="H395">
            <v>48.21303857058038</v>
          </cell>
          <cell r="I395">
            <v>46.835297880016775</v>
          </cell>
          <cell r="J395">
            <v>48.345313266951422</v>
          </cell>
          <cell r="K395">
            <v>720</v>
          </cell>
          <cell r="L395" t="str">
            <v/>
          </cell>
          <cell r="M395" t="str">
            <v/>
          </cell>
          <cell r="N395" t="str">
            <v/>
          </cell>
          <cell r="O395" t="str">
            <v/>
          </cell>
          <cell r="P395" t="str">
            <v/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</row>
        <row r="396">
          <cell r="A396">
            <v>51105</v>
          </cell>
          <cell r="B396" t="str">
            <v/>
          </cell>
          <cell r="C396" t="str">
            <v/>
          </cell>
          <cell r="D396">
            <v>54.214660282944109</v>
          </cell>
          <cell r="E396">
            <v>51.923750039328901</v>
          </cell>
          <cell r="F396">
            <v>54.666753024070573</v>
          </cell>
          <cell r="G396">
            <v>57.519020263091143</v>
          </cell>
          <cell r="H396">
            <v>52.627753699139291</v>
          </cell>
          <cell r="I396">
            <v>53.616816186955326</v>
          </cell>
          <cell r="J396">
            <v>54.094792249254887</v>
          </cell>
          <cell r="K396">
            <v>744</v>
          </cell>
          <cell r="L396" t="str">
            <v/>
          </cell>
          <cell r="M396" t="str">
            <v/>
          </cell>
          <cell r="N396" t="str">
            <v/>
          </cell>
          <cell r="O396" t="str">
            <v/>
          </cell>
          <cell r="P396" t="str">
            <v/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</row>
        <row r="397">
          <cell r="A397">
            <v>51136</v>
          </cell>
          <cell r="B397" t="str">
            <v/>
          </cell>
          <cell r="C397" t="str">
            <v/>
          </cell>
          <cell r="D397">
            <v>50.746455489290511</v>
          </cell>
          <cell r="E397">
            <v>52.051661163017904</v>
          </cell>
          <cell r="F397">
            <v>55.026971467149103</v>
          </cell>
          <cell r="G397">
            <v>60.860842800372403</v>
          </cell>
          <cell r="H397">
            <v>51.817440383859825</v>
          </cell>
          <cell r="I397">
            <v>50.000862169513873</v>
          </cell>
          <cell r="J397">
            <v>53.417372245533933</v>
          </cell>
          <cell r="K397">
            <v>744</v>
          </cell>
          <cell r="L397" t="str">
            <v/>
          </cell>
          <cell r="M397" t="str">
            <v/>
          </cell>
          <cell r="N397" t="str">
            <v/>
          </cell>
          <cell r="O397" t="str">
            <v/>
          </cell>
          <cell r="P397" t="str">
            <v/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</row>
        <row r="398">
          <cell r="A398">
            <v>51167</v>
          </cell>
          <cell r="B398" t="str">
            <v/>
          </cell>
          <cell r="C398" t="str">
            <v/>
          </cell>
          <cell r="D398">
            <v>39.91294438523029</v>
          </cell>
          <cell r="E398">
            <v>40.826847257973441</v>
          </cell>
          <cell r="F398">
            <v>49.634987756286669</v>
          </cell>
          <cell r="G398">
            <v>53.830711137739165</v>
          </cell>
          <cell r="H398">
            <v>44.206282444036368</v>
          </cell>
          <cell r="I398">
            <v>41.482564148627667</v>
          </cell>
          <cell r="J398">
            <v>44.982389521648933</v>
          </cell>
          <cell r="K398">
            <v>696</v>
          </cell>
          <cell r="L398" t="str">
            <v/>
          </cell>
          <cell r="M398" t="str">
            <v/>
          </cell>
          <cell r="N398" t="str">
            <v/>
          </cell>
          <cell r="O398" t="str">
            <v/>
          </cell>
          <cell r="P398" t="str">
            <v/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</row>
        <row r="399">
          <cell r="A399">
            <v>51196</v>
          </cell>
          <cell r="B399" t="str">
            <v/>
          </cell>
          <cell r="C399" t="str">
            <v/>
          </cell>
          <cell r="D399">
            <v>40.806656623300761</v>
          </cell>
          <cell r="E399">
            <v>38.745667246715819</v>
          </cell>
          <cell r="F399">
            <v>49.189331994866322</v>
          </cell>
          <cell r="G399">
            <v>53.30695314935096</v>
          </cell>
          <cell r="H399">
            <v>41.148025443489772</v>
          </cell>
          <cell r="I399">
            <v>40.407140379684861</v>
          </cell>
          <cell r="J399">
            <v>43.933962472901413</v>
          </cell>
          <cell r="K399">
            <v>744</v>
          </cell>
          <cell r="L399" t="str">
            <v/>
          </cell>
          <cell r="M399" t="str">
            <v/>
          </cell>
          <cell r="N399" t="str">
            <v/>
          </cell>
          <cell r="O399" t="str">
            <v/>
          </cell>
          <cell r="P399" t="str">
            <v/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</row>
        <row r="400">
          <cell r="A400">
            <v>51227</v>
          </cell>
          <cell r="B400" t="str">
            <v/>
          </cell>
          <cell r="C400" t="str">
            <v/>
          </cell>
          <cell r="D400">
            <v>30.334020320968015</v>
          </cell>
          <cell r="E400">
            <v>35.580748563437773</v>
          </cell>
          <cell r="F400">
            <v>49.927497970918509</v>
          </cell>
          <cell r="G400">
            <v>51.985347138756318</v>
          </cell>
          <cell r="H400">
            <v>36.631939073182423</v>
          </cell>
          <cell r="I400">
            <v>34.760466988025705</v>
          </cell>
          <cell r="J400">
            <v>39.870003342548124</v>
          </cell>
          <cell r="K400">
            <v>719</v>
          </cell>
          <cell r="L400" t="str">
            <v/>
          </cell>
          <cell r="M400" t="str">
            <v/>
          </cell>
          <cell r="N400" t="str">
            <v/>
          </cell>
          <cell r="O400" t="str">
            <v/>
          </cell>
          <cell r="P400" t="str">
            <v/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</row>
        <row r="401">
          <cell r="A401">
            <v>51257</v>
          </cell>
          <cell r="B401" t="str">
            <v/>
          </cell>
          <cell r="C401" t="str">
            <v/>
          </cell>
          <cell r="D401">
            <v>32.655875012975272</v>
          </cell>
          <cell r="E401">
            <v>35.680138422014352</v>
          </cell>
          <cell r="F401">
            <v>46.482950583168524</v>
          </cell>
          <cell r="G401">
            <v>51.326704109863492</v>
          </cell>
          <cell r="H401">
            <v>38.382209888678418</v>
          </cell>
          <cell r="I401">
            <v>37.253186615046545</v>
          </cell>
          <cell r="J401">
            <v>40.296844105291107</v>
          </cell>
          <cell r="K401">
            <v>744</v>
          </cell>
          <cell r="L401" t="str">
            <v/>
          </cell>
          <cell r="M401" t="str">
            <v/>
          </cell>
          <cell r="N401" t="str">
            <v/>
          </cell>
          <cell r="O401" t="str">
            <v/>
          </cell>
          <cell r="P401" t="str">
            <v/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</row>
        <row r="402">
          <cell r="A402">
            <v>51288</v>
          </cell>
          <cell r="B402" t="str">
            <v/>
          </cell>
          <cell r="C402" t="str">
            <v/>
          </cell>
          <cell r="D402">
            <v>22.880912057458271</v>
          </cell>
          <cell r="E402">
            <v>21.815434036579322</v>
          </cell>
          <cell r="F402">
            <v>34.281943423214912</v>
          </cell>
          <cell r="G402">
            <v>42.838538966424558</v>
          </cell>
          <cell r="H402">
            <v>36.062178164070389</v>
          </cell>
          <cell r="I402">
            <v>33.974997809250695</v>
          </cell>
          <cell r="J402">
            <v>31.975667409499692</v>
          </cell>
          <cell r="K402">
            <v>720</v>
          </cell>
          <cell r="L402" t="str">
            <v/>
          </cell>
          <cell r="M402" t="str">
            <v/>
          </cell>
          <cell r="N402" t="str">
            <v/>
          </cell>
          <cell r="O402" t="str">
            <v/>
          </cell>
          <cell r="P402" t="str">
            <v/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</row>
        <row r="403">
          <cell r="A403">
            <v>51318</v>
          </cell>
          <cell r="B403" t="str">
            <v/>
          </cell>
          <cell r="C403" t="str">
            <v/>
          </cell>
          <cell r="D403">
            <v>17.151089080803931</v>
          </cell>
          <cell r="E403">
            <v>13.695832971530622</v>
          </cell>
          <cell r="F403">
            <v>23.917464608886981</v>
          </cell>
          <cell r="G403">
            <v>33.703123319432336</v>
          </cell>
          <cell r="H403">
            <v>34.748379176222905</v>
          </cell>
          <cell r="I403">
            <v>30.07865472926435</v>
          </cell>
          <cell r="J403">
            <v>25.549090647690189</v>
          </cell>
          <cell r="K403">
            <v>744</v>
          </cell>
          <cell r="L403" t="str">
            <v/>
          </cell>
          <cell r="M403" t="str">
            <v/>
          </cell>
          <cell r="N403" t="str">
            <v/>
          </cell>
          <cell r="O403" t="str">
            <v/>
          </cell>
          <cell r="P403" t="str">
            <v/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</row>
        <row r="404">
          <cell r="A404">
            <v>51349</v>
          </cell>
          <cell r="B404" t="str">
            <v/>
          </cell>
          <cell r="C404" t="str">
            <v/>
          </cell>
          <cell r="D404">
            <v>20.023938339695746</v>
          </cell>
          <cell r="E404">
            <v>16.580458991847337</v>
          </cell>
          <cell r="F404">
            <v>27.546286109166353</v>
          </cell>
          <cell r="G404">
            <v>30.896067171012263</v>
          </cell>
          <cell r="H404">
            <v>32.92615897815255</v>
          </cell>
          <cell r="I404">
            <v>30.943429604549404</v>
          </cell>
          <cell r="J404">
            <v>26.486056532403939</v>
          </cell>
          <cell r="K404">
            <v>744</v>
          </cell>
          <cell r="L404" t="str">
            <v/>
          </cell>
          <cell r="M404" t="str">
            <v/>
          </cell>
          <cell r="N404" t="str">
            <v/>
          </cell>
          <cell r="O404" t="str">
            <v/>
          </cell>
          <cell r="P404" t="str">
            <v/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</row>
        <row r="405">
          <cell r="A405">
            <v>51380</v>
          </cell>
          <cell r="B405" t="str">
            <v/>
          </cell>
          <cell r="C405" t="str">
            <v/>
          </cell>
          <cell r="D405">
            <v>24.553406958248715</v>
          </cell>
          <cell r="E405">
            <v>24.061697259055123</v>
          </cell>
          <cell r="F405">
            <v>41.664672688520589</v>
          </cell>
          <cell r="G405">
            <v>42.938593714836465</v>
          </cell>
          <cell r="H405">
            <v>31.26282123398029</v>
          </cell>
          <cell r="I405">
            <v>27.354305300221434</v>
          </cell>
          <cell r="J405">
            <v>31.972582859143767</v>
          </cell>
          <cell r="K405">
            <v>720</v>
          </cell>
          <cell r="L405" t="str">
            <v/>
          </cell>
          <cell r="M405" t="str">
            <v/>
          </cell>
          <cell r="N405" t="str">
            <v/>
          </cell>
          <cell r="O405" t="str">
            <v/>
          </cell>
          <cell r="P405" t="str">
            <v/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</row>
        <row r="406">
          <cell r="A406">
            <v>51410</v>
          </cell>
          <cell r="B406" t="str">
            <v/>
          </cell>
          <cell r="C406" t="str">
            <v/>
          </cell>
          <cell r="D406">
            <v>30.389321007600888</v>
          </cell>
          <cell r="E406">
            <v>28.876058896125791</v>
          </cell>
          <cell r="F406">
            <v>43.444625815011754</v>
          </cell>
          <cell r="G406">
            <v>42.61086558357546</v>
          </cell>
          <cell r="H406">
            <v>28.878468540819672</v>
          </cell>
          <cell r="I406">
            <v>31.253707569498047</v>
          </cell>
          <cell r="J406">
            <v>34.242174568771937</v>
          </cell>
          <cell r="K406">
            <v>745</v>
          </cell>
          <cell r="L406" t="str">
            <v/>
          </cell>
          <cell r="M406" t="str">
            <v/>
          </cell>
          <cell r="N406" t="str">
            <v/>
          </cell>
          <cell r="O406" t="str">
            <v/>
          </cell>
          <cell r="P406" t="str">
            <v/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</row>
        <row r="407">
          <cell r="A407">
            <v>51441</v>
          </cell>
          <cell r="B407" t="str">
            <v/>
          </cell>
          <cell r="C407" t="str">
            <v/>
          </cell>
          <cell r="D407">
            <v>47.673377102398618</v>
          </cell>
          <cell r="E407">
            <v>43.560285537249463</v>
          </cell>
          <cell r="F407">
            <v>49.980575664188009</v>
          </cell>
          <cell r="G407">
            <v>53.809304847275278</v>
          </cell>
          <cell r="H407">
            <v>48.21303857058038</v>
          </cell>
          <cell r="I407">
            <v>46.835297880016775</v>
          </cell>
          <cell r="J407">
            <v>48.345313266951422</v>
          </cell>
          <cell r="K407">
            <v>720</v>
          </cell>
          <cell r="L407" t="str">
            <v/>
          </cell>
          <cell r="M407" t="str">
            <v/>
          </cell>
          <cell r="N407" t="str">
            <v/>
          </cell>
          <cell r="O407" t="str">
            <v/>
          </cell>
          <cell r="P407" t="str">
            <v/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</row>
        <row r="408">
          <cell r="A408">
            <v>51471</v>
          </cell>
          <cell r="B408" t="str">
            <v/>
          </cell>
          <cell r="C408" t="str">
            <v/>
          </cell>
          <cell r="D408">
            <v>54.214660282944109</v>
          </cell>
          <cell r="E408">
            <v>51.923750039328901</v>
          </cell>
          <cell r="F408">
            <v>54.666753024070573</v>
          </cell>
          <cell r="G408">
            <v>57.519020263091143</v>
          </cell>
          <cell r="H408">
            <v>52.627753699139291</v>
          </cell>
          <cell r="I408">
            <v>53.616816186955326</v>
          </cell>
          <cell r="J408">
            <v>54.094792249254887</v>
          </cell>
          <cell r="K408">
            <v>744</v>
          </cell>
          <cell r="L408" t="str">
            <v/>
          </cell>
          <cell r="M408" t="str">
            <v/>
          </cell>
          <cell r="N408" t="str">
            <v/>
          </cell>
          <cell r="O408" t="str">
            <v/>
          </cell>
          <cell r="P408" t="str">
            <v/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</row>
        <row r="409">
          <cell r="A409">
            <v>51502</v>
          </cell>
          <cell r="B409" t="str">
            <v/>
          </cell>
          <cell r="C409" t="str">
            <v/>
          </cell>
          <cell r="D409">
            <v>50.746455489290511</v>
          </cell>
          <cell r="E409">
            <v>52.051661163017904</v>
          </cell>
          <cell r="F409">
            <v>55.026971467149103</v>
          </cell>
          <cell r="G409">
            <v>60.860842800372403</v>
          </cell>
          <cell r="H409">
            <v>51.817440383859825</v>
          </cell>
          <cell r="I409">
            <v>50.000862169513873</v>
          </cell>
          <cell r="J409">
            <v>53.417372245533933</v>
          </cell>
          <cell r="K409">
            <v>744</v>
          </cell>
          <cell r="L409" t="str">
            <v/>
          </cell>
          <cell r="M409" t="str">
            <v/>
          </cell>
          <cell r="N409" t="str">
            <v/>
          </cell>
          <cell r="O409" t="str">
            <v/>
          </cell>
          <cell r="P409" t="str">
            <v/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</row>
        <row r="410">
          <cell r="A410">
            <v>51533</v>
          </cell>
          <cell r="B410" t="str">
            <v/>
          </cell>
          <cell r="C410" t="str">
            <v/>
          </cell>
          <cell r="D410">
            <v>39.91294438523029</v>
          </cell>
          <cell r="E410">
            <v>40.826847257973441</v>
          </cell>
          <cell r="F410">
            <v>49.634987756286669</v>
          </cell>
          <cell r="G410">
            <v>53.830711137739165</v>
          </cell>
          <cell r="H410">
            <v>44.206282444036368</v>
          </cell>
          <cell r="I410">
            <v>41.482564148627667</v>
          </cell>
          <cell r="J410">
            <v>44.982389521648933</v>
          </cell>
          <cell r="K410">
            <v>672</v>
          </cell>
          <cell r="L410" t="str">
            <v/>
          </cell>
          <cell r="M410" t="str">
            <v/>
          </cell>
          <cell r="N410" t="str">
            <v/>
          </cell>
          <cell r="O410" t="str">
            <v/>
          </cell>
          <cell r="P410" t="str">
            <v/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</row>
        <row r="411">
          <cell r="A411">
            <v>51561</v>
          </cell>
          <cell r="B411" t="str">
            <v/>
          </cell>
          <cell r="C411" t="str">
            <v/>
          </cell>
          <cell r="D411">
            <v>40.806656623300761</v>
          </cell>
          <cell r="E411">
            <v>38.745667246715819</v>
          </cell>
          <cell r="F411">
            <v>49.189331994866322</v>
          </cell>
          <cell r="G411">
            <v>53.30695314935096</v>
          </cell>
          <cell r="H411">
            <v>41.148025443489772</v>
          </cell>
          <cell r="I411">
            <v>40.407140379684861</v>
          </cell>
          <cell r="J411">
            <v>43.933962472901413</v>
          </cell>
          <cell r="K411">
            <v>744</v>
          </cell>
          <cell r="L411" t="str">
            <v/>
          </cell>
          <cell r="M411" t="str">
            <v/>
          </cell>
          <cell r="N411" t="str">
            <v/>
          </cell>
          <cell r="O411" t="str">
            <v/>
          </cell>
          <cell r="P411" t="str">
            <v/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</row>
        <row r="412">
          <cell r="A412">
            <v>51592</v>
          </cell>
          <cell r="B412" t="str">
            <v/>
          </cell>
          <cell r="C412" t="str">
            <v/>
          </cell>
          <cell r="D412">
            <v>30.334020320968015</v>
          </cell>
          <cell r="E412">
            <v>35.580748563437773</v>
          </cell>
          <cell r="F412">
            <v>49.927497970918509</v>
          </cell>
          <cell r="G412">
            <v>51.985347138756318</v>
          </cell>
          <cell r="H412">
            <v>36.631939073182423</v>
          </cell>
          <cell r="I412">
            <v>34.760466988025705</v>
          </cell>
          <cell r="J412">
            <v>39.870003342548124</v>
          </cell>
          <cell r="K412">
            <v>719</v>
          </cell>
          <cell r="L412" t="str">
            <v/>
          </cell>
          <cell r="M412" t="str">
            <v/>
          </cell>
          <cell r="N412" t="str">
            <v/>
          </cell>
          <cell r="O412" t="str">
            <v/>
          </cell>
          <cell r="P412" t="str">
            <v/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</row>
        <row r="413">
          <cell r="A413">
            <v>51622</v>
          </cell>
          <cell r="B413" t="str">
            <v/>
          </cell>
          <cell r="C413" t="str">
            <v/>
          </cell>
          <cell r="D413">
            <v>32.655875012975272</v>
          </cell>
          <cell r="E413">
            <v>35.680138422014352</v>
          </cell>
          <cell r="F413">
            <v>46.482950583168524</v>
          </cell>
          <cell r="G413">
            <v>51.326704109863492</v>
          </cell>
          <cell r="H413">
            <v>38.382209888678418</v>
          </cell>
          <cell r="I413">
            <v>37.253186615046545</v>
          </cell>
          <cell r="J413">
            <v>40.296844105291107</v>
          </cell>
          <cell r="K413">
            <v>744</v>
          </cell>
          <cell r="L413" t="str">
            <v/>
          </cell>
          <cell r="M413" t="str">
            <v/>
          </cell>
          <cell r="N413" t="str">
            <v/>
          </cell>
          <cell r="O413" t="str">
            <v/>
          </cell>
          <cell r="P413" t="str">
            <v/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</row>
        <row r="414">
          <cell r="A414">
            <v>51653</v>
          </cell>
          <cell r="B414" t="str">
            <v/>
          </cell>
          <cell r="C414" t="str">
            <v/>
          </cell>
          <cell r="D414">
            <v>22.880912057458271</v>
          </cell>
          <cell r="E414">
            <v>21.815434036579322</v>
          </cell>
          <cell r="F414">
            <v>34.281943423214912</v>
          </cell>
          <cell r="G414">
            <v>42.838538966424558</v>
          </cell>
          <cell r="H414">
            <v>36.062178164070389</v>
          </cell>
          <cell r="I414">
            <v>33.974997809250695</v>
          </cell>
          <cell r="J414">
            <v>31.975667409499692</v>
          </cell>
          <cell r="K414">
            <v>720</v>
          </cell>
          <cell r="L414" t="str">
            <v/>
          </cell>
          <cell r="M414" t="str">
            <v/>
          </cell>
          <cell r="N414" t="str">
            <v/>
          </cell>
          <cell r="O414" t="str">
            <v/>
          </cell>
          <cell r="P414" t="str">
            <v/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</row>
        <row r="415">
          <cell r="A415">
            <v>51683</v>
          </cell>
          <cell r="B415" t="str">
            <v/>
          </cell>
          <cell r="C415" t="str">
            <v/>
          </cell>
          <cell r="D415">
            <v>17.151089080803931</v>
          </cell>
          <cell r="E415">
            <v>13.695832971530622</v>
          </cell>
          <cell r="F415">
            <v>23.917464608886981</v>
          </cell>
          <cell r="G415">
            <v>33.703123319432336</v>
          </cell>
          <cell r="H415">
            <v>34.748379176222905</v>
          </cell>
          <cell r="I415">
            <v>30.07865472926435</v>
          </cell>
          <cell r="J415">
            <v>25.549090647690189</v>
          </cell>
          <cell r="K415">
            <v>744</v>
          </cell>
          <cell r="L415" t="str">
            <v/>
          </cell>
          <cell r="M415" t="str">
            <v/>
          </cell>
          <cell r="N415" t="str">
            <v/>
          </cell>
          <cell r="O415" t="str">
            <v/>
          </cell>
          <cell r="P415" t="str">
            <v/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</row>
        <row r="416">
          <cell r="A416">
            <v>51714</v>
          </cell>
          <cell r="B416" t="str">
            <v/>
          </cell>
          <cell r="C416" t="str">
            <v/>
          </cell>
          <cell r="D416">
            <v>20.023938339695746</v>
          </cell>
          <cell r="E416">
            <v>16.580458991847337</v>
          </cell>
          <cell r="F416">
            <v>27.546286109166353</v>
          </cell>
          <cell r="G416">
            <v>30.896067171012263</v>
          </cell>
          <cell r="H416">
            <v>32.92615897815255</v>
          </cell>
          <cell r="I416">
            <v>30.943429604549404</v>
          </cell>
          <cell r="J416">
            <v>26.486056532403939</v>
          </cell>
          <cell r="K416">
            <v>744</v>
          </cell>
          <cell r="L416" t="str">
            <v/>
          </cell>
          <cell r="M416" t="str">
            <v/>
          </cell>
          <cell r="N416" t="str">
            <v/>
          </cell>
          <cell r="O416" t="str">
            <v/>
          </cell>
          <cell r="P416" t="str">
            <v/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</row>
        <row r="417">
          <cell r="A417">
            <v>51745</v>
          </cell>
          <cell r="B417" t="str">
            <v/>
          </cell>
          <cell r="C417" t="str">
            <v/>
          </cell>
          <cell r="D417">
            <v>24.553406958248715</v>
          </cell>
          <cell r="E417">
            <v>24.061697259055123</v>
          </cell>
          <cell r="F417">
            <v>41.664672688520589</v>
          </cell>
          <cell r="G417">
            <v>42.938593714836465</v>
          </cell>
          <cell r="H417">
            <v>31.26282123398029</v>
          </cell>
          <cell r="I417">
            <v>27.354305300221434</v>
          </cell>
          <cell r="J417">
            <v>31.972582859143767</v>
          </cell>
          <cell r="K417">
            <v>720</v>
          </cell>
          <cell r="L417" t="str">
            <v/>
          </cell>
          <cell r="M417" t="str">
            <v/>
          </cell>
          <cell r="N417" t="str">
            <v/>
          </cell>
          <cell r="O417" t="str">
            <v/>
          </cell>
          <cell r="P417" t="str">
            <v/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</row>
        <row r="418">
          <cell r="A418">
            <v>51775</v>
          </cell>
          <cell r="B418" t="str">
            <v/>
          </cell>
          <cell r="C418" t="str">
            <v/>
          </cell>
          <cell r="D418">
            <v>30.389321007600888</v>
          </cell>
          <cell r="E418">
            <v>28.876058896125791</v>
          </cell>
          <cell r="F418">
            <v>43.444625815011754</v>
          </cell>
          <cell r="G418">
            <v>42.61086558357546</v>
          </cell>
          <cell r="H418">
            <v>28.878468540819672</v>
          </cell>
          <cell r="I418">
            <v>31.253707569498047</v>
          </cell>
          <cell r="J418">
            <v>34.242174568771937</v>
          </cell>
          <cell r="K418">
            <v>745</v>
          </cell>
          <cell r="L418" t="str">
            <v/>
          </cell>
          <cell r="M418" t="str">
            <v/>
          </cell>
          <cell r="N418" t="str">
            <v/>
          </cell>
          <cell r="O418" t="str">
            <v/>
          </cell>
          <cell r="P418" t="str">
            <v/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</row>
        <row r="419">
          <cell r="A419">
            <v>51806</v>
          </cell>
          <cell r="B419" t="str">
            <v/>
          </cell>
          <cell r="C419" t="str">
            <v/>
          </cell>
          <cell r="D419">
            <v>47.673377102398618</v>
          </cell>
          <cell r="E419">
            <v>43.560285537249463</v>
          </cell>
          <cell r="F419">
            <v>49.980575664188009</v>
          </cell>
          <cell r="G419">
            <v>53.809304847275278</v>
          </cell>
          <cell r="H419">
            <v>48.21303857058038</v>
          </cell>
          <cell r="I419">
            <v>46.835297880016775</v>
          </cell>
          <cell r="J419">
            <v>48.345313266951422</v>
          </cell>
          <cell r="K419">
            <v>720</v>
          </cell>
          <cell r="L419" t="str">
            <v/>
          </cell>
          <cell r="M419" t="str">
            <v/>
          </cell>
          <cell r="N419" t="str">
            <v/>
          </cell>
          <cell r="O419" t="str">
            <v/>
          </cell>
          <cell r="P419" t="str">
            <v/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</row>
        <row r="420">
          <cell r="A420">
            <v>51836</v>
          </cell>
          <cell r="B420" t="str">
            <v/>
          </cell>
          <cell r="C420" t="str">
            <v/>
          </cell>
          <cell r="D420">
            <v>54.214660282944109</v>
          </cell>
          <cell r="E420">
            <v>51.923750039328901</v>
          </cell>
          <cell r="F420">
            <v>54.666753024070573</v>
          </cell>
          <cell r="G420">
            <v>57.519020263091143</v>
          </cell>
          <cell r="H420">
            <v>52.627753699139291</v>
          </cell>
          <cell r="I420">
            <v>53.616816186955326</v>
          </cell>
          <cell r="J420">
            <v>54.094792249254887</v>
          </cell>
          <cell r="K420">
            <v>744</v>
          </cell>
          <cell r="L420" t="str">
            <v/>
          </cell>
          <cell r="M420" t="str">
            <v/>
          </cell>
          <cell r="N420" t="str">
            <v/>
          </cell>
          <cell r="O420" t="str">
            <v/>
          </cell>
          <cell r="P420" t="str">
            <v/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</row>
        <row r="421">
          <cell r="A421">
            <v>51867</v>
          </cell>
          <cell r="B421" t="str">
            <v/>
          </cell>
          <cell r="C421" t="str">
            <v/>
          </cell>
          <cell r="D421">
            <v>50.746455489290511</v>
          </cell>
          <cell r="E421">
            <v>52.051661163017904</v>
          </cell>
          <cell r="F421">
            <v>55.026971467149103</v>
          </cell>
          <cell r="G421">
            <v>60.860842800372403</v>
          </cell>
          <cell r="H421">
            <v>51.817440383859825</v>
          </cell>
          <cell r="I421">
            <v>50.000862169513873</v>
          </cell>
          <cell r="J421">
            <v>53.417372245533933</v>
          </cell>
          <cell r="K421">
            <v>744</v>
          </cell>
          <cell r="L421" t="str">
            <v/>
          </cell>
          <cell r="M421" t="str">
            <v/>
          </cell>
          <cell r="N421" t="str">
            <v/>
          </cell>
          <cell r="O421" t="str">
            <v/>
          </cell>
          <cell r="P421" t="str">
            <v/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</row>
        <row r="422">
          <cell r="A422">
            <v>51898</v>
          </cell>
          <cell r="B422" t="str">
            <v/>
          </cell>
          <cell r="C422" t="str">
            <v/>
          </cell>
          <cell r="D422">
            <v>39.91294438523029</v>
          </cell>
          <cell r="E422">
            <v>40.826847257973441</v>
          </cell>
          <cell r="F422">
            <v>49.634987756286669</v>
          </cell>
          <cell r="G422">
            <v>53.830711137739165</v>
          </cell>
          <cell r="H422">
            <v>44.206282444036368</v>
          </cell>
          <cell r="I422">
            <v>41.482564148627667</v>
          </cell>
          <cell r="J422">
            <v>44.982389521648933</v>
          </cell>
          <cell r="K422">
            <v>672</v>
          </cell>
          <cell r="L422" t="str">
            <v/>
          </cell>
          <cell r="M422" t="str">
            <v/>
          </cell>
          <cell r="N422" t="str">
            <v/>
          </cell>
          <cell r="O422" t="str">
            <v/>
          </cell>
          <cell r="P422" t="str">
            <v/>
          </cell>
          <cell r="Q422" t="str">
            <v/>
          </cell>
          <cell r="R422" t="str">
            <v/>
          </cell>
          <cell r="S422" t="str">
            <v/>
          </cell>
          <cell r="T422" t="str">
            <v/>
          </cell>
        </row>
        <row r="423">
          <cell r="A423">
            <v>51926</v>
          </cell>
          <cell r="B423" t="str">
            <v/>
          </cell>
          <cell r="C423" t="str">
            <v/>
          </cell>
          <cell r="D423">
            <v>40.806656623300761</v>
          </cell>
          <cell r="E423">
            <v>38.745667246715819</v>
          </cell>
          <cell r="F423">
            <v>49.189331994866322</v>
          </cell>
          <cell r="G423">
            <v>53.30695314935096</v>
          </cell>
          <cell r="H423">
            <v>41.148025443489772</v>
          </cell>
          <cell r="I423">
            <v>40.407140379684861</v>
          </cell>
          <cell r="J423">
            <v>43.933962472901413</v>
          </cell>
          <cell r="K423">
            <v>744</v>
          </cell>
          <cell r="L423" t="str">
            <v/>
          </cell>
          <cell r="M423" t="str">
            <v/>
          </cell>
          <cell r="N423" t="str">
            <v/>
          </cell>
          <cell r="O423" t="str">
            <v/>
          </cell>
          <cell r="P423" t="str">
            <v/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</row>
        <row r="424">
          <cell r="A424">
            <v>51957</v>
          </cell>
          <cell r="B424" t="str">
            <v/>
          </cell>
          <cell r="C424" t="str">
            <v/>
          </cell>
          <cell r="D424">
            <v>30.334020320968015</v>
          </cell>
          <cell r="E424">
            <v>35.580748563437773</v>
          </cell>
          <cell r="F424">
            <v>49.927497970918509</v>
          </cell>
          <cell r="G424">
            <v>51.985347138756318</v>
          </cell>
          <cell r="H424">
            <v>36.631939073182423</v>
          </cell>
          <cell r="I424">
            <v>34.760466988025705</v>
          </cell>
          <cell r="J424">
            <v>39.870003342548124</v>
          </cell>
          <cell r="K424">
            <v>719</v>
          </cell>
          <cell r="L424" t="str">
            <v/>
          </cell>
          <cell r="M424" t="str">
            <v/>
          </cell>
          <cell r="N424" t="str">
            <v/>
          </cell>
          <cell r="O424" t="str">
            <v/>
          </cell>
          <cell r="P424" t="str">
            <v/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</row>
        <row r="425">
          <cell r="A425">
            <v>51987</v>
          </cell>
          <cell r="B425" t="str">
            <v/>
          </cell>
          <cell r="C425" t="str">
            <v/>
          </cell>
          <cell r="D425">
            <v>32.655875012975272</v>
          </cell>
          <cell r="E425">
            <v>35.680138422014352</v>
          </cell>
          <cell r="F425">
            <v>46.482950583168524</v>
          </cell>
          <cell r="G425">
            <v>51.326704109863492</v>
          </cell>
          <cell r="H425">
            <v>38.382209888678418</v>
          </cell>
          <cell r="I425">
            <v>37.253186615046545</v>
          </cell>
          <cell r="J425">
            <v>40.296844105291107</v>
          </cell>
          <cell r="K425">
            <v>744</v>
          </cell>
          <cell r="L425" t="str">
            <v/>
          </cell>
          <cell r="M425" t="str">
            <v/>
          </cell>
          <cell r="N425" t="str">
            <v/>
          </cell>
          <cell r="O425" t="str">
            <v/>
          </cell>
          <cell r="P425" t="str">
            <v/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</row>
        <row r="426">
          <cell r="A426">
            <v>52018</v>
          </cell>
          <cell r="B426" t="str">
            <v/>
          </cell>
          <cell r="C426" t="str">
            <v/>
          </cell>
          <cell r="D426">
            <v>22.880912057458271</v>
          </cell>
          <cell r="E426">
            <v>21.815434036579322</v>
          </cell>
          <cell r="F426">
            <v>34.281943423214912</v>
          </cell>
          <cell r="G426">
            <v>42.838538966424558</v>
          </cell>
          <cell r="H426">
            <v>36.062178164070389</v>
          </cell>
          <cell r="I426">
            <v>33.974997809250695</v>
          </cell>
          <cell r="J426">
            <v>31.975667409499692</v>
          </cell>
          <cell r="K426">
            <v>720</v>
          </cell>
          <cell r="L426" t="str">
            <v/>
          </cell>
          <cell r="M426" t="str">
            <v/>
          </cell>
          <cell r="N426" t="str">
            <v/>
          </cell>
          <cell r="O426" t="str">
            <v/>
          </cell>
          <cell r="P426" t="str">
            <v/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</row>
        <row r="427">
          <cell r="A427">
            <v>52048</v>
          </cell>
          <cell r="B427" t="str">
            <v/>
          </cell>
          <cell r="C427" t="str">
            <v/>
          </cell>
          <cell r="D427">
            <v>17.151089080803931</v>
          </cell>
          <cell r="E427">
            <v>13.695832971530622</v>
          </cell>
          <cell r="F427">
            <v>23.917464608886981</v>
          </cell>
          <cell r="G427">
            <v>33.703123319432336</v>
          </cell>
          <cell r="H427">
            <v>34.748379176222905</v>
          </cell>
          <cell r="I427">
            <v>30.07865472926435</v>
          </cell>
          <cell r="J427">
            <v>25.549090647690189</v>
          </cell>
          <cell r="K427">
            <v>744</v>
          </cell>
          <cell r="L427" t="str">
            <v/>
          </cell>
          <cell r="M427" t="str">
            <v/>
          </cell>
          <cell r="N427" t="str">
            <v/>
          </cell>
          <cell r="O427" t="str">
            <v/>
          </cell>
          <cell r="P427" t="str">
            <v/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</row>
        <row r="428">
          <cell r="A428">
            <v>52079</v>
          </cell>
          <cell r="B428" t="str">
            <v/>
          </cell>
          <cell r="C428" t="str">
            <v/>
          </cell>
          <cell r="D428">
            <v>20.023938339695746</v>
          </cell>
          <cell r="E428">
            <v>16.580458991847337</v>
          </cell>
          <cell r="F428">
            <v>27.546286109166353</v>
          </cell>
          <cell r="G428">
            <v>30.896067171012263</v>
          </cell>
          <cell r="H428">
            <v>32.92615897815255</v>
          </cell>
          <cell r="I428">
            <v>30.943429604549404</v>
          </cell>
          <cell r="J428">
            <v>26.486056532403939</v>
          </cell>
          <cell r="K428">
            <v>744</v>
          </cell>
          <cell r="L428" t="str">
            <v/>
          </cell>
          <cell r="M428" t="str">
            <v/>
          </cell>
          <cell r="N428" t="str">
            <v/>
          </cell>
          <cell r="O428" t="str">
            <v/>
          </cell>
          <cell r="P428" t="str">
            <v/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</row>
        <row r="429">
          <cell r="A429">
            <v>52110</v>
          </cell>
          <cell r="B429" t="str">
            <v/>
          </cell>
          <cell r="C429" t="str">
            <v/>
          </cell>
          <cell r="D429">
            <v>24.553406958248715</v>
          </cell>
          <cell r="E429">
            <v>24.061697259055123</v>
          </cell>
          <cell r="F429">
            <v>41.664672688520589</v>
          </cell>
          <cell r="G429">
            <v>42.938593714836465</v>
          </cell>
          <cell r="H429">
            <v>31.26282123398029</v>
          </cell>
          <cell r="I429">
            <v>27.354305300221434</v>
          </cell>
          <cell r="J429">
            <v>31.972582859143767</v>
          </cell>
          <cell r="K429">
            <v>720</v>
          </cell>
          <cell r="L429" t="str">
            <v/>
          </cell>
          <cell r="M429" t="str">
            <v/>
          </cell>
          <cell r="N429" t="str">
            <v/>
          </cell>
          <cell r="O429" t="str">
            <v/>
          </cell>
          <cell r="P429" t="str">
            <v/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</row>
        <row r="430">
          <cell r="A430">
            <v>52140</v>
          </cell>
          <cell r="B430" t="str">
            <v/>
          </cell>
          <cell r="C430" t="str">
            <v/>
          </cell>
          <cell r="D430">
            <v>30.389321007600888</v>
          </cell>
          <cell r="E430">
            <v>28.876058896125791</v>
          </cell>
          <cell r="F430">
            <v>43.444625815011754</v>
          </cell>
          <cell r="G430">
            <v>42.61086558357546</v>
          </cell>
          <cell r="H430">
            <v>28.878468540819672</v>
          </cell>
          <cell r="I430">
            <v>31.253707569498047</v>
          </cell>
          <cell r="J430">
            <v>34.242174568771937</v>
          </cell>
          <cell r="K430">
            <v>745</v>
          </cell>
          <cell r="L430" t="str">
            <v/>
          </cell>
          <cell r="M430" t="str">
            <v/>
          </cell>
          <cell r="N430" t="str">
            <v/>
          </cell>
          <cell r="O430" t="str">
            <v/>
          </cell>
          <cell r="P430" t="str">
            <v/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</row>
        <row r="431">
          <cell r="A431">
            <v>52171</v>
          </cell>
          <cell r="B431" t="str">
            <v/>
          </cell>
          <cell r="C431" t="str">
            <v/>
          </cell>
          <cell r="D431">
            <v>47.673377102398618</v>
          </cell>
          <cell r="E431">
            <v>43.560285537249463</v>
          </cell>
          <cell r="F431">
            <v>49.980575664188009</v>
          </cell>
          <cell r="G431">
            <v>53.809304847275278</v>
          </cell>
          <cell r="H431">
            <v>48.21303857058038</v>
          </cell>
          <cell r="I431">
            <v>46.835297880016775</v>
          </cell>
          <cell r="J431">
            <v>48.345313266951422</v>
          </cell>
          <cell r="K431">
            <v>720</v>
          </cell>
          <cell r="L431" t="str">
            <v/>
          </cell>
          <cell r="M431" t="str">
            <v/>
          </cell>
          <cell r="N431" t="str">
            <v/>
          </cell>
          <cell r="O431" t="str">
            <v/>
          </cell>
          <cell r="P431" t="str">
            <v/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</row>
        <row r="432">
          <cell r="A432">
            <v>52201</v>
          </cell>
          <cell r="B432" t="str">
            <v/>
          </cell>
          <cell r="C432" t="str">
            <v/>
          </cell>
          <cell r="D432">
            <v>54.214660282944109</v>
          </cell>
          <cell r="E432">
            <v>51.923750039328901</v>
          </cell>
          <cell r="F432">
            <v>54.666753024070573</v>
          </cell>
          <cell r="G432">
            <v>57.519020263091143</v>
          </cell>
          <cell r="H432">
            <v>52.627753699139291</v>
          </cell>
          <cell r="I432">
            <v>53.616816186955326</v>
          </cell>
          <cell r="J432">
            <v>54.094792249254887</v>
          </cell>
          <cell r="K432">
            <v>744</v>
          </cell>
          <cell r="L432" t="str">
            <v/>
          </cell>
          <cell r="M432" t="str">
            <v/>
          </cell>
          <cell r="N432" t="str">
            <v/>
          </cell>
          <cell r="O432" t="str">
            <v/>
          </cell>
          <cell r="P432" t="str">
            <v/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</row>
        <row r="433">
          <cell r="A433">
            <v>52232</v>
          </cell>
          <cell r="B433" t="str">
            <v/>
          </cell>
          <cell r="C433" t="str">
            <v/>
          </cell>
          <cell r="D433">
            <v>50.746455489290511</v>
          </cell>
          <cell r="E433">
            <v>52.051661163017904</v>
          </cell>
          <cell r="F433">
            <v>55.026971467149103</v>
          </cell>
          <cell r="G433">
            <v>60.860842800372403</v>
          </cell>
          <cell r="H433">
            <v>51.817440383859825</v>
          </cell>
          <cell r="I433">
            <v>50.000862169513873</v>
          </cell>
          <cell r="J433">
            <v>53.417372245533933</v>
          </cell>
          <cell r="K433">
            <v>744</v>
          </cell>
          <cell r="L433" t="str">
            <v/>
          </cell>
          <cell r="M433" t="str">
            <v/>
          </cell>
          <cell r="N433" t="str">
            <v/>
          </cell>
          <cell r="O433" t="str">
            <v/>
          </cell>
          <cell r="P433" t="str">
            <v/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</row>
        <row r="434">
          <cell r="A434">
            <v>52263</v>
          </cell>
          <cell r="B434" t="str">
            <v/>
          </cell>
          <cell r="C434" t="str">
            <v/>
          </cell>
          <cell r="D434">
            <v>39.91294438523029</v>
          </cell>
          <cell r="E434">
            <v>40.826847257973441</v>
          </cell>
          <cell r="F434">
            <v>49.634987756286669</v>
          </cell>
          <cell r="G434">
            <v>53.830711137739165</v>
          </cell>
          <cell r="H434">
            <v>44.206282444036368</v>
          </cell>
          <cell r="I434">
            <v>41.482564148627667</v>
          </cell>
          <cell r="J434">
            <v>44.982389521648933</v>
          </cell>
          <cell r="K434">
            <v>672</v>
          </cell>
          <cell r="L434" t="str">
            <v/>
          </cell>
          <cell r="M434" t="str">
            <v/>
          </cell>
          <cell r="N434" t="str">
            <v/>
          </cell>
          <cell r="O434" t="str">
            <v/>
          </cell>
          <cell r="P434" t="str">
            <v/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</row>
        <row r="435">
          <cell r="A435">
            <v>52291</v>
          </cell>
          <cell r="B435" t="str">
            <v/>
          </cell>
          <cell r="C435" t="str">
            <v/>
          </cell>
          <cell r="D435">
            <v>40.806656623300761</v>
          </cell>
          <cell r="E435">
            <v>38.745667246715819</v>
          </cell>
          <cell r="F435">
            <v>49.189331994866322</v>
          </cell>
          <cell r="G435">
            <v>53.30695314935096</v>
          </cell>
          <cell r="H435">
            <v>41.148025443489772</v>
          </cell>
          <cell r="I435">
            <v>40.407140379684861</v>
          </cell>
          <cell r="J435">
            <v>43.933962472901413</v>
          </cell>
          <cell r="K435">
            <v>744</v>
          </cell>
          <cell r="L435" t="str">
            <v/>
          </cell>
          <cell r="M435" t="str">
            <v/>
          </cell>
          <cell r="N435" t="str">
            <v/>
          </cell>
          <cell r="O435" t="str">
            <v/>
          </cell>
          <cell r="P435" t="str">
            <v/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</row>
        <row r="436">
          <cell r="A436">
            <v>52322</v>
          </cell>
          <cell r="B436" t="str">
            <v/>
          </cell>
          <cell r="C436" t="str">
            <v/>
          </cell>
          <cell r="D436">
            <v>30.334020320968015</v>
          </cell>
          <cell r="E436">
            <v>35.580748563437773</v>
          </cell>
          <cell r="F436">
            <v>49.927497970918509</v>
          </cell>
          <cell r="G436">
            <v>51.985347138756318</v>
          </cell>
          <cell r="H436">
            <v>36.631939073182423</v>
          </cell>
          <cell r="I436">
            <v>34.760466988025705</v>
          </cell>
          <cell r="J436">
            <v>39.870003342548124</v>
          </cell>
          <cell r="K436">
            <v>719</v>
          </cell>
          <cell r="L436" t="str">
            <v/>
          </cell>
          <cell r="M436" t="str">
            <v/>
          </cell>
          <cell r="N436" t="str">
            <v/>
          </cell>
          <cell r="O436" t="str">
            <v/>
          </cell>
          <cell r="P436" t="str">
            <v/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</row>
        <row r="437">
          <cell r="A437">
            <v>52352</v>
          </cell>
          <cell r="B437" t="str">
            <v/>
          </cell>
          <cell r="C437" t="str">
            <v/>
          </cell>
          <cell r="D437">
            <v>32.655875012975272</v>
          </cell>
          <cell r="E437">
            <v>35.680138422014352</v>
          </cell>
          <cell r="F437">
            <v>46.482950583168524</v>
          </cell>
          <cell r="G437">
            <v>51.326704109863492</v>
          </cell>
          <cell r="H437">
            <v>38.382209888678418</v>
          </cell>
          <cell r="I437">
            <v>37.253186615046545</v>
          </cell>
          <cell r="J437">
            <v>40.296844105291107</v>
          </cell>
          <cell r="K437">
            <v>744</v>
          </cell>
          <cell r="L437" t="str">
            <v/>
          </cell>
          <cell r="M437" t="str">
            <v/>
          </cell>
          <cell r="N437" t="str">
            <v/>
          </cell>
          <cell r="O437" t="str">
            <v/>
          </cell>
          <cell r="P437" t="str">
            <v/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</row>
        <row r="438">
          <cell r="A438">
            <v>52383</v>
          </cell>
          <cell r="B438" t="str">
            <v/>
          </cell>
          <cell r="C438" t="str">
            <v/>
          </cell>
          <cell r="D438">
            <v>22.880912057458271</v>
          </cell>
          <cell r="E438">
            <v>21.815434036579322</v>
          </cell>
          <cell r="F438">
            <v>34.281943423214912</v>
          </cell>
          <cell r="G438">
            <v>42.838538966424558</v>
          </cell>
          <cell r="H438">
            <v>36.062178164070389</v>
          </cell>
          <cell r="I438">
            <v>33.974997809250695</v>
          </cell>
          <cell r="J438">
            <v>31.975667409499692</v>
          </cell>
          <cell r="K438">
            <v>720</v>
          </cell>
          <cell r="L438" t="str">
            <v/>
          </cell>
          <cell r="M438" t="str">
            <v/>
          </cell>
          <cell r="N438" t="str">
            <v/>
          </cell>
          <cell r="O438" t="str">
            <v/>
          </cell>
          <cell r="P438" t="str">
            <v/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</row>
        <row r="439">
          <cell r="A439">
            <v>52413</v>
          </cell>
          <cell r="B439" t="str">
            <v/>
          </cell>
          <cell r="C439" t="str">
            <v/>
          </cell>
          <cell r="D439">
            <v>17.151089080803931</v>
          </cell>
          <cell r="E439">
            <v>13.695832971530622</v>
          </cell>
          <cell r="F439">
            <v>23.917464608886981</v>
          </cell>
          <cell r="G439">
            <v>33.703123319432336</v>
          </cell>
          <cell r="H439">
            <v>34.748379176222905</v>
          </cell>
          <cell r="I439">
            <v>30.07865472926435</v>
          </cell>
          <cell r="J439">
            <v>25.549090647690189</v>
          </cell>
          <cell r="K439">
            <v>744</v>
          </cell>
          <cell r="L439" t="str">
            <v/>
          </cell>
          <cell r="M439" t="str">
            <v/>
          </cell>
          <cell r="N439" t="str">
            <v/>
          </cell>
          <cell r="O439" t="str">
            <v/>
          </cell>
          <cell r="P439" t="str">
            <v/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</row>
        <row r="440">
          <cell r="A440">
            <v>52444</v>
          </cell>
          <cell r="B440" t="str">
            <v/>
          </cell>
          <cell r="C440" t="str">
            <v/>
          </cell>
          <cell r="D440">
            <v>20.023938339695746</v>
          </cell>
          <cell r="E440">
            <v>16.580458991847337</v>
          </cell>
          <cell r="F440">
            <v>27.546286109166353</v>
          </cell>
          <cell r="G440">
            <v>30.896067171012263</v>
          </cell>
          <cell r="H440">
            <v>32.92615897815255</v>
          </cell>
          <cell r="I440">
            <v>30.943429604549404</v>
          </cell>
          <cell r="J440">
            <v>26.486056532403939</v>
          </cell>
          <cell r="K440">
            <v>744</v>
          </cell>
          <cell r="L440" t="str">
            <v/>
          </cell>
          <cell r="M440" t="str">
            <v/>
          </cell>
          <cell r="N440" t="str">
            <v/>
          </cell>
          <cell r="O440" t="str">
            <v/>
          </cell>
          <cell r="P440" t="str">
            <v/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</row>
        <row r="441">
          <cell r="A441">
            <v>52475</v>
          </cell>
          <cell r="B441" t="str">
            <v/>
          </cell>
          <cell r="C441" t="str">
            <v/>
          </cell>
          <cell r="D441">
            <v>24.553406958248715</v>
          </cell>
          <cell r="E441">
            <v>24.061697259055123</v>
          </cell>
          <cell r="F441">
            <v>41.664672688520589</v>
          </cell>
          <cell r="G441">
            <v>42.938593714836465</v>
          </cell>
          <cell r="H441">
            <v>31.26282123398029</v>
          </cell>
          <cell r="I441">
            <v>27.354305300221434</v>
          </cell>
          <cell r="J441">
            <v>31.972582859143767</v>
          </cell>
          <cell r="K441">
            <v>720</v>
          </cell>
          <cell r="L441" t="str">
            <v/>
          </cell>
          <cell r="M441" t="str">
            <v/>
          </cell>
          <cell r="N441" t="str">
            <v/>
          </cell>
          <cell r="O441" t="str">
            <v/>
          </cell>
          <cell r="P441" t="str">
            <v/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</row>
        <row r="442">
          <cell r="A442">
            <v>52505</v>
          </cell>
          <cell r="B442" t="str">
            <v/>
          </cell>
          <cell r="C442" t="str">
            <v/>
          </cell>
          <cell r="D442">
            <v>30.389321007600888</v>
          </cell>
          <cell r="E442">
            <v>28.876058896125791</v>
          </cell>
          <cell r="F442">
            <v>43.444625815011754</v>
          </cell>
          <cell r="G442">
            <v>42.61086558357546</v>
          </cell>
          <cell r="H442">
            <v>28.878468540819672</v>
          </cell>
          <cell r="I442">
            <v>31.253707569498047</v>
          </cell>
          <cell r="J442">
            <v>34.242174568771937</v>
          </cell>
          <cell r="K442">
            <v>745</v>
          </cell>
          <cell r="L442" t="str">
            <v/>
          </cell>
          <cell r="M442" t="str">
            <v/>
          </cell>
          <cell r="N442" t="str">
            <v/>
          </cell>
          <cell r="O442" t="str">
            <v/>
          </cell>
          <cell r="P442" t="str">
            <v/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</row>
        <row r="443">
          <cell r="A443">
            <v>52536</v>
          </cell>
          <cell r="B443" t="str">
            <v/>
          </cell>
          <cell r="C443" t="str">
            <v/>
          </cell>
          <cell r="D443">
            <v>47.673377102398618</v>
          </cell>
          <cell r="E443">
            <v>43.560285537249463</v>
          </cell>
          <cell r="F443">
            <v>49.980575664188009</v>
          </cell>
          <cell r="G443">
            <v>53.809304847275278</v>
          </cell>
          <cell r="H443">
            <v>48.21303857058038</v>
          </cell>
          <cell r="I443">
            <v>46.835297880016775</v>
          </cell>
          <cell r="J443">
            <v>48.345313266951422</v>
          </cell>
          <cell r="K443">
            <v>720</v>
          </cell>
          <cell r="L443" t="str">
            <v/>
          </cell>
          <cell r="M443" t="str">
            <v/>
          </cell>
          <cell r="N443" t="str">
            <v/>
          </cell>
          <cell r="O443" t="str">
            <v/>
          </cell>
          <cell r="P443" t="str">
            <v/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</row>
        <row r="444">
          <cell r="A444">
            <v>52566</v>
          </cell>
          <cell r="B444" t="str">
            <v/>
          </cell>
          <cell r="C444" t="str">
            <v/>
          </cell>
          <cell r="D444">
            <v>54.214660282944109</v>
          </cell>
          <cell r="E444">
            <v>51.923750039328901</v>
          </cell>
          <cell r="F444">
            <v>54.666753024070573</v>
          </cell>
          <cell r="G444">
            <v>57.519020263091143</v>
          </cell>
          <cell r="H444">
            <v>52.627753699139291</v>
          </cell>
          <cell r="I444">
            <v>53.616816186955326</v>
          </cell>
          <cell r="J444">
            <v>54.094792249254887</v>
          </cell>
          <cell r="K444">
            <v>744</v>
          </cell>
          <cell r="L444" t="str">
            <v/>
          </cell>
          <cell r="M444" t="str">
            <v/>
          </cell>
          <cell r="N444" t="str">
            <v/>
          </cell>
          <cell r="O444" t="str">
            <v/>
          </cell>
          <cell r="P444" t="str">
            <v/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</row>
        <row r="445">
          <cell r="A445">
            <v>52597</v>
          </cell>
          <cell r="B445" t="str">
            <v/>
          </cell>
          <cell r="C445" t="str">
            <v/>
          </cell>
          <cell r="D445">
            <v>50.746455489290511</v>
          </cell>
          <cell r="E445">
            <v>52.051661163017904</v>
          </cell>
          <cell r="F445">
            <v>55.026971467149103</v>
          </cell>
          <cell r="G445">
            <v>60.860842800372403</v>
          </cell>
          <cell r="H445">
            <v>51.817440383859825</v>
          </cell>
          <cell r="I445">
            <v>50.000862169513873</v>
          </cell>
          <cell r="J445">
            <v>53.417372245533933</v>
          </cell>
          <cell r="K445">
            <v>744</v>
          </cell>
          <cell r="L445" t="str">
            <v/>
          </cell>
          <cell r="M445" t="str">
            <v/>
          </cell>
          <cell r="N445" t="str">
            <v/>
          </cell>
          <cell r="O445" t="str">
            <v/>
          </cell>
          <cell r="P445" t="str">
            <v/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</row>
        <row r="446">
          <cell r="A446">
            <v>52628</v>
          </cell>
          <cell r="B446" t="str">
            <v/>
          </cell>
          <cell r="C446" t="str">
            <v/>
          </cell>
          <cell r="D446">
            <v>39.91294438523029</v>
          </cell>
          <cell r="E446">
            <v>40.826847257973441</v>
          </cell>
          <cell r="F446">
            <v>49.634987756286669</v>
          </cell>
          <cell r="G446">
            <v>53.830711137739165</v>
          </cell>
          <cell r="H446">
            <v>44.206282444036368</v>
          </cell>
          <cell r="I446">
            <v>41.482564148627667</v>
          </cell>
          <cell r="J446">
            <v>44.982389521648933</v>
          </cell>
          <cell r="K446">
            <v>696</v>
          </cell>
          <cell r="L446" t="str">
            <v/>
          </cell>
          <cell r="M446" t="str">
            <v/>
          </cell>
          <cell r="N446" t="str">
            <v/>
          </cell>
          <cell r="O446" t="str">
            <v/>
          </cell>
          <cell r="P446" t="str">
            <v/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</row>
        <row r="447">
          <cell r="A447">
            <v>52657</v>
          </cell>
          <cell r="B447" t="str">
            <v/>
          </cell>
          <cell r="C447" t="str">
            <v/>
          </cell>
          <cell r="D447">
            <v>40.806656623300761</v>
          </cell>
          <cell r="E447">
            <v>38.745667246715819</v>
          </cell>
          <cell r="F447">
            <v>49.189331994866322</v>
          </cell>
          <cell r="G447">
            <v>53.30695314935096</v>
          </cell>
          <cell r="H447">
            <v>41.148025443489772</v>
          </cell>
          <cell r="I447">
            <v>40.407140379684861</v>
          </cell>
          <cell r="J447">
            <v>43.933962472901413</v>
          </cell>
          <cell r="K447">
            <v>744</v>
          </cell>
          <cell r="L447" t="str">
            <v/>
          </cell>
          <cell r="M447" t="str">
            <v/>
          </cell>
          <cell r="N447" t="str">
            <v/>
          </cell>
          <cell r="O447" t="str">
            <v/>
          </cell>
          <cell r="P447" t="str">
            <v/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</row>
        <row r="448">
          <cell r="A448">
            <v>52688</v>
          </cell>
          <cell r="B448" t="str">
            <v/>
          </cell>
          <cell r="C448" t="str">
            <v/>
          </cell>
          <cell r="D448">
            <v>30.334020320968015</v>
          </cell>
          <cell r="E448">
            <v>35.580748563437773</v>
          </cell>
          <cell r="F448">
            <v>49.927497970918509</v>
          </cell>
          <cell r="G448">
            <v>51.985347138756318</v>
          </cell>
          <cell r="H448">
            <v>36.631939073182423</v>
          </cell>
          <cell r="I448">
            <v>34.760466988025705</v>
          </cell>
          <cell r="J448">
            <v>39.870003342548124</v>
          </cell>
          <cell r="K448">
            <v>719</v>
          </cell>
          <cell r="L448" t="str">
            <v/>
          </cell>
          <cell r="M448" t="str">
            <v/>
          </cell>
          <cell r="N448" t="str">
            <v/>
          </cell>
          <cell r="O448" t="str">
            <v/>
          </cell>
          <cell r="P448" t="str">
            <v/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</row>
        <row r="449">
          <cell r="A449">
            <v>52718</v>
          </cell>
          <cell r="B449" t="str">
            <v/>
          </cell>
          <cell r="C449" t="str">
            <v/>
          </cell>
          <cell r="D449">
            <v>32.655875012975272</v>
          </cell>
          <cell r="E449">
            <v>35.680138422014352</v>
          </cell>
          <cell r="F449">
            <v>46.482950583168524</v>
          </cell>
          <cell r="G449">
            <v>51.326704109863492</v>
          </cell>
          <cell r="H449">
            <v>38.382209888678418</v>
          </cell>
          <cell r="I449">
            <v>37.253186615046545</v>
          </cell>
          <cell r="J449">
            <v>40.296844105291107</v>
          </cell>
          <cell r="K449">
            <v>744</v>
          </cell>
          <cell r="L449" t="str">
            <v/>
          </cell>
          <cell r="M449" t="str">
            <v/>
          </cell>
          <cell r="N449" t="str">
            <v/>
          </cell>
          <cell r="O449" t="str">
            <v/>
          </cell>
          <cell r="P449" t="str">
            <v/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</row>
        <row r="450">
          <cell r="A450">
            <v>52749</v>
          </cell>
          <cell r="B450" t="str">
            <v/>
          </cell>
          <cell r="C450" t="str">
            <v/>
          </cell>
          <cell r="D450">
            <v>22.880912057458271</v>
          </cell>
          <cell r="E450">
            <v>21.815434036579322</v>
          </cell>
          <cell r="F450">
            <v>34.281943423214912</v>
          </cell>
          <cell r="G450">
            <v>42.838538966424558</v>
          </cell>
          <cell r="H450">
            <v>36.062178164070389</v>
          </cell>
          <cell r="I450">
            <v>33.974997809250695</v>
          </cell>
          <cell r="J450">
            <v>31.975667409499692</v>
          </cell>
          <cell r="K450">
            <v>720</v>
          </cell>
          <cell r="L450" t="str">
            <v/>
          </cell>
          <cell r="M450" t="str">
            <v/>
          </cell>
          <cell r="N450" t="str">
            <v/>
          </cell>
          <cell r="O450" t="str">
            <v/>
          </cell>
          <cell r="P450" t="str">
            <v/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</row>
        <row r="451">
          <cell r="A451">
            <v>52779</v>
          </cell>
          <cell r="B451" t="str">
            <v/>
          </cell>
          <cell r="C451" t="str">
            <v/>
          </cell>
          <cell r="D451">
            <v>17.151089080803931</v>
          </cell>
          <cell r="E451">
            <v>13.695832971530622</v>
          </cell>
          <cell r="F451">
            <v>23.917464608886981</v>
          </cell>
          <cell r="G451">
            <v>33.703123319432336</v>
          </cell>
          <cell r="H451">
            <v>34.748379176222905</v>
          </cell>
          <cell r="I451">
            <v>30.07865472926435</v>
          </cell>
          <cell r="J451">
            <v>25.549090647690189</v>
          </cell>
          <cell r="K451">
            <v>744</v>
          </cell>
          <cell r="L451" t="str">
            <v/>
          </cell>
          <cell r="M451" t="str">
            <v/>
          </cell>
          <cell r="N451" t="str">
            <v/>
          </cell>
          <cell r="O451" t="str">
            <v/>
          </cell>
          <cell r="P451" t="str">
            <v/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</row>
        <row r="452">
          <cell r="A452">
            <v>52810</v>
          </cell>
          <cell r="B452" t="str">
            <v/>
          </cell>
          <cell r="C452" t="str">
            <v/>
          </cell>
          <cell r="D452">
            <v>20.023938339695746</v>
          </cell>
          <cell r="E452">
            <v>16.580458991847337</v>
          </cell>
          <cell r="F452">
            <v>27.546286109166353</v>
          </cell>
          <cell r="G452">
            <v>30.896067171012263</v>
          </cell>
          <cell r="H452">
            <v>32.92615897815255</v>
          </cell>
          <cell r="I452">
            <v>30.943429604549404</v>
          </cell>
          <cell r="J452">
            <v>26.486056532403939</v>
          </cell>
          <cell r="K452">
            <v>744</v>
          </cell>
          <cell r="L452" t="str">
            <v/>
          </cell>
          <cell r="M452" t="str">
            <v/>
          </cell>
          <cell r="N452" t="str">
            <v/>
          </cell>
          <cell r="O452" t="str">
            <v/>
          </cell>
          <cell r="P452" t="str">
            <v/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</row>
        <row r="453">
          <cell r="A453">
            <v>52841</v>
          </cell>
          <cell r="B453" t="str">
            <v/>
          </cell>
          <cell r="C453" t="str">
            <v/>
          </cell>
          <cell r="D453">
            <v>24.553406958248715</v>
          </cell>
          <cell r="E453">
            <v>24.061697259055123</v>
          </cell>
          <cell r="F453">
            <v>41.664672688520589</v>
          </cell>
          <cell r="G453">
            <v>42.938593714836465</v>
          </cell>
          <cell r="H453">
            <v>31.26282123398029</v>
          </cell>
          <cell r="I453">
            <v>27.354305300221434</v>
          </cell>
          <cell r="J453">
            <v>31.972582859143767</v>
          </cell>
          <cell r="K453">
            <v>720</v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</row>
        <row r="454">
          <cell r="A454">
            <v>52871</v>
          </cell>
          <cell r="B454" t="str">
            <v/>
          </cell>
          <cell r="C454" t="str">
            <v/>
          </cell>
          <cell r="D454">
            <v>30.389321007600888</v>
          </cell>
          <cell r="E454">
            <v>28.876058896125791</v>
          </cell>
          <cell r="F454">
            <v>43.444625815011754</v>
          </cell>
          <cell r="G454">
            <v>42.61086558357546</v>
          </cell>
          <cell r="H454">
            <v>28.878468540819672</v>
          </cell>
          <cell r="I454">
            <v>31.253707569498047</v>
          </cell>
          <cell r="J454">
            <v>34.242174568771937</v>
          </cell>
          <cell r="K454">
            <v>745</v>
          </cell>
          <cell r="L454" t="str">
            <v/>
          </cell>
          <cell r="M454" t="str">
            <v/>
          </cell>
          <cell r="N454" t="str">
            <v/>
          </cell>
          <cell r="O454" t="str">
            <v/>
          </cell>
          <cell r="P454" t="str">
            <v/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</row>
        <row r="455">
          <cell r="A455">
            <v>52902</v>
          </cell>
          <cell r="B455" t="str">
            <v/>
          </cell>
          <cell r="C455" t="str">
            <v/>
          </cell>
          <cell r="D455">
            <v>47.673377102398618</v>
          </cell>
          <cell r="E455">
            <v>43.560285537249463</v>
          </cell>
          <cell r="F455">
            <v>49.980575664188009</v>
          </cell>
          <cell r="G455">
            <v>53.809304847275278</v>
          </cell>
          <cell r="H455">
            <v>48.21303857058038</v>
          </cell>
          <cell r="I455">
            <v>46.835297880016775</v>
          </cell>
          <cell r="J455">
            <v>48.345313266951422</v>
          </cell>
          <cell r="K455">
            <v>720</v>
          </cell>
          <cell r="L455" t="str">
            <v/>
          </cell>
          <cell r="M455" t="str">
            <v/>
          </cell>
          <cell r="N455" t="str">
            <v/>
          </cell>
          <cell r="O455" t="str">
            <v/>
          </cell>
          <cell r="P455" t="str">
            <v/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</row>
        <row r="456">
          <cell r="A456">
            <v>52932</v>
          </cell>
          <cell r="B456" t="str">
            <v/>
          </cell>
          <cell r="C456" t="str">
            <v/>
          </cell>
          <cell r="D456">
            <v>54.214660282944109</v>
          </cell>
          <cell r="E456">
            <v>51.923750039328901</v>
          </cell>
          <cell r="F456">
            <v>54.666753024070573</v>
          </cell>
          <cell r="G456">
            <v>57.519020263091143</v>
          </cell>
          <cell r="H456">
            <v>52.627753699139291</v>
          </cell>
          <cell r="I456">
            <v>53.616816186955326</v>
          </cell>
          <cell r="J456">
            <v>54.094792249254887</v>
          </cell>
          <cell r="K456">
            <v>744</v>
          </cell>
          <cell r="L456" t="str">
            <v/>
          </cell>
          <cell r="M456" t="str">
            <v/>
          </cell>
          <cell r="N456" t="str">
            <v/>
          </cell>
          <cell r="O456" t="str">
            <v/>
          </cell>
          <cell r="P456" t="str">
            <v/>
          </cell>
          <cell r="Q456" t="str">
            <v/>
          </cell>
          <cell r="R456" t="str">
            <v/>
          </cell>
          <cell r="S456" t="str">
            <v/>
          </cell>
          <cell r="T456" t="str">
            <v/>
          </cell>
        </row>
        <row r="457">
          <cell r="A457">
            <v>52963</v>
          </cell>
          <cell r="B457" t="str">
            <v/>
          </cell>
          <cell r="C457" t="str">
            <v/>
          </cell>
          <cell r="D457">
            <v>50.746455489290511</v>
          </cell>
          <cell r="E457">
            <v>52.051661163017904</v>
          </cell>
          <cell r="F457">
            <v>55.026971467149103</v>
          </cell>
          <cell r="G457">
            <v>60.860842800372403</v>
          </cell>
          <cell r="H457">
            <v>51.817440383859825</v>
          </cell>
          <cell r="I457">
            <v>50.000862169513873</v>
          </cell>
          <cell r="J457">
            <v>53.417372245533933</v>
          </cell>
          <cell r="K457">
            <v>744</v>
          </cell>
          <cell r="L457" t="str">
            <v/>
          </cell>
          <cell r="M457" t="str">
            <v/>
          </cell>
          <cell r="N457" t="str">
            <v/>
          </cell>
          <cell r="O457" t="str">
            <v/>
          </cell>
          <cell r="P457" t="str">
            <v/>
          </cell>
          <cell r="Q457" t="str">
            <v/>
          </cell>
          <cell r="R457" t="str">
            <v/>
          </cell>
          <cell r="S457" t="str">
            <v/>
          </cell>
          <cell r="T457" t="str">
            <v/>
          </cell>
        </row>
        <row r="458">
          <cell r="A458">
            <v>52994</v>
          </cell>
          <cell r="B458" t="str">
            <v/>
          </cell>
          <cell r="C458" t="str">
            <v/>
          </cell>
          <cell r="D458">
            <v>39.91294438523029</v>
          </cell>
          <cell r="E458">
            <v>40.826847257973441</v>
          </cell>
          <cell r="F458">
            <v>49.634987756286669</v>
          </cell>
          <cell r="G458">
            <v>53.830711137739165</v>
          </cell>
          <cell r="H458">
            <v>44.206282444036368</v>
          </cell>
          <cell r="I458">
            <v>41.482564148627667</v>
          </cell>
          <cell r="J458">
            <v>44.982389521648933</v>
          </cell>
          <cell r="K458">
            <v>672</v>
          </cell>
          <cell r="L458" t="str">
            <v/>
          </cell>
          <cell r="M458" t="str">
            <v/>
          </cell>
          <cell r="N458" t="str">
            <v/>
          </cell>
          <cell r="O458" t="str">
            <v/>
          </cell>
          <cell r="P458" t="str">
            <v/>
          </cell>
          <cell r="Q458" t="str">
            <v/>
          </cell>
          <cell r="R458" t="str">
            <v/>
          </cell>
          <cell r="S458" t="str">
            <v/>
          </cell>
          <cell r="T458" t="str">
            <v/>
          </cell>
        </row>
        <row r="459">
          <cell r="A459">
            <v>53022</v>
          </cell>
          <cell r="B459" t="str">
            <v/>
          </cell>
          <cell r="C459" t="str">
            <v/>
          </cell>
          <cell r="D459">
            <v>40.806656623300761</v>
          </cell>
          <cell r="E459">
            <v>38.745667246715819</v>
          </cell>
          <cell r="F459">
            <v>49.189331994866322</v>
          </cell>
          <cell r="G459">
            <v>53.30695314935096</v>
          </cell>
          <cell r="H459">
            <v>41.148025443489772</v>
          </cell>
          <cell r="I459">
            <v>40.407140379684861</v>
          </cell>
          <cell r="J459">
            <v>43.933962472901413</v>
          </cell>
          <cell r="K459">
            <v>744</v>
          </cell>
          <cell r="L459" t="str">
            <v/>
          </cell>
          <cell r="M459" t="str">
            <v/>
          </cell>
          <cell r="N459" t="str">
            <v/>
          </cell>
          <cell r="O459" t="str">
            <v/>
          </cell>
          <cell r="P459" t="str">
            <v/>
          </cell>
          <cell r="Q459" t="str">
            <v/>
          </cell>
          <cell r="R459" t="str">
            <v/>
          </cell>
          <cell r="S459" t="str">
            <v/>
          </cell>
          <cell r="T459" t="str">
            <v/>
          </cell>
        </row>
        <row r="460">
          <cell r="A460">
            <v>53053</v>
          </cell>
          <cell r="B460" t="str">
            <v/>
          </cell>
          <cell r="C460" t="str">
            <v/>
          </cell>
          <cell r="D460">
            <v>30.334020320968015</v>
          </cell>
          <cell r="E460">
            <v>35.580748563437773</v>
          </cell>
          <cell r="F460">
            <v>49.927497970918509</v>
          </cell>
          <cell r="G460">
            <v>51.985347138756318</v>
          </cell>
          <cell r="H460">
            <v>36.631939073182423</v>
          </cell>
          <cell r="I460">
            <v>34.760466988025705</v>
          </cell>
          <cell r="J460">
            <v>39.870003342548124</v>
          </cell>
          <cell r="K460">
            <v>719</v>
          </cell>
          <cell r="L460" t="str">
            <v/>
          </cell>
          <cell r="M460" t="str">
            <v/>
          </cell>
          <cell r="N460" t="str">
            <v/>
          </cell>
          <cell r="O460" t="str">
            <v/>
          </cell>
          <cell r="P460" t="str">
            <v/>
          </cell>
          <cell r="Q460" t="str">
            <v/>
          </cell>
          <cell r="R460" t="str">
            <v/>
          </cell>
          <cell r="S460" t="str">
            <v/>
          </cell>
          <cell r="T460" t="str">
            <v/>
          </cell>
        </row>
        <row r="461">
          <cell r="A461">
            <v>53083</v>
          </cell>
          <cell r="B461" t="str">
            <v/>
          </cell>
          <cell r="C461" t="str">
            <v/>
          </cell>
          <cell r="D461">
            <v>32.655875012975272</v>
          </cell>
          <cell r="E461">
            <v>35.680138422014352</v>
          </cell>
          <cell r="F461">
            <v>46.482950583168524</v>
          </cell>
          <cell r="G461">
            <v>51.326704109863492</v>
          </cell>
          <cell r="H461">
            <v>38.382209888678418</v>
          </cell>
          <cell r="I461">
            <v>37.253186615046545</v>
          </cell>
          <cell r="J461">
            <v>40.296844105291107</v>
          </cell>
          <cell r="K461">
            <v>744</v>
          </cell>
          <cell r="L461" t="str">
            <v/>
          </cell>
          <cell r="M461" t="str">
            <v/>
          </cell>
          <cell r="N461" t="str">
            <v/>
          </cell>
          <cell r="O461" t="str">
            <v/>
          </cell>
          <cell r="P461" t="str">
            <v/>
          </cell>
          <cell r="Q461" t="str">
            <v/>
          </cell>
          <cell r="R461" t="str">
            <v/>
          </cell>
          <cell r="S461" t="str">
            <v/>
          </cell>
          <cell r="T461" t="str">
            <v/>
          </cell>
        </row>
        <row r="462">
          <cell r="A462">
            <v>53114</v>
          </cell>
          <cell r="B462" t="str">
            <v/>
          </cell>
          <cell r="C462" t="str">
            <v/>
          </cell>
          <cell r="D462">
            <v>22.880912057458271</v>
          </cell>
          <cell r="E462">
            <v>21.815434036579322</v>
          </cell>
          <cell r="F462">
            <v>34.281943423214912</v>
          </cell>
          <cell r="G462">
            <v>42.838538966424558</v>
          </cell>
          <cell r="H462">
            <v>36.062178164070389</v>
          </cell>
          <cell r="I462">
            <v>33.974997809250695</v>
          </cell>
          <cell r="J462">
            <v>31.975667409499692</v>
          </cell>
          <cell r="K462">
            <v>720</v>
          </cell>
          <cell r="L462" t="str">
            <v/>
          </cell>
          <cell r="M462" t="str">
            <v/>
          </cell>
          <cell r="N462" t="str">
            <v/>
          </cell>
          <cell r="O462" t="str">
            <v/>
          </cell>
          <cell r="P462" t="str">
            <v/>
          </cell>
          <cell r="Q462" t="str">
            <v/>
          </cell>
          <cell r="R462" t="str">
            <v/>
          </cell>
          <cell r="S462" t="str">
            <v/>
          </cell>
          <cell r="T462" t="str">
            <v/>
          </cell>
        </row>
        <row r="463">
          <cell r="A463">
            <v>53144</v>
          </cell>
          <cell r="B463" t="str">
            <v/>
          </cell>
          <cell r="C463" t="str">
            <v/>
          </cell>
          <cell r="D463">
            <v>17.151089080803931</v>
          </cell>
          <cell r="E463">
            <v>13.695832971530622</v>
          </cell>
          <cell r="F463">
            <v>23.917464608886981</v>
          </cell>
          <cell r="G463">
            <v>33.703123319432336</v>
          </cell>
          <cell r="H463">
            <v>34.748379176222905</v>
          </cell>
          <cell r="I463">
            <v>30.07865472926435</v>
          </cell>
          <cell r="J463">
            <v>25.549090647690189</v>
          </cell>
          <cell r="K463">
            <v>744</v>
          </cell>
          <cell r="L463" t="str">
            <v/>
          </cell>
          <cell r="M463" t="str">
            <v/>
          </cell>
          <cell r="N463" t="str">
            <v/>
          </cell>
          <cell r="O463" t="str">
            <v/>
          </cell>
          <cell r="P463" t="str">
            <v/>
          </cell>
          <cell r="Q463" t="str">
            <v/>
          </cell>
          <cell r="R463" t="str">
            <v/>
          </cell>
          <cell r="S463" t="str">
            <v/>
          </cell>
          <cell r="T463" t="str">
            <v/>
          </cell>
        </row>
        <row r="464">
          <cell r="A464">
            <v>53175</v>
          </cell>
          <cell r="B464" t="str">
            <v/>
          </cell>
          <cell r="C464" t="str">
            <v/>
          </cell>
          <cell r="D464">
            <v>20.023938339695746</v>
          </cell>
          <cell r="E464">
            <v>16.580458991847337</v>
          </cell>
          <cell r="F464">
            <v>27.546286109166353</v>
          </cell>
          <cell r="G464">
            <v>30.896067171012263</v>
          </cell>
          <cell r="H464">
            <v>32.92615897815255</v>
          </cell>
          <cell r="I464">
            <v>30.943429604549404</v>
          </cell>
          <cell r="J464">
            <v>26.486056532403939</v>
          </cell>
          <cell r="K464">
            <v>744</v>
          </cell>
          <cell r="L464" t="str">
            <v/>
          </cell>
          <cell r="M464" t="str">
            <v/>
          </cell>
          <cell r="N464" t="str">
            <v/>
          </cell>
          <cell r="O464" t="str">
            <v/>
          </cell>
          <cell r="P464" t="str">
            <v/>
          </cell>
          <cell r="Q464" t="str">
            <v/>
          </cell>
          <cell r="R464" t="str">
            <v/>
          </cell>
          <cell r="S464" t="str">
            <v/>
          </cell>
          <cell r="T464" t="str">
            <v/>
          </cell>
        </row>
        <row r="465">
          <cell r="A465">
            <v>53206</v>
          </cell>
          <cell r="B465" t="str">
            <v/>
          </cell>
          <cell r="C465" t="str">
            <v/>
          </cell>
          <cell r="D465">
            <v>24.553406958248715</v>
          </cell>
          <cell r="E465">
            <v>24.061697259055123</v>
          </cell>
          <cell r="F465">
            <v>41.664672688520589</v>
          </cell>
          <cell r="G465">
            <v>42.938593714836465</v>
          </cell>
          <cell r="H465">
            <v>31.26282123398029</v>
          </cell>
          <cell r="I465">
            <v>27.354305300221434</v>
          </cell>
          <cell r="J465">
            <v>31.972582859143767</v>
          </cell>
          <cell r="K465">
            <v>720</v>
          </cell>
          <cell r="L465" t="str">
            <v/>
          </cell>
          <cell r="M465" t="str">
            <v/>
          </cell>
          <cell r="N465" t="str">
            <v/>
          </cell>
          <cell r="O465" t="str">
            <v/>
          </cell>
          <cell r="P465" t="str">
            <v/>
          </cell>
          <cell r="Q465" t="str">
            <v/>
          </cell>
          <cell r="R465" t="str">
            <v/>
          </cell>
          <cell r="S465" t="str">
            <v/>
          </cell>
          <cell r="T465" t="str">
            <v/>
          </cell>
        </row>
        <row r="466">
          <cell r="A466">
            <v>53236</v>
          </cell>
          <cell r="B466" t="str">
            <v/>
          </cell>
          <cell r="C466" t="str">
            <v/>
          </cell>
          <cell r="D466">
            <v>30.389321007600888</v>
          </cell>
          <cell r="E466">
            <v>28.876058896125791</v>
          </cell>
          <cell r="F466">
            <v>43.444625815011754</v>
          </cell>
          <cell r="G466">
            <v>42.61086558357546</v>
          </cell>
          <cell r="H466">
            <v>28.878468540819672</v>
          </cell>
          <cell r="I466">
            <v>31.253707569498047</v>
          </cell>
          <cell r="J466">
            <v>34.242174568771937</v>
          </cell>
          <cell r="K466">
            <v>745</v>
          </cell>
          <cell r="L466" t="str">
            <v/>
          </cell>
          <cell r="M466" t="str">
            <v/>
          </cell>
          <cell r="N466" t="str">
            <v/>
          </cell>
          <cell r="O466" t="str">
            <v/>
          </cell>
          <cell r="P466" t="str">
            <v/>
          </cell>
          <cell r="Q466" t="str">
            <v/>
          </cell>
          <cell r="R466" t="str">
            <v/>
          </cell>
          <cell r="S466" t="str">
            <v/>
          </cell>
          <cell r="T466" t="str">
            <v/>
          </cell>
        </row>
        <row r="467">
          <cell r="A467">
            <v>53267</v>
          </cell>
          <cell r="B467" t="str">
            <v/>
          </cell>
          <cell r="C467" t="str">
            <v/>
          </cell>
          <cell r="D467">
            <v>47.673377102398618</v>
          </cell>
          <cell r="E467">
            <v>43.560285537249463</v>
          </cell>
          <cell r="F467">
            <v>49.980575664188009</v>
          </cell>
          <cell r="G467">
            <v>53.809304847275278</v>
          </cell>
          <cell r="H467">
            <v>48.21303857058038</v>
          </cell>
          <cell r="I467">
            <v>46.835297880016775</v>
          </cell>
          <cell r="J467">
            <v>48.345313266951422</v>
          </cell>
          <cell r="K467">
            <v>720</v>
          </cell>
          <cell r="L467" t="str">
            <v/>
          </cell>
          <cell r="M467" t="str">
            <v/>
          </cell>
          <cell r="N467" t="str">
            <v/>
          </cell>
          <cell r="O467" t="str">
            <v/>
          </cell>
          <cell r="P467" t="str">
            <v/>
          </cell>
          <cell r="Q467" t="str">
            <v/>
          </cell>
          <cell r="R467" t="str">
            <v/>
          </cell>
          <cell r="S467" t="str">
            <v/>
          </cell>
          <cell r="T467" t="str">
            <v/>
          </cell>
        </row>
        <row r="468">
          <cell r="A468">
            <v>53297</v>
          </cell>
          <cell r="B468" t="str">
            <v/>
          </cell>
          <cell r="C468" t="str">
            <v/>
          </cell>
          <cell r="D468">
            <v>54.214660282944109</v>
          </cell>
          <cell r="E468">
            <v>51.923750039328901</v>
          </cell>
          <cell r="F468">
            <v>54.666753024070573</v>
          </cell>
          <cell r="G468">
            <v>57.519020263091143</v>
          </cell>
          <cell r="H468">
            <v>52.627753699139291</v>
          </cell>
          <cell r="I468">
            <v>53.616816186955326</v>
          </cell>
          <cell r="J468">
            <v>54.094792249254887</v>
          </cell>
          <cell r="K468">
            <v>744</v>
          </cell>
          <cell r="L468" t="str">
            <v/>
          </cell>
          <cell r="M468" t="str">
            <v/>
          </cell>
          <cell r="N468" t="str">
            <v/>
          </cell>
          <cell r="O468" t="str">
            <v/>
          </cell>
          <cell r="P468" t="str">
            <v/>
          </cell>
          <cell r="Q468" t="str">
            <v/>
          </cell>
          <cell r="R468" t="str">
            <v/>
          </cell>
          <cell r="S468" t="str">
            <v/>
          </cell>
          <cell r="T468" t="str">
            <v/>
          </cell>
        </row>
        <row r="469">
          <cell r="A469">
            <v>53328</v>
          </cell>
          <cell r="B469" t="str">
            <v/>
          </cell>
          <cell r="C469" t="str">
            <v/>
          </cell>
          <cell r="D469">
            <v>50.746455489290511</v>
          </cell>
          <cell r="E469">
            <v>52.051661163017904</v>
          </cell>
          <cell r="F469">
            <v>55.026971467149103</v>
          </cell>
          <cell r="G469">
            <v>60.860842800372403</v>
          </cell>
          <cell r="H469">
            <v>51.817440383859825</v>
          </cell>
          <cell r="I469">
            <v>50.000862169513873</v>
          </cell>
          <cell r="J469">
            <v>53.417372245533933</v>
          </cell>
          <cell r="K469">
            <v>744</v>
          </cell>
          <cell r="L469" t="str">
            <v/>
          </cell>
          <cell r="M469" t="str">
            <v/>
          </cell>
          <cell r="N469" t="str">
            <v/>
          </cell>
          <cell r="O469" t="str">
            <v/>
          </cell>
          <cell r="P469" t="str">
            <v/>
          </cell>
          <cell r="Q469" t="str">
            <v/>
          </cell>
          <cell r="R469" t="str">
            <v/>
          </cell>
          <cell r="S469" t="str">
            <v/>
          </cell>
          <cell r="T469" t="str">
            <v/>
          </cell>
        </row>
        <row r="470">
          <cell r="A470">
            <v>53359</v>
          </cell>
          <cell r="B470" t="str">
            <v/>
          </cell>
          <cell r="C470" t="str">
            <v/>
          </cell>
          <cell r="D470">
            <v>39.91294438523029</v>
          </cell>
          <cell r="E470">
            <v>40.826847257973441</v>
          </cell>
          <cell r="F470">
            <v>49.634987756286669</v>
          </cell>
          <cell r="G470">
            <v>53.830711137739165</v>
          </cell>
          <cell r="H470">
            <v>44.206282444036368</v>
          </cell>
          <cell r="I470">
            <v>41.482564148627667</v>
          </cell>
          <cell r="J470">
            <v>44.982389521648933</v>
          </cell>
          <cell r="K470">
            <v>672</v>
          </cell>
          <cell r="L470" t="str">
            <v/>
          </cell>
          <cell r="M470" t="str">
            <v/>
          </cell>
          <cell r="N470" t="str">
            <v/>
          </cell>
          <cell r="O470" t="str">
            <v/>
          </cell>
          <cell r="P470" t="str">
            <v/>
          </cell>
          <cell r="Q470" t="str">
            <v/>
          </cell>
          <cell r="R470" t="str">
            <v/>
          </cell>
          <cell r="S470" t="str">
            <v/>
          </cell>
          <cell r="T470" t="str">
            <v/>
          </cell>
        </row>
        <row r="471">
          <cell r="A471">
            <v>53387</v>
          </cell>
          <cell r="B471" t="str">
            <v/>
          </cell>
          <cell r="C471" t="str">
            <v/>
          </cell>
          <cell r="D471">
            <v>40.806656623300761</v>
          </cell>
          <cell r="E471">
            <v>38.745667246715819</v>
          </cell>
          <cell r="F471">
            <v>49.189331994866322</v>
          </cell>
          <cell r="G471">
            <v>53.30695314935096</v>
          </cell>
          <cell r="H471">
            <v>41.148025443489772</v>
          </cell>
          <cell r="I471">
            <v>40.407140379684861</v>
          </cell>
          <cell r="J471">
            <v>43.933962472901413</v>
          </cell>
          <cell r="K471">
            <v>744</v>
          </cell>
          <cell r="L471" t="str">
            <v/>
          </cell>
          <cell r="M471" t="str">
            <v/>
          </cell>
          <cell r="N471" t="str">
            <v/>
          </cell>
          <cell r="O471" t="str">
            <v/>
          </cell>
          <cell r="P471" t="str">
            <v/>
          </cell>
          <cell r="Q471" t="str">
            <v/>
          </cell>
          <cell r="R471" t="str">
            <v/>
          </cell>
          <cell r="S471" t="str">
            <v/>
          </cell>
          <cell r="T471" t="str">
            <v/>
          </cell>
        </row>
        <row r="472">
          <cell r="A472">
            <v>53418</v>
          </cell>
          <cell r="B472" t="str">
            <v/>
          </cell>
          <cell r="C472" t="str">
            <v/>
          </cell>
          <cell r="D472">
            <v>30.334020320968015</v>
          </cell>
          <cell r="E472">
            <v>35.580748563437773</v>
          </cell>
          <cell r="F472">
            <v>49.927497970918509</v>
          </cell>
          <cell r="G472">
            <v>51.985347138756318</v>
          </cell>
          <cell r="H472">
            <v>36.631939073182423</v>
          </cell>
          <cell r="I472">
            <v>34.760466988025705</v>
          </cell>
          <cell r="J472">
            <v>39.870003342548124</v>
          </cell>
          <cell r="K472">
            <v>719</v>
          </cell>
          <cell r="L472" t="str">
            <v/>
          </cell>
          <cell r="M472" t="str">
            <v/>
          </cell>
          <cell r="N472" t="str">
            <v/>
          </cell>
          <cell r="O472" t="str">
            <v/>
          </cell>
          <cell r="P472" t="str">
            <v/>
          </cell>
          <cell r="Q472" t="str">
            <v/>
          </cell>
          <cell r="R472" t="str">
            <v/>
          </cell>
          <cell r="S472" t="str">
            <v/>
          </cell>
          <cell r="T472" t="str">
            <v/>
          </cell>
        </row>
        <row r="473">
          <cell r="A473">
            <v>53448</v>
          </cell>
          <cell r="B473" t="str">
            <v/>
          </cell>
          <cell r="C473" t="str">
            <v/>
          </cell>
          <cell r="D473">
            <v>32.655875012975272</v>
          </cell>
          <cell r="E473">
            <v>35.680138422014352</v>
          </cell>
          <cell r="F473">
            <v>46.482950583168524</v>
          </cell>
          <cell r="G473">
            <v>51.326704109863492</v>
          </cell>
          <cell r="H473">
            <v>38.382209888678418</v>
          </cell>
          <cell r="I473">
            <v>37.253186615046545</v>
          </cell>
          <cell r="J473">
            <v>40.296844105291107</v>
          </cell>
          <cell r="K473">
            <v>744</v>
          </cell>
          <cell r="L473" t="str">
            <v/>
          </cell>
          <cell r="M473" t="str">
            <v/>
          </cell>
          <cell r="N473" t="str">
            <v/>
          </cell>
          <cell r="O473" t="str">
            <v/>
          </cell>
          <cell r="P473" t="str">
            <v/>
          </cell>
          <cell r="Q473" t="str">
            <v/>
          </cell>
          <cell r="R473" t="str">
            <v/>
          </cell>
          <cell r="S473" t="str">
            <v/>
          </cell>
          <cell r="T473" t="str">
            <v/>
          </cell>
        </row>
        <row r="474">
          <cell r="A474">
            <v>53479</v>
          </cell>
          <cell r="B474" t="str">
            <v/>
          </cell>
          <cell r="C474" t="str">
            <v/>
          </cell>
          <cell r="D474">
            <v>22.880912057458271</v>
          </cell>
          <cell r="E474">
            <v>21.815434036579322</v>
          </cell>
          <cell r="F474">
            <v>34.281943423214912</v>
          </cell>
          <cell r="G474">
            <v>42.838538966424558</v>
          </cell>
          <cell r="H474">
            <v>36.062178164070389</v>
          </cell>
          <cell r="I474">
            <v>33.974997809250695</v>
          </cell>
          <cell r="J474">
            <v>31.975667409499692</v>
          </cell>
          <cell r="K474">
            <v>720</v>
          </cell>
          <cell r="L474" t="str">
            <v/>
          </cell>
          <cell r="M474" t="str">
            <v/>
          </cell>
          <cell r="N474" t="str">
            <v/>
          </cell>
          <cell r="O474" t="str">
            <v/>
          </cell>
          <cell r="P474" t="str">
            <v/>
          </cell>
          <cell r="Q474" t="str">
            <v/>
          </cell>
          <cell r="R474" t="str">
            <v/>
          </cell>
          <cell r="S474" t="str">
            <v/>
          </cell>
          <cell r="T474" t="str">
            <v/>
          </cell>
        </row>
        <row r="475">
          <cell r="A475">
            <v>53509</v>
          </cell>
          <cell r="B475" t="str">
            <v/>
          </cell>
          <cell r="C475" t="str">
            <v/>
          </cell>
          <cell r="D475">
            <v>17.151089080803931</v>
          </cell>
          <cell r="E475">
            <v>13.695832971530622</v>
          </cell>
          <cell r="F475">
            <v>23.917464608886981</v>
          </cell>
          <cell r="G475">
            <v>33.703123319432336</v>
          </cell>
          <cell r="H475">
            <v>34.748379176222905</v>
          </cell>
          <cell r="I475">
            <v>30.07865472926435</v>
          </cell>
          <cell r="J475">
            <v>25.549090647690189</v>
          </cell>
          <cell r="K475">
            <v>744</v>
          </cell>
          <cell r="L475" t="str">
            <v/>
          </cell>
          <cell r="M475" t="str">
            <v/>
          </cell>
          <cell r="N475" t="str">
            <v/>
          </cell>
          <cell r="O475" t="str">
            <v/>
          </cell>
          <cell r="P475" t="str">
            <v/>
          </cell>
          <cell r="Q475" t="str">
            <v/>
          </cell>
          <cell r="R475" t="str">
            <v/>
          </cell>
          <cell r="S475" t="str">
            <v/>
          </cell>
          <cell r="T475" t="str">
            <v/>
          </cell>
        </row>
        <row r="476">
          <cell r="A476">
            <v>53540</v>
          </cell>
          <cell r="B476" t="str">
            <v/>
          </cell>
          <cell r="C476" t="str">
            <v/>
          </cell>
          <cell r="D476">
            <v>20.023938339695746</v>
          </cell>
          <cell r="E476">
            <v>16.580458991847337</v>
          </cell>
          <cell r="F476">
            <v>27.546286109166353</v>
          </cell>
          <cell r="G476">
            <v>30.896067171012263</v>
          </cell>
          <cell r="H476">
            <v>32.92615897815255</v>
          </cell>
          <cell r="I476">
            <v>30.943429604549404</v>
          </cell>
          <cell r="J476">
            <v>26.486056532403939</v>
          </cell>
          <cell r="K476">
            <v>744</v>
          </cell>
          <cell r="L476" t="str">
            <v/>
          </cell>
          <cell r="M476" t="str">
            <v/>
          </cell>
          <cell r="N476" t="str">
            <v/>
          </cell>
          <cell r="O476" t="str">
            <v/>
          </cell>
          <cell r="P476" t="str">
            <v/>
          </cell>
          <cell r="Q476" t="str">
            <v/>
          </cell>
          <cell r="R476" t="str">
            <v/>
          </cell>
          <cell r="S476" t="str">
            <v/>
          </cell>
          <cell r="T476" t="str">
            <v/>
          </cell>
        </row>
        <row r="477">
          <cell r="A477">
            <v>53571</v>
          </cell>
          <cell r="B477" t="str">
            <v/>
          </cell>
          <cell r="C477" t="str">
            <v/>
          </cell>
          <cell r="D477">
            <v>24.553406958248715</v>
          </cell>
          <cell r="E477">
            <v>24.061697259055123</v>
          </cell>
          <cell r="F477">
            <v>41.664672688520589</v>
          </cell>
          <cell r="G477">
            <v>42.938593714836465</v>
          </cell>
          <cell r="H477">
            <v>31.26282123398029</v>
          </cell>
          <cell r="I477">
            <v>27.354305300221434</v>
          </cell>
          <cell r="J477">
            <v>31.972582859143767</v>
          </cell>
          <cell r="K477">
            <v>720</v>
          </cell>
          <cell r="L477" t="str">
            <v/>
          </cell>
          <cell r="M477" t="str">
            <v/>
          </cell>
          <cell r="N477" t="str">
            <v/>
          </cell>
          <cell r="O477" t="str">
            <v/>
          </cell>
          <cell r="P477" t="str">
            <v/>
          </cell>
          <cell r="Q477" t="str">
            <v/>
          </cell>
          <cell r="R477" t="str">
            <v/>
          </cell>
          <cell r="S477" t="str">
            <v/>
          </cell>
          <cell r="T477" t="str">
            <v/>
          </cell>
        </row>
        <row r="478">
          <cell r="A478">
            <v>53601</v>
          </cell>
          <cell r="B478" t="str">
            <v/>
          </cell>
          <cell r="C478" t="str">
            <v/>
          </cell>
          <cell r="D478">
            <v>30.389321007600888</v>
          </cell>
          <cell r="E478">
            <v>28.876058896125791</v>
          </cell>
          <cell r="F478">
            <v>43.444625815011754</v>
          </cell>
          <cell r="G478">
            <v>42.61086558357546</v>
          </cell>
          <cell r="H478">
            <v>28.878468540819672</v>
          </cell>
          <cell r="I478">
            <v>31.253707569498047</v>
          </cell>
          <cell r="J478">
            <v>34.242174568771937</v>
          </cell>
          <cell r="K478">
            <v>745</v>
          </cell>
          <cell r="L478" t="str">
            <v/>
          </cell>
          <cell r="M478" t="str">
            <v/>
          </cell>
          <cell r="N478" t="str">
            <v/>
          </cell>
          <cell r="O478" t="str">
            <v/>
          </cell>
          <cell r="P478" t="str">
            <v/>
          </cell>
          <cell r="Q478" t="str">
            <v/>
          </cell>
          <cell r="R478" t="str">
            <v/>
          </cell>
          <cell r="S478" t="str">
            <v/>
          </cell>
          <cell r="T478" t="str">
            <v/>
          </cell>
        </row>
        <row r="479">
          <cell r="A479">
            <v>53632</v>
          </cell>
          <cell r="B479" t="str">
            <v/>
          </cell>
          <cell r="C479" t="str">
            <v/>
          </cell>
          <cell r="D479">
            <v>47.673377102398618</v>
          </cell>
          <cell r="E479">
            <v>43.560285537249463</v>
          </cell>
          <cell r="F479">
            <v>49.980575664188009</v>
          </cell>
          <cell r="G479">
            <v>53.809304847275278</v>
          </cell>
          <cell r="H479">
            <v>48.21303857058038</v>
          </cell>
          <cell r="I479">
            <v>46.835297880016775</v>
          </cell>
          <cell r="J479">
            <v>48.345313266951422</v>
          </cell>
          <cell r="K479">
            <v>720</v>
          </cell>
          <cell r="L479" t="str">
            <v/>
          </cell>
          <cell r="M479" t="str">
            <v/>
          </cell>
          <cell r="N479" t="str">
            <v/>
          </cell>
          <cell r="O479" t="str">
            <v/>
          </cell>
          <cell r="P479" t="str">
            <v/>
          </cell>
          <cell r="Q479" t="str">
            <v/>
          </cell>
          <cell r="R479" t="str">
            <v/>
          </cell>
          <cell r="S479" t="str">
            <v/>
          </cell>
          <cell r="T479" t="str">
            <v/>
          </cell>
        </row>
        <row r="480">
          <cell r="A480">
            <v>53662</v>
          </cell>
          <cell r="B480" t="str">
            <v/>
          </cell>
          <cell r="C480" t="str">
            <v/>
          </cell>
          <cell r="D480">
            <v>54.214660282944109</v>
          </cell>
          <cell r="E480">
            <v>51.923750039328901</v>
          </cell>
          <cell r="F480">
            <v>54.666753024070573</v>
          </cell>
          <cell r="G480">
            <v>57.519020263091143</v>
          </cell>
          <cell r="H480">
            <v>52.627753699139291</v>
          </cell>
          <cell r="I480">
            <v>53.616816186955326</v>
          </cell>
          <cell r="J480">
            <v>54.094792249254887</v>
          </cell>
          <cell r="K480">
            <v>744</v>
          </cell>
          <cell r="L480" t="str">
            <v/>
          </cell>
          <cell r="M480" t="str">
            <v/>
          </cell>
          <cell r="N480" t="str">
            <v/>
          </cell>
          <cell r="O480" t="str">
            <v/>
          </cell>
          <cell r="P480" t="str">
            <v/>
          </cell>
          <cell r="Q480" t="str">
            <v/>
          </cell>
          <cell r="R480" t="str">
            <v/>
          </cell>
          <cell r="S480" t="str">
            <v/>
          </cell>
          <cell r="T480" t="str">
            <v/>
          </cell>
        </row>
        <row r="481">
          <cell r="A481">
            <v>53693</v>
          </cell>
          <cell r="B481" t="str">
            <v/>
          </cell>
          <cell r="C481" t="str">
            <v/>
          </cell>
          <cell r="D481">
            <v>50.746455489290511</v>
          </cell>
          <cell r="E481">
            <v>52.051661163017904</v>
          </cell>
          <cell r="F481">
            <v>55.026971467149103</v>
          </cell>
          <cell r="G481">
            <v>60.860842800372403</v>
          </cell>
          <cell r="H481">
            <v>51.817440383859825</v>
          </cell>
          <cell r="I481">
            <v>50.000862169513873</v>
          </cell>
          <cell r="J481">
            <v>53.417372245533933</v>
          </cell>
          <cell r="K481">
            <v>744</v>
          </cell>
          <cell r="L481" t="str">
            <v/>
          </cell>
          <cell r="M481" t="str">
            <v/>
          </cell>
          <cell r="N481" t="str">
            <v/>
          </cell>
          <cell r="O481" t="str">
            <v/>
          </cell>
          <cell r="P481" t="str">
            <v/>
          </cell>
          <cell r="Q481" t="str">
            <v/>
          </cell>
          <cell r="R481" t="str">
            <v/>
          </cell>
          <cell r="S481" t="str">
            <v/>
          </cell>
          <cell r="T481" t="str">
            <v/>
          </cell>
        </row>
        <row r="482">
          <cell r="A482">
            <v>53724</v>
          </cell>
          <cell r="B482" t="str">
            <v/>
          </cell>
          <cell r="C482" t="str">
            <v/>
          </cell>
          <cell r="D482">
            <v>39.91294438523029</v>
          </cell>
          <cell r="E482">
            <v>40.826847257973441</v>
          </cell>
          <cell r="F482">
            <v>49.634987756286669</v>
          </cell>
          <cell r="G482">
            <v>53.830711137739165</v>
          </cell>
          <cell r="H482">
            <v>44.206282444036368</v>
          </cell>
          <cell r="I482">
            <v>41.482564148627667</v>
          </cell>
          <cell r="J482">
            <v>44.982389521648933</v>
          </cell>
          <cell r="K482">
            <v>672</v>
          </cell>
          <cell r="L482" t="str">
            <v/>
          </cell>
          <cell r="M482" t="str">
            <v/>
          </cell>
          <cell r="N482" t="str">
            <v/>
          </cell>
          <cell r="O482" t="str">
            <v/>
          </cell>
          <cell r="P482" t="str">
            <v/>
          </cell>
          <cell r="Q482" t="str">
            <v/>
          </cell>
          <cell r="R482" t="str">
            <v/>
          </cell>
          <cell r="S482" t="str">
            <v/>
          </cell>
          <cell r="T482" t="str">
            <v/>
          </cell>
        </row>
        <row r="483">
          <cell r="A483">
            <v>53752</v>
          </cell>
          <cell r="B483" t="str">
            <v/>
          </cell>
          <cell r="C483" t="str">
            <v/>
          </cell>
          <cell r="D483">
            <v>40.806656623300761</v>
          </cell>
          <cell r="E483">
            <v>38.745667246715819</v>
          </cell>
          <cell r="F483">
            <v>49.189331994866322</v>
          </cell>
          <cell r="G483">
            <v>53.30695314935096</v>
          </cell>
          <cell r="H483">
            <v>41.148025443489772</v>
          </cell>
          <cell r="I483">
            <v>40.407140379684861</v>
          </cell>
          <cell r="J483">
            <v>43.933962472901413</v>
          </cell>
          <cell r="K483">
            <v>744</v>
          </cell>
          <cell r="L483" t="str">
            <v/>
          </cell>
          <cell r="M483" t="str">
            <v/>
          </cell>
          <cell r="N483" t="str">
            <v/>
          </cell>
          <cell r="O483" t="str">
            <v/>
          </cell>
          <cell r="P483" t="str">
            <v/>
          </cell>
          <cell r="Q483" t="str">
            <v/>
          </cell>
          <cell r="R483" t="str">
            <v/>
          </cell>
          <cell r="S483" t="str">
            <v/>
          </cell>
          <cell r="T483" t="str">
            <v/>
          </cell>
        </row>
        <row r="484">
          <cell r="A484">
            <v>53783</v>
          </cell>
          <cell r="B484" t="str">
            <v/>
          </cell>
          <cell r="C484" t="str">
            <v/>
          </cell>
          <cell r="D484">
            <v>30.334020320968015</v>
          </cell>
          <cell r="E484">
            <v>35.580748563437773</v>
          </cell>
          <cell r="F484">
            <v>49.927497970918509</v>
          </cell>
          <cell r="G484">
            <v>51.985347138756318</v>
          </cell>
          <cell r="H484">
            <v>36.631939073182423</v>
          </cell>
          <cell r="I484">
            <v>34.760466988025705</v>
          </cell>
          <cell r="J484">
            <v>39.870003342548124</v>
          </cell>
          <cell r="K484">
            <v>719</v>
          </cell>
          <cell r="L484" t="str">
            <v/>
          </cell>
          <cell r="M484" t="str">
            <v/>
          </cell>
          <cell r="N484" t="str">
            <v/>
          </cell>
          <cell r="O484" t="str">
            <v/>
          </cell>
          <cell r="P484" t="str">
            <v/>
          </cell>
          <cell r="Q484" t="str">
            <v/>
          </cell>
          <cell r="R484" t="str">
            <v/>
          </cell>
          <cell r="S484" t="str">
            <v/>
          </cell>
          <cell r="T484" t="str">
            <v/>
          </cell>
        </row>
        <row r="485">
          <cell r="A485">
            <v>53813</v>
          </cell>
          <cell r="B485" t="str">
            <v/>
          </cell>
          <cell r="C485" t="str">
            <v/>
          </cell>
          <cell r="D485">
            <v>32.655875012975272</v>
          </cell>
          <cell r="E485">
            <v>35.680138422014352</v>
          </cell>
          <cell r="F485">
            <v>46.482950583168524</v>
          </cell>
          <cell r="G485">
            <v>51.326704109863492</v>
          </cell>
          <cell r="H485">
            <v>38.382209888678418</v>
          </cell>
          <cell r="I485">
            <v>37.253186615046545</v>
          </cell>
          <cell r="J485">
            <v>40.296844105291107</v>
          </cell>
          <cell r="K485">
            <v>744</v>
          </cell>
          <cell r="L485" t="str">
            <v/>
          </cell>
          <cell r="M485" t="str">
            <v/>
          </cell>
          <cell r="N485" t="str">
            <v/>
          </cell>
          <cell r="O485" t="str">
            <v/>
          </cell>
          <cell r="P485" t="str">
            <v/>
          </cell>
          <cell r="Q485" t="str">
            <v/>
          </cell>
          <cell r="R485" t="str">
            <v/>
          </cell>
          <cell r="S485" t="str">
            <v/>
          </cell>
          <cell r="T485" t="str">
            <v/>
          </cell>
        </row>
        <row r="486">
          <cell r="A486">
            <v>53844</v>
          </cell>
          <cell r="B486" t="str">
            <v/>
          </cell>
          <cell r="C486" t="str">
            <v/>
          </cell>
          <cell r="D486">
            <v>22.880912057458271</v>
          </cell>
          <cell r="E486">
            <v>21.815434036579322</v>
          </cell>
          <cell r="F486">
            <v>34.281943423214912</v>
          </cell>
          <cell r="G486">
            <v>42.838538966424558</v>
          </cell>
          <cell r="H486">
            <v>36.062178164070389</v>
          </cell>
          <cell r="I486">
            <v>33.974997809250695</v>
          </cell>
          <cell r="J486">
            <v>31.975667409499692</v>
          </cell>
          <cell r="K486">
            <v>720</v>
          </cell>
          <cell r="L486" t="str">
            <v/>
          </cell>
          <cell r="M486" t="str">
            <v/>
          </cell>
          <cell r="N486" t="str">
            <v/>
          </cell>
          <cell r="O486" t="str">
            <v/>
          </cell>
          <cell r="P486" t="str">
            <v/>
          </cell>
          <cell r="Q486" t="str">
            <v/>
          </cell>
          <cell r="R486" t="str">
            <v/>
          </cell>
          <cell r="S486" t="str">
            <v/>
          </cell>
          <cell r="T486" t="str">
            <v/>
          </cell>
        </row>
        <row r="487">
          <cell r="A487">
            <v>53874</v>
          </cell>
          <cell r="B487" t="str">
            <v/>
          </cell>
          <cell r="C487" t="str">
            <v/>
          </cell>
          <cell r="D487">
            <v>17.151089080803931</v>
          </cell>
          <cell r="E487">
            <v>13.695832971530622</v>
          </cell>
          <cell r="F487">
            <v>23.917464608886981</v>
          </cell>
          <cell r="G487">
            <v>33.703123319432336</v>
          </cell>
          <cell r="H487">
            <v>34.748379176222905</v>
          </cell>
          <cell r="I487">
            <v>30.07865472926435</v>
          </cell>
          <cell r="J487">
            <v>25.549090647690189</v>
          </cell>
          <cell r="K487">
            <v>744</v>
          </cell>
          <cell r="L487" t="str">
            <v/>
          </cell>
          <cell r="M487" t="str">
            <v/>
          </cell>
          <cell r="N487" t="str">
            <v/>
          </cell>
          <cell r="O487" t="str">
            <v/>
          </cell>
          <cell r="P487" t="str">
            <v/>
          </cell>
          <cell r="Q487" t="str">
            <v/>
          </cell>
          <cell r="R487" t="str">
            <v/>
          </cell>
          <cell r="S487" t="str">
            <v/>
          </cell>
          <cell r="T487" t="str">
            <v/>
          </cell>
        </row>
        <row r="488">
          <cell r="A488">
            <v>53905</v>
          </cell>
          <cell r="B488" t="str">
            <v/>
          </cell>
          <cell r="C488" t="str">
            <v/>
          </cell>
          <cell r="D488">
            <v>20.023938339695746</v>
          </cell>
          <cell r="E488">
            <v>16.580458991847337</v>
          </cell>
          <cell r="F488">
            <v>27.546286109166353</v>
          </cell>
          <cell r="G488">
            <v>30.896067171012263</v>
          </cell>
          <cell r="H488">
            <v>32.92615897815255</v>
          </cell>
          <cell r="I488">
            <v>30.943429604549404</v>
          </cell>
          <cell r="J488">
            <v>26.486056532403939</v>
          </cell>
          <cell r="K488">
            <v>744</v>
          </cell>
          <cell r="L488" t="str">
            <v/>
          </cell>
          <cell r="M488" t="str">
            <v/>
          </cell>
          <cell r="N488" t="str">
            <v/>
          </cell>
          <cell r="O488" t="str">
            <v/>
          </cell>
          <cell r="P488" t="str">
            <v/>
          </cell>
          <cell r="Q488" t="str">
            <v/>
          </cell>
          <cell r="R488" t="str">
            <v/>
          </cell>
          <cell r="S488" t="str">
            <v/>
          </cell>
          <cell r="T488" t="str">
            <v/>
          </cell>
        </row>
        <row r="489">
          <cell r="A489">
            <v>53936</v>
          </cell>
          <cell r="B489" t="str">
            <v/>
          </cell>
          <cell r="C489" t="str">
            <v/>
          </cell>
          <cell r="D489">
            <v>24.553406958248715</v>
          </cell>
          <cell r="E489">
            <v>24.061697259055123</v>
          </cell>
          <cell r="F489">
            <v>41.664672688520589</v>
          </cell>
          <cell r="G489">
            <v>42.938593714836465</v>
          </cell>
          <cell r="H489">
            <v>31.26282123398029</v>
          </cell>
          <cell r="I489">
            <v>27.354305300221434</v>
          </cell>
          <cell r="J489">
            <v>31.972582859143767</v>
          </cell>
          <cell r="K489">
            <v>720</v>
          </cell>
          <cell r="L489" t="str">
            <v/>
          </cell>
          <cell r="M489" t="str">
            <v/>
          </cell>
          <cell r="N489" t="str">
            <v/>
          </cell>
          <cell r="O489" t="str">
            <v/>
          </cell>
          <cell r="P489" t="str">
            <v/>
          </cell>
          <cell r="Q489" t="str">
            <v/>
          </cell>
          <cell r="R489" t="str">
            <v/>
          </cell>
          <cell r="S489" t="str">
            <v/>
          </cell>
          <cell r="T489" t="str">
            <v/>
          </cell>
        </row>
        <row r="490">
          <cell r="A490">
            <v>53966</v>
          </cell>
          <cell r="B490" t="str">
            <v/>
          </cell>
          <cell r="C490" t="str">
            <v/>
          </cell>
          <cell r="D490">
            <v>30.389321007600888</v>
          </cell>
          <cell r="E490">
            <v>28.876058896125791</v>
          </cell>
          <cell r="F490">
            <v>43.444625815011754</v>
          </cell>
          <cell r="G490">
            <v>42.61086558357546</v>
          </cell>
          <cell r="H490">
            <v>28.878468540819672</v>
          </cell>
          <cell r="I490">
            <v>31.253707569498047</v>
          </cell>
          <cell r="J490">
            <v>34.242174568771937</v>
          </cell>
          <cell r="K490">
            <v>745</v>
          </cell>
          <cell r="L490" t="str">
            <v/>
          </cell>
          <cell r="M490" t="str">
            <v/>
          </cell>
          <cell r="N490" t="str">
            <v/>
          </cell>
          <cell r="O490" t="str">
            <v/>
          </cell>
          <cell r="P490" t="str">
            <v/>
          </cell>
          <cell r="Q490" t="str">
            <v/>
          </cell>
          <cell r="R490" t="str">
            <v/>
          </cell>
          <cell r="S490" t="str">
            <v/>
          </cell>
          <cell r="T490" t="str">
            <v/>
          </cell>
        </row>
        <row r="491">
          <cell r="A491">
            <v>53997</v>
          </cell>
          <cell r="B491" t="str">
            <v/>
          </cell>
          <cell r="C491" t="str">
            <v/>
          </cell>
          <cell r="D491">
            <v>47.673377102398618</v>
          </cell>
          <cell r="E491">
            <v>43.560285537249463</v>
          </cell>
          <cell r="F491">
            <v>49.980575664188009</v>
          </cell>
          <cell r="G491">
            <v>53.809304847275278</v>
          </cell>
          <cell r="H491">
            <v>48.21303857058038</v>
          </cell>
          <cell r="I491">
            <v>46.835297880016775</v>
          </cell>
          <cell r="J491">
            <v>48.345313266951422</v>
          </cell>
          <cell r="K491">
            <v>720</v>
          </cell>
          <cell r="L491" t="str">
            <v/>
          </cell>
          <cell r="M491" t="str">
            <v/>
          </cell>
          <cell r="N491" t="str">
            <v/>
          </cell>
          <cell r="O491" t="str">
            <v/>
          </cell>
          <cell r="P491" t="str">
            <v/>
          </cell>
          <cell r="Q491" t="str">
            <v/>
          </cell>
          <cell r="R491" t="str">
            <v/>
          </cell>
          <cell r="S491" t="str">
            <v/>
          </cell>
          <cell r="T491" t="str">
            <v/>
          </cell>
        </row>
        <row r="492">
          <cell r="A492">
            <v>54027</v>
          </cell>
          <cell r="B492" t="str">
            <v/>
          </cell>
          <cell r="C492" t="str">
            <v/>
          </cell>
          <cell r="D492">
            <v>54.214660282944109</v>
          </cell>
          <cell r="E492">
            <v>51.923750039328901</v>
          </cell>
          <cell r="F492">
            <v>54.666753024070573</v>
          </cell>
          <cell r="G492">
            <v>57.519020263091143</v>
          </cell>
          <cell r="H492">
            <v>52.627753699139291</v>
          </cell>
          <cell r="I492">
            <v>53.616816186955326</v>
          </cell>
          <cell r="J492">
            <v>54.094792249254887</v>
          </cell>
          <cell r="K492">
            <v>744</v>
          </cell>
          <cell r="L492" t="str">
            <v/>
          </cell>
          <cell r="M492" t="str">
            <v/>
          </cell>
          <cell r="N492" t="str">
            <v/>
          </cell>
          <cell r="O492" t="str">
            <v/>
          </cell>
          <cell r="P492" t="str">
            <v/>
          </cell>
          <cell r="Q492" t="str">
            <v/>
          </cell>
          <cell r="R492" t="str">
            <v/>
          </cell>
          <cell r="S492" t="str">
            <v/>
          </cell>
          <cell r="T492" t="str">
            <v/>
          </cell>
        </row>
        <row r="493">
          <cell r="A493">
            <v>54058</v>
          </cell>
          <cell r="B493" t="str">
            <v/>
          </cell>
          <cell r="C493" t="str">
            <v/>
          </cell>
          <cell r="D493">
            <v>50.746455489290511</v>
          </cell>
          <cell r="E493">
            <v>52.051661163017904</v>
          </cell>
          <cell r="F493">
            <v>55.026971467149103</v>
          </cell>
          <cell r="G493">
            <v>60.860842800372403</v>
          </cell>
          <cell r="H493">
            <v>51.817440383859825</v>
          </cell>
          <cell r="I493">
            <v>50.000862169513873</v>
          </cell>
          <cell r="J493">
            <v>53.417372245533933</v>
          </cell>
          <cell r="K493">
            <v>744</v>
          </cell>
          <cell r="L493" t="str">
            <v/>
          </cell>
          <cell r="M493" t="str">
            <v/>
          </cell>
          <cell r="N493" t="str">
            <v/>
          </cell>
          <cell r="O493" t="str">
            <v/>
          </cell>
          <cell r="P493" t="str">
            <v/>
          </cell>
          <cell r="Q493" t="str">
            <v/>
          </cell>
          <cell r="R493" t="str">
            <v/>
          </cell>
          <cell r="S493" t="str">
            <v/>
          </cell>
          <cell r="T493" t="str">
            <v/>
          </cell>
        </row>
        <row r="494">
          <cell r="A494">
            <v>54089</v>
          </cell>
          <cell r="B494" t="str">
            <v/>
          </cell>
          <cell r="C494" t="str">
            <v/>
          </cell>
          <cell r="D494">
            <v>39.91294438523029</v>
          </cell>
          <cell r="E494">
            <v>40.826847257973441</v>
          </cell>
          <cell r="F494">
            <v>49.634987756286669</v>
          </cell>
          <cell r="G494">
            <v>53.830711137739165</v>
          </cell>
          <cell r="H494">
            <v>44.206282444036368</v>
          </cell>
          <cell r="I494">
            <v>41.482564148627667</v>
          </cell>
          <cell r="J494">
            <v>44.982389521648933</v>
          </cell>
          <cell r="K494">
            <v>696</v>
          </cell>
          <cell r="L494" t="str">
            <v/>
          </cell>
          <cell r="M494" t="str">
            <v/>
          </cell>
          <cell r="N494" t="str">
            <v/>
          </cell>
          <cell r="O494" t="str">
            <v/>
          </cell>
          <cell r="P494" t="str">
            <v/>
          </cell>
          <cell r="Q494" t="str">
            <v/>
          </cell>
          <cell r="R494" t="str">
            <v/>
          </cell>
          <cell r="S494" t="str">
            <v/>
          </cell>
          <cell r="T494" t="str">
            <v/>
          </cell>
        </row>
        <row r="495">
          <cell r="A495">
            <v>54118</v>
          </cell>
          <cell r="B495" t="str">
            <v/>
          </cell>
          <cell r="C495" t="str">
            <v/>
          </cell>
          <cell r="D495">
            <v>40.806656623300761</v>
          </cell>
          <cell r="E495">
            <v>38.745667246715819</v>
          </cell>
          <cell r="F495">
            <v>49.189331994866322</v>
          </cell>
          <cell r="G495">
            <v>53.30695314935096</v>
          </cell>
          <cell r="H495">
            <v>41.148025443489772</v>
          </cell>
          <cell r="I495">
            <v>40.407140379684861</v>
          </cell>
          <cell r="J495">
            <v>43.933962472901413</v>
          </cell>
          <cell r="K495">
            <v>744</v>
          </cell>
          <cell r="L495" t="str">
            <v/>
          </cell>
          <cell r="M495" t="str">
            <v/>
          </cell>
          <cell r="N495" t="str">
            <v/>
          </cell>
          <cell r="O495" t="str">
            <v/>
          </cell>
          <cell r="P495" t="str">
            <v/>
          </cell>
          <cell r="Q495" t="str">
            <v/>
          </cell>
          <cell r="R495" t="str">
            <v/>
          </cell>
          <cell r="S495" t="str">
            <v/>
          </cell>
          <cell r="T495" t="str">
            <v/>
          </cell>
        </row>
        <row r="496">
          <cell r="A496">
            <v>54149</v>
          </cell>
          <cell r="B496" t="str">
            <v/>
          </cell>
          <cell r="C496" t="str">
            <v/>
          </cell>
          <cell r="D496">
            <v>30.334020320968015</v>
          </cell>
          <cell r="E496">
            <v>35.580748563437773</v>
          </cell>
          <cell r="F496">
            <v>49.927497970918509</v>
          </cell>
          <cell r="G496">
            <v>51.985347138756318</v>
          </cell>
          <cell r="H496">
            <v>36.631939073182423</v>
          </cell>
          <cell r="I496">
            <v>34.760466988025705</v>
          </cell>
          <cell r="J496">
            <v>39.870003342548124</v>
          </cell>
          <cell r="K496">
            <v>719</v>
          </cell>
          <cell r="L496" t="str">
            <v/>
          </cell>
          <cell r="M496" t="str">
            <v/>
          </cell>
          <cell r="N496" t="str">
            <v/>
          </cell>
          <cell r="O496" t="str">
            <v/>
          </cell>
          <cell r="P496" t="str">
            <v/>
          </cell>
          <cell r="Q496" t="str">
            <v/>
          </cell>
          <cell r="R496" t="str">
            <v/>
          </cell>
          <cell r="S496" t="str">
            <v/>
          </cell>
          <cell r="T496" t="str">
            <v/>
          </cell>
        </row>
        <row r="497">
          <cell r="A497">
            <v>54179</v>
          </cell>
          <cell r="B497" t="str">
            <v/>
          </cell>
          <cell r="C497" t="str">
            <v/>
          </cell>
          <cell r="D497">
            <v>32.655875012975272</v>
          </cell>
          <cell r="E497">
            <v>35.680138422014352</v>
          </cell>
          <cell r="F497">
            <v>46.482950583168524</v>
          </cell>
          <cell r="G497">
            <v>51.326704109863492</v>
          </cell>
          <cell r="H497">
            <v>38.382209888678418</v>
          </cell>
          <cell r="I497">
            <v>37.253186615046545</v>
          </cell>
          <cell r="J497">
            <v>40.296844105291107</v>
          </cell>
          <cell r="K497">
            <v>744</v>
          </cell>
          <cell r="L497" t="str">
            <v/>
          </cell>
          <cell r="M497" t="str">
            <v/>
          </cell>
          <cell r="N497" t="str">
            <v/>
          </cell>
          <cell r="O497" t="str">
            <v/>
          </cell>
          <cell r="P497" t="str">
            <v/>
          </cell>
          <cell r="Q497" t="str">
            <v/>
          </cell>
          <cell r="R497" t="str">
            <v/>
          </cell>
          <cell r="S497" t="str">
            <v/>
          </cell>
          <cell r="T497" t="str">
            <v/>
          </cell>
        </row>
        <row r="498">
          <cell r="A498">
            <v>54210</v>
          </cell>
          <cell r="B498" t="str">
            <v/>
          </cell>
          <cell r="C498" t="str">
            <v/>
          </cell>
          <cell r="D498">
            <v>22.880912057458271</v>
          </cell>
          <cell r="E498">
            <v>21.815434036579322</v>
          </cell>
          <cell r="F498">
            <v>34.281943423214912</v>
          </cell>
          <cell r="G498">
            <v>42.838538966424558</v>
          </cell>
          <cell r="H498">
            <v>36.062178164070389</v>
          </cell>
          <cell r="I498">
            <v>33.974997809250695</v>
          </cell>
          <cell r="J498">
            <v>31.975667409499692</v>
          </cell>
          <cell r="K498">
            <v>720</v>
          </cell>
          <cell r="L498" t="str">
            <v/>
          </cell>
          <cell r="M498" t="str">
            <v/>
          </cell>
          <cell r="N498" t="str">
            <v/>
          </cell>
          <cell r="O498" t="str">
            <v/>
          </cell>
          <cell r="P498" t="str">
            <v/>
          </cell>
          <cell r="Q498" t="str">
            <v/>
          </cell>
          <cell r="R498" t="str">
            <v/>
          </cell>
          <cell r="S498" t="str">
            <v/>
          </cell>
          <cell r="T498" t="str">
            <v/>
          </cell>
        </row>
        <row r="499">
          <cell r="A499">
            <v>54240</v>
          </cell>
          <cell r="B499" t="str">
            <v/>
          </cell>
          <cell r="C499" t="str">
            <v/>
          </cell>
          <cell r="D499">
            <v>17.151089080803931</v>
          </cell>
          <cell r="E499">
            <v>13.695832971530622</v>
          </cell>
          <cell r="F499">
            <v>23.917464608886981</v>
          </cell>
          <cell r="G499">
            <v>33.703123319432336</v>
          </cell>
          <cell r="H499">
            <v>34.748379176222905</v>
          </cell>
          <cell r="I499">
            <v>30.07865472926435</v>
          </cell>
          <cell r="J499">
            <v>25.549090647690189</v>
          </cell>
          <cell r="K499">
            <v>744</v>
          </cell>
          <cell r="L499" t="str">
            <v/>
          </cell>
          <cell r="M499" t="str">
            <v/>
          </cell>
          <cell r="N499" t="str">
            <v/>
          </cell>
          <cell r="O499" t="str">
            <v/>
          </cell>
          <cell r="P499" t="str">
            <v/>
          </cell>
          <cell r="Q499" t="str">
            <v/>
          </cell>
          <cell r="R499" t="str">
            <v/>
          </cell>
          <cell r="S499" t="str">
            <v/>
          </cell>
          <cell r="T499" t="str">
            <v/>
          </cell>
        </row>
        <row r="500">
          <cell r="A500">
            <v>54271</v>
          </cell>
          <cell r="B500" t="str">
            <v/>
          </cell>
          <cell r="C500" t="str">
            <v/>
          </cell>
          <cell r="D500">
            <v>20.023938339695746</v>
          </cell>
          <cell r="E500">
            <v>16.580458991847337</v>
          </cell>
          <cell r="F500">
            <v>27.546286109166353</v>
          </cell>
          <cell r="G500">
            <v>30.896067171012263</v>
          </cell>
          <cell r="H500">
            <v>32.92615897815255</v>
          </cell>
          <cell r="I500">
            <v>30.943429604549404</v>
          </cell>
          <cell r="J500">
            <v>26.486056532403939</v>
          </cell>
          <cell r="K500">
            <v>744</v>
          </cell>
          <cell r="L500" t="str">
            <v/>
          </cell>
          <cell r="M500" t="str">
            <v/>
          </cell>
          <cell r="N500" t="str">
            <v/>
          </cell>
          <cell r="O500" t="str">
            <v/>
          </cell>
          <cell r="P500" t="str">
            <v/>
          </cell>
          <cell r="Q500" t="str">
            <v/>
          </cell>
          <cell r="R500" t="str">
            <v/>
          </cell>
          <cell r="S500" t="str">
            <v/>
          </cell>
          <cell r="T500" t="str">
            <v/>
          </cell>
        </row>
        <row r="501">
          <cell r="A501">
            <v>54302</v>
          </cell>
          <cell r="B501" t="str">
            <v/>
          </cell>
          <cell r="C501" t="str">
            <v/>
          </cell>
          <cell r="D501">
            <v>24.553406958248715</v>
          </cell>
          <cell r="E501">
            <v>24.061697259055123</v>
          </cell>
          <cell r="F501">
            <v>41.664672688520589</v>
          </cell>
          <cell r="G501">
            <v>42.938593714836465</v>
          </cell>
          <cell r="H501">
            <v>31.26282123398029</v>
          </cell>
          <cell r="I501">
            <v>27.354305300221434</v>
          </cell>
          <cell r="J501">
            <v>31.972582859143767</v>
          </cell>
          <cell r="K501">
            <v>720</v>
          </cell>
          <cell r="L501" t="str">
            <v/>
          </cell>
          <cell r="M501" t="str">
            <v/>
          </cell>
          <cell r="N501" t="str">
            <v/>
          </cell>
          <cell r="O501" t="str">
            <v/>
          </cell>
          <cell r="P501" t="str">
            <v/>
          </cell>
          <cell r="Q501" t="str">
            <v/>
          </cell>
          <cell r="R501" t="str">
            <v/>
          </cell>
          <cell r="S501" t="str">
            <v/>
          </cell>
          <cell r="T501" t="str">
            <v/>
          </cell>
        </row>
        <row r="502">
          <cell r="A502">
            <v>54332</v>
          </cell>
          <cell r="B502" t="str">
            <v/>
          </cell>
          <cell r="C502" t="str">
            <v/>
          </cell>
          <cell r="D502">
            <v>30.389321007600888</v>
          </cell>
          <cell r="E502">
            <v>28.876058896125791</v>
          </cell>
          <cell r="F502">
            <v>43.444625815011754</v>
          </cell>
          <cell r="G502">
            <v>42.61086558357546</v>
          </cell>
          <cell r="H502">
            <v>28.878468540819672</v>
          </cell>
          <cell r="I502">
            <v>31.253707569498047</v>
          </cell>
          <cell r="J502">
            <v>34.242174568771937</v>
          </cell>
          <cell r="K502">
            <v>745</v>
          </cell>
          <cell r="L502" t="str">
            <v/>
          </cell>
          <cell r="M502" t="str">
            <v/>
          </cell>
          <cell r="N502" t="str">
            <v/>
          </cell>
          <cell r="O502" t="str">
            <v/>
          </cell>
          <cell r="P502" t="str">
            <v/>
          </cell>
          <cell r="Q502" t="str">
            <v/>
          </cell>
          <cell r="R502" t="str">
            <v/>
          </cell>
          <cell r="S502" t="str">
            <v/>
          </cell>
          <cell r="T502" t="str">
            <v/>
          </cell>
        </row>
        <row r="503">
          <cell r="A503">
            <v>54363</v>
          </cell>
          <cell r="B503" t="str">
            <v/>
          </cell>
          <cell r="C503" t="str">
            <v/>
          </cell>
          <cell r="D503">
            <v>47.673377102398618</v>
          </cell>
          <cell r="E503">
            <v>43.560285537249463</v>
          </cell>
          <cell r="F503">
            <v>49.980575664188009</v>
          </cell>
          <cell r="G503">
            <v>53.809304847275278</v>
          </cell>
          <cell r="H503">
            <v>48.21303857058038</v>
          </cell>
          <cell r="I503">
            <v>46.835297880016775</v>
          </cell>
          <cell r="J503">
            <v>48.345313266951422</v>
          </cell>
          <cell r="K503">
            <v>720</v>
          </cell>
          <cell r="L503" t="str">
            <v/>
          </cell>
          <cell r="M503" t="str">
            <v/>
          </cell>
          <cell r="N503" t="str">
            <v/>
          </cell>
          <cell r="O503" t="str">
            <v/>
          </cell>
          <cell r="P503" t="str">
            <v/>
          </cell>
          <cell r="Q503" t="str">
            <v/>
          </cell>
          <cell r="R503" t="str">
            <v/>
          </cell>
          <cell r="S503" t="str">
            <v/>
          </cell>
          <cell r="T503" t="str">
            <v/>
          </cell>
        </row>
        <row r="504">
          <cell r="A504">
            <v>54393</v>
          </cell>
          <cell r="B504" t="str">
            <v/>
          </cell>
          <cell r="C504" t="str">
            <v/>
          </cell>
          <cell r="D504">
            <v>54.214660282944109</v>
          </cell>
          <cell r="E504">
            <v>51.923750039328901</v>
          </cell>
          <cell r="F504">
            <v>54.666753024070573</v>
          </cell>
          <cell r="G504">
            <v>57.519020263091143</v>
          </cell>
          <cell r="H504">
            <v>52.627753699139291</v>
          </cell>
          <cell r="I504">
            <v>53.616816186955326</v>
          </cell>
          <cell r="J504">
            <v>54.094792249254887</v>
          </cell>
          <cell r="K504">
            <v>744</v>
          </cell>
          <cell r="L504" t="str">
            <v/>
          </cell>
          <cell r="M504" t="str">
            <v/>
          </cell>
          <cell r="N504" t="str">
            <v/>
          </cell>
          <cell r="O504" t="str">
            <v/>
          </cell>
          <cell r="P504" t="str">
            <v/>
          </cell>
          <cell r="Q504" t="str">
            <v/>
          </cell>
          <cell r="R504" t="str">
            <v/>
          </cell>
          <cell r="S504" t="str">
            <v/>
          </cell>
          <cell r="T504" t="str">
            <v/>
          </cell>
        </row>
        <row r="505">
          <cell r="A505">
            <v>54424</v>
          </cell>
          <cell r="B505" t="str">
            <v/>
          </cell>
          <cell r="C505" t="str">
            <v/>
          </cell>
          <cell r="D505">
            <v>50.746455489290511</v>
          </cell>
          <cell r="E505">
            <v>52.051661163017904</v>
          </cell>
          <cell r="F505">
            <v>55.026971467149103</v>
          </cell>
          <cell r="G505">
            <v>60.860842800372403</v>
          </cell>
          <cell r="H505">
            <v>51.817440383859825</v>
          </cell>
          <cell r="I505">
            <v>50.000862169513873</v>
          </cell>
          <cell r="J505">
            <v>53.417372245533933</v>
          </cell>
          <cell r="K505">
            <v>744</v>
          </cell>
          <cell r="L505" t="str">
            <v/>
          </cell>
          <cell r="M505" t="str">
            <v/>
          </cell>
          <cell r="N505" t="str">
            <v/>
          </cell>
          <cell r="O505" t="str">
            <v/>
          </cell>
          <cell r="P505" t="str">
            <v/>
          </cell>
          <cell r="Q505" t="str">
            <v/>
          </cell>
          <cell r="R505" t="str">
            <v/>
          </cell>
          <cell r="S505" t="str">
            <v/>
          </cell>
          <cell r="T505" t="str">
            <v/>
          </cell>
        </row>
        <row r="506">
          <cell r="A506">
            <v>54455</v>
          </cell>
          <cell r="B506" t="str">
            <v/>
          </cell>
          <cell r="C506" t="str">
            <v/>
          </cell>
          <cell r="D506">
            <v>39.91294438523029</v>
          </cell>
          <cell r="E506">
            <v>40.826847257973441</v>
          </cell>
          <cell r="F506">
            <v>49.634987756286669</v>
          </cell>
          <cell r="G506">
            <v>53.830711137739165</v>
          </cell>
          <cell r="H506">
            <v>44.206282444036368</v>
          </cell>
          <cell r="I506">
            <v>41.482564148627667</v>
          </cell>
          <cell r="J506">
            <v>44.982389521648933</v>
          </cell>
          <cell r="K506">
            <v>672</v>
          </cell>
          <cell r="L506" t="str">
            <v/>
          </cell>
          <cell r="M506" t="str">
            <v/>
          </cell>
          <cell r="N506" t="str">
            <v/>
          </cell>
          <cell r="O506" t="str">
            <v/>
          </cell>
          <cell r="P506" t="str">
            <v/>
          </cell>
          <cell r="Q506" t="str">
            <v/>
          </cell>
          <cell r="R506" t="str">
            <v/>
          </cell>
          <cell r="S506" t="str">
            <v/>
          </cell>
          <cell r="T506" t="str">
            <v/>
          </cell>
        </row>
        <row r="507">
          <cell r="A507">
            <v>54483</v>
          </cell>
          <cell r="B507" t="str">
            <v/>
          </cell>
          <cell r="C507" t="str">
            <v/>
          </cell>
          <cell r="D507">
            <v>40.806656623300761</v>
          </cell>
          <cell r="E507">
            <v>38.745667246715819</v>
          </cell>
          <cell r="F507">
            <v>49.189331994866322</v>
          </cell>
          <cell r="G507">
            <v>53.30695314935096</v>
          </cell>
          <cell r="H507">
            <v>41.148025443489772</v>
          </cell>
          <cell r="I507">
            <v>40.407140379684861</v>
          </cell>
          <cell r="J507">
            <v>43.933962472901413</v>
          </cell>
          <cell r="K507">
            <v>744</v>
          </cell>
          <cell r="L507" t="str">
            <v/>
          </cell>
          <cell r="M507" t="str">
            <v/>
          </cell>
          <cell r="N507" t="str">
            <v/>
          </cell>
          <cell r="O507" t="str">
            <v/>
          </cell>
          <cell r="P507" t="str">
            <v/>
          </cell>
          <cell r="Q507" t="str">
            <v/>
          </cell>
          <cell r="R507" t="str">
            <v/>
          </cell>
          <cell r="S507" t="str">
            <v/>
          </cell>
          <cell r="T507" t="str">
            <v/>
          </cell>
        </row>
        <row r="508">
          <cell r="A508">
            <v>54514</v>
          </cell>
          <cell r="B508" t="str">
            <v/>
          </cell>
          <cell r="C508" t="str">
            <v/>
          </cell>
          <cell r="D508">
            <v>30.334020320968015</v>
          </cell>
          <cell r="E508">
            <v>35.580748563437773</v>
          </cell>
          <cell r="F508">
            <v>49.927497970918509</v>
          </cell>
          <cell r="G508">
            <v>51.985347138756318</v>
          </cell>
          <cell r="H508">
            <v>36.631939073182423</v>
          </cell>
          <cell r="I508">
            <v>34.760466988025705</v>
          </cell>
          <cell r="J508">
            <v>39.870003342548124</v>
          </cell>
          <cell r="K508">
            <v>719</v>
          </cell>
          <cell r="L508" t="str">
            <v/>
          </cell>
          <cell r="M508" t="str">
            <v/>
          </cell>
          <cell r="N508" t="str">
            <v/>
          </cell>
          <cell r="O508" t="str">
            <v/>
          </cell>
          <cell r="P508" t="str">
            <v/>
          </cell>
          <cell r="Q508" t="str">
            <v/>
          </cell>
          <cell r="R508" t="str">
            <v/>
          </cell>
          <cell r="S508" t="str">
            <v/>
          </cell>
          <cell r="T508" t="str">
            <v/>
          </cell>
        </row>
        <row r="509">
          <cell r="A509">
            <v>54544</v>
          </cell>
          <cell r="B509" t="str">
            <v/>
          </cell>
          <cell r="C509" t="str">
            <v/>
          </cell>
          <cell r="D509">
            <v>32.655875012975272</v>
          </cell>
          <cell r="E509">
            <v>35.680138422014352</v>
          </cell>
          <cell r="F509">
            <v>46.482950583168524</v>
          </cell>
          <cell r="G509">
            <v>51.326704109863492</v>
          </cell>
          <cell r="H509">
            <v>38.382209888678418</v>
          </cell>
          <cell r="I509">
            <v>37.253186615046545</v>
          </cell>
          <cell r="J509">
            <v>40.296844105291107</v>
          </cell>
          <cell r="K509">
            <v>744</v>
          </cell>
          <cell r="L509" t="str">
            <v/>
          </cell>
          <cell r="M509" t="str">
            <v/>
          </cell>
          <cell r="N509" t="str">
            <v/>
          </cell>
          <cell r="O509" t="str">
            <v/>
          </cell>
          <cell r="P509" t="str">
            <v/>
          </cell>
          <cell r="Q509" t="str">
            <v/>
          </cell>
          <cell r="R509" t="str">
            <v/>
          </cell>
          <cell r="S509" t="str">
            <v/>
          </cell>
          <cell r="T509" t="str">
            <v/>
          </cell>
        </row>
        <row r="510">
          <cell r="A510">
            <v>54575</v>
          </cell>
          <cell r="B510" t="str">
            <v/>
          </cell>
          <cell r="C510" t="str">
            <v/>
          </cell>
          <cell r="D510">
            <v>22.880912057458271</v>
          </cell>
          <cell r="E510">
            <v>21.815434036579322</v>
          </cell>
          <cell r="F510">
            <v>34.281943423214912</v>
          </cell>
          <cell r="G510">
            <v>42.838538966424558</v>
          </cell>
          <cell r="H510">
            <v>36.062178164070389</v>
          </cell>
          <cell r="I510">
            <v>33.974997809250695</v>
          </cell>
          <cell r="J510">
            <v>31.975667409499692</v>
          </cell>
          <cell r="K510">
            <v>720</v>
          </cell>
          <cell r="L510" t="str">
            <v/>
          </cell>
          <cell r="M510" t="str">
            <v/>
          </cell>
          <cell r="N510" t="str">
            <v/>
          </cell>
          <cell r="O510" t="str">
            <v/>
          </cell>
          <cell r="P510" t="str">
            <v/>
          </cell>
          <cell r="Q510" t="str">
            <v/>
          </cell>
          <cell r="R510" t="str">
            <v/>
          </cell>
          <cell r="S510" t="str">
            <v/>
          </cell>
          <cell r="T510" t="str">
            <v/>
          </cell>
        </row>
        <row r="511">
          <cell r="A511">
            <v>54605</v>
          </cell>
          <cell r="B511" t="str">
            <v/>
          </cell>
          <cell r="C511" t="str">
            <v/>
          </cell>
          <cell r="D511">
            <v>17.151089080803931</v>
          </cell>
          <cell r="E511">
            <v>13.695832971530622</v>
          </cell>
          <cell r="F511">
            <v>23.917464608886981</v>
          </cell>
          <cell r="G511">
            <v>33.703123319432336</v>
          </cell>
          <cell r="H511">
            <v>34.748379176222905</v>
          </cell>
          <cell r="I511">
            <v>30.07865472926435</v>
          </cell>
          <cell r="J511">
            <v>25.549090647690189</v>
          </cell>
          <cell r="K511">
            <v>744</v>
          </cell>
          <cell r="L511" t="str">
            <v/>
          </cell>
          <cell r="M511" t="str">
            <v/>
          </cell>
          <cell r="N511" t="str">
            <v/>
          </cell>
          <cell r="O511" t="str">
            <v/>
          </cell>
          <cell r="P511" t="str">
            <v/>
          </cell>
          <cell r="Q511" t="str">
            <v/>
          </cell>
          <cell r="R511" t="str">
            <v/>
          </cell>
          <cell r="S511" t="str">
            <v/>
          </cell>
          <cell r="T511" t="str">
            <v/>
          </cell>
        </row>
        <row r="512">
          <cell r="A512">
            <v>54636</v>
          </cell>
          <cell r="B512" t="str">
            <v/>
          </cell>
          <cell r="C512" t="str">
            <v/>
          </cell>
          <cell r="D512">
            <v>20.023938339695746</v>
          </cell>
          <cell r="E512">
            <v>16.580458991847337</v>
          </cell>
          <cell r="F512">
            <v>27.546286109166353</v>
          </cell>
          <cell r="G512">
            <v>30.896067171012263</v>
          </cell>
          <cell r="H512">
            <v>32.92615897815255</v>
          </cell>
          <cell r="I512">
            <v>30.943429604549404</v>
          </cell>
          <cell r="J512">
            <v>26.486056532403939</v>
          </cell>
          <cell r="K512">
            <v>744</v>
          </cell>
          <cell r="L512" t="str">
            <v/>
          </cell>
          <cell r="M512" t="str">
            <v/>
          </cell>
          <cell r="N512" t="str">
            <v/>
          </cell>
          <cell r="O512" t="str">
            <v/>
          </cell>
          <cell r="P512" t="str">
            <v/>
          </cell>
          <cell r="Q512" t="str">
            <v/>
          </cell>
          <cell r="R512" t="str">
            <v/>
          </cell>
          <cell r="S512" t="str">
            <v/>
          </cell>
          <cell r="T512" t="str">
            <v/>
          </cell>
        </row>
        <row r="513">
          <cell r="A513">
            <v>54667</v>
          </cell>
          <cell r="B513" t="str">
            <v/>
          </cell>
          <cell r="C513" t="str">
            <v/>
          </cell>
          <cell r="D513">
            <v>24.553406958248715</v>
          </cell>
          <cell r="E513">
            <v>24.061697259055123</v>
          </cell>
          <cell r="F513">
            <v>41.664672688520589</v>
          </cell>
          <cell r="G513">
            <v>42.938593714836465</v>
          </cell>
          <cell r="H513">
            <v>31.26282123398029</v>
          </cell>
          <cell r="I513">
            <v>27.354305300221434</v>
          </cell>
          <cell r="J513">
            <v>31.972582859143767</v>
          </cell>
          <cell r="K513">
            <v>720</v>
          </cell>
          <cell r="L513" t="str">
            <v/>
          </cell>
          <cell r="M513" t="str">
            <v/>
          </cell>
          <cell r="N513" t="str">
            <v/>
          </cell>
          <cell r="O513" t="str">
            <v/>
          </cell>
          <cell r="P513" t="str">
            <v/>
          </cell>
          <cell r="Q513" t="str">
            <v/>
          </cell>
          <cell r="R513" t="str">
            <v/>
          </cell>
          <cell r="S513" t="str">
            <v/>
          </cell>
          <cell r="T513" t="str">
            <v/>
          </cell>
        </row>
        <row r="514">
          <cell r="A514">
            <v>54697</v>
          </cell>
          <cell r="B514" t="str">
            <v/>
          </cell>
          <cell r="C514" t="str">
            <v/>
          </cell>
          <cell r="D514">
            <v>30.389321007600888</v>
          </cell>
          <cell r="E514">
            <v>28.876058896125791</v>
          </cell>
          <cell r="F514">
            <v>43.444625815011754</v>
          </cell>
          <cell r="G514">
            <v>42.61086558357546</v>
          </cell>
          <cell r="H514">
            <v>28.878468540819672</v>
          </cell>
          <cell r="I514">
            <v>31.253707569498047</v>
          </cell>
          <cell r="J514">
            <v>34.242174568771937</v>
          </cell>
          <cell r="K514">
            <v>745</v>
          </cell>
          <cell r="L514" t="str">
            <v/>
          </cell>
          <cell r="M514" t="str">
            <v/>
          </cell>
          <cell r="N514" t="str">
            <v/>
          </cell>
          <cell r="O514" t="str">
            <v/>
          </cell>
          <cell r="P514" t="str">
            <v/>
          </cell>
          <cell r="Q514" t="str">
            <v/>
          </cell>
          <cell r="R514" t="str">
            <v/>
          </cell>
          <cell r="S514" t="str">
            <v/>
          </cell>
          <cell r="T514" t="str">
            <v/>
          </cell>
        </row>
        <row r="515">
          <cell r="A515">
            <v>54728</v>
          </cell>
          <cell r="B515" t="str">
            <v/>
          </cell>
          <cell r="C515" t="str">
            <v/>
          </cell>
          <cell r="D515">
            <v>47.673377102398618</v>
          </cell>
          <cell r="E515">
            <v>43.560285537249463</v>
          </cell>
          <cell r="F515">
            <v>49.980575664188009</v>
          </cell>
          <cell r="G515">
            <v>53.809304847275278</v>
          </cell>
          <cell r="H515">
            <v>48.21303857058038</v>
          </cell>
          <cell r="I515">
            <v>46.835297880016775</v>
          </cell>
          <cell r="J515">
            <v>48.345313266951422</v>
          </cell>
          <cell r="K515">
            <v>720</v>
          </cell>
          <cell r="L515" t="str">
            <v/>
          </cell>
          <cell r="M515" t="str">
            <v/>
          </cell>
          <cell r="N515" t="str">
            <v/>
          </cell>
          <cell r="O515" t="str">
            <v/>
          </cell>
          <cell r="P515" t="str">
            <v/>
          </cell>
          <cell r="Q515" t="str">
            <v/>
          </cell>
          <cell r="R515" t="str">
            <v/>
          </cell>
          <cell r="S515" t="str">
            <v/>
          </cell>
          <cell r="T515" t="str">
            <v/>
          </cell>
        </row>
        <row r="516">
          <cell r="A516">
            <v>54758</v>
          </cell>
          <cell r="B516" t="str">
            <v/>
          </cell>
          <cell r="C516" t="str">
            <v/>
          </cell>
          <cell r="D516">
            <v>54.214660282944109</v>
          </cell>
          <cell r="E516">
            <v>51.923750039328901</v>
          </cell>
          <cell r="F516">
            <v>54.666753024070573</v>
          </cell>
          <cell r="G516">
            <v>57.519020263091143</v>
          </cell>
          <cell r="H516">
            <v>52.627753699139291</v>
          </cell>
          <cell r="I516">
            <v>53.616816186955326</v>
          </cell>
          <cell r="J516">
            <v>54.094792249254887</v>
          </cell>
          <cell r="K516">
            <v>744</v>
          </cell>
          <cell r="L516" t="str">
            <v/>
          </cell>
          <cell r="M516" t="str">
            <v/>
          </cell>
          <cell r="N516" t="str">
            <v/>
          </cell>
          <cell r="O516" t="str">
            <v/>
          </cell>
          <cell r="P516" t="str">
            <v/>
          </cell>
          <cell r="Q516" t="str">
            <v/>
          </cell>
          <cell r="R516" t="str">
            <v/>
          </cell>
          <cell r="S516" t="str">
            <v/>
          </cell>
          <cell r="T516" t="str">
            <v/>
          </cell>
        </row>
        <row r="517">
          <cell r="A517">
            <v>54789</v>
          </cell>
          <cell r="B517" t="str">
            <v/>
          </cell>
          <cell r="C517" t="str">
            <v/>
          </cell>
          <cell r="D517">
            <v>50.746455489290511</v>
          </cell>
          <cell r="E517">
            <v>52.051661163017904</v>
          </cell>
          <cell r="F517">
            <v>55.026971467149103</v>
          </cell>
          <cell r="G517">
            <v>60.860842800372403</v>
          </cell>
          <cell r="H517">
            <v>51.817440383859825</v>
          </cell>
          <cell r="I517">
            <v>50.000862169513873</v>
          </cell>
          <cell r="J517">
            <v>53.417372245533933</v>
          </cell>
          <cell r="K517">
            <v>744</v>
          </cell>
          <cell r="L517" t="str">
            <v/>
          </cell>
          <cell r="M517" t="str">
            <v/>
          </cell>
          <cell r="N517" t="str">
            <v/>
          </cell>
          <cell r="O517" t="str">
            <v/>
          </cell>
          <cell r="P517" t="str">
            <v/>
          </cell>
          <cell r="Q517" t="str">
            <v/>
          </cell>
          <cell r="R517" t="str">
            <v/>
          </cell>
          <cell r="S517" t="str">
            <v/>
          </cell>
          <cell r="T517" t="str">
            <v/>
          </cell>
        </row>
        <row r="518">
          <cell r="A518">
            <v>54820</v>
          </cell>
          <cell r="B518" t="str">
            <v/>
          </cell>
          <cell r="C518" t="str">
            <v/>
          </cell>
          <cell r="D518">
            <v>39.91294438523029</v>
          </cell>
          <cell r="E518">
            <v>40.826847257973441</v>
          </cell>
          <cell r="F518">
            <v>49.634987756286669</v>
          </cell>
          <cell r="G518">
            <v>53.830711137739165</v>
          </cell>
          <cell r="H518">
            <v>44.206282444036368</v>
          </cell>
          <cell r="I518">
            <v>41.482564148627667</v>
          </cell>
          <cell r="J518">
            <v>44.982389521648933</v>
          </cell>
          <cell r="K518">
            <v>672</v>
          </cell>
          <cell r="L518" t="str">
            <v/>
          </cell>
          <cell r="M518" t="str">
            <v/>
          </cell>
          <cell r="N518" t="str">
            <v/>
          </cell>
          <cell r="O518" t="str">
            <v/>
          </cell>
          <cell r="P518" t="str">
            <v/>
          </cell>
          <cell r="Q518" t="str">
            <v/>
          </cell>
          <cell r="R518" t="str">
            <v/>
          </cell>
          <cell r="S518" t="str">
            <v/>
          </cell>
          <cell r="T518" t="str">
            <v/>
          </cell>
        </row>
        <row r="519">
          <cell r="A519">
            <v>54848</v>
          </cell>
          <cell r="B519" t="str">
            <v/>
          </cell>
          <cell r="C519" t="str">
            <v/>
          </cell>
          <cell r="D519">
            <v>40.806656623300761</v>
          </cell>
          <cell r="E519">
            <v>38.745667246715819</v>
          </cell>
          <cell r="F519">
            <v>49.189331994866322</v>
          </cell>
          <cell r="G519">
            <v>53.30695314935096</v>
          </cell>
          <cell r="H519">
            <v>41.148025443489772</v>
          </cell>
          <cell r="I519">
            <v>40.407140379684861</v>
          </cell>
          <cell r="J519">
            <v>43.933962472901413</v>
          </cell>
          <cell r="K519">
            <v>744</v>
          </cell>
          <cell r="L519" t="str">
            <v/>
          </cell>
          <cell r="M519" t="str">
            <v/>
          </cell>
          <cell r="N519" t="str">
            <v/>
          </cell>
          <cell r="O519" t="str">
            <v/>
          </cell>
          <cell r="P519" t="str">
            <v/>
          </cell>
          <cell r="Q519" t="str">
            <v/>
          </cell>
          <cell r="R519" t="str">
            <v/>
          </cell>
          <cell r="S519" t="str">
            <v/>
          </cell>
          <cell r="T519" t="str">
            <v/>
          </cell>
        </row>
        <row r="520">
          <cell r="A520">
            <v>54879</v>
          </cell>
          <cell r="B520" t="str">
            <v/>
          </cell>
          <cell r="C520" t="str">
            <v/>
          </cell>
          <cell r="D520">
            <v>30.334020320968015</v>
          </cell>
          <cell r="E520">
            <v>35.580748563437773</v>
          </cell>
          <cell r="F520">
            <v>49.927497970918509</v>
          </cell>
          <cell r="G520">
            <v>51.985347138756318</v>
          </cell>
          <cell r="H520">
            <v>36.631939073182423</v>
          </cell>
          <cell r="I520">
            <v>34.760466988025705</v>
          </cell>
          <cell r="J520">
            <v>39.870003342548124</v>
          </cell>
          <cell r="K520">
            <v>719</v>
          </cell>
          <cell r="L520" t="str">
            <v/>
          </cell>
          <cell r="M520" t="str">
            <v/>
          </cell>
          <cell r="N520" t="str">
            <v/>
          </cell>
          <cell r="O520" t="str">
            <v/>
          </cell>
          <cell r="P520" t="str">
            <v/>
          </cell>
          <cell r="Q520" t="str">
            <v/>
          </cell>
          <cell r="R520" t="str">
            <v/>
          </cell>
          <cell r="S520" t="str">
            <v/>
          </cell>
          <cell r="T520" t="str">
            <v/>
          </cell>
        </row>
        <row r="521">
          <cell r="A521">
            <v>54909</v>
          </cell>
          <cell r="B521" t="str">
            <v/>
          </cell>
          <cell r="C521" t="str">
            <v/>
          </cell>
          <cell r="D521">
            <v>32.655875012975272</v>
          </cell>
          <cell r="E521">
            <v>35.680138422014352</v>
          </cell>
          <cell r="F521">
            <v>46.482950583168524</v>
          </cell>
          <cell r="G521">
            <v>51.326704109863492</v>
          </cell>
          <cell r="H521">
            <v>38.382209888678418</v>
          </cell>
          <cell r="I521">
            <v>37.253186615046545</v>
          </cell>
          <cell r="J521">
            <v>40.296844105291107</v>
          </cell>
          <cell r="K521">
            <v>744</v>
          </cell>
          <cell r="L521" t="str">
            <v/>
          </cell>
          <cell r="M521" t="str">
            <v/>
          </cell>
          <cell r="N521" t="str">
            <v/>
          </cell>
          <cell r="O521" t="str">
            <v/>
          </cell>
          <cell r="P521" t="str">
            <v/>
          </cell>
          <cell r="Q521" t="str">
            <v/>
          </cell>
          <cell r="R521" t="str">
            <v/>
          </cell>
          <cell r="S521" t="str">
            <v/>
          </cell>
          <cell r="T521" t="str">
            <v/>
          </cell>
        </row>
        <row r="522">
          <cell r="A522">
            <v>54940</v>
          </cell>
          <cell r="B522" t="str">
            <v/>
          </cell>
          <cell r="C522" t="str">
            <v/>
          </cell>
          <cell r="D522">
            <v>22.880912057458271</v>
          </cell>
          <cell r="E522">
            <v>21.815434036579322</v>
          </cell>
          <cell r="F522">
            <v>34.281943423214912</v>
          </cell>
          <cell r="G522">
            <v>42.838538966424558</v>
          </cell>
          <cell r="H522">
            <v>36.062178164070389</v>
          </cell>
          <cell r="I522">
            <v>33.974997809250695</v>
          </cell>
          <cell r="J522">
            <v>31.975667409499692</v>
          </cell>
          <cell r="K522">
            <v>720</v>
          </cell>
          <cell r="L522" t="str">
            <v/>
          </cell>
          <cell r="M522" t="str">
            <v/>
          </cell>
          <cell r="N522" t="str">
            <v/>
          </cell>
          <cell r="O522" t="str">
            <v/>
          </cell>
          <cell r="P522" t="str">
            <v/>
          </cell>
          <cell r="Q522" t="str">
            <v/>
          </cell>
          <cell r="R522" t="str">
            <v/>
          </cell>
          <cell r="S522" t="str">
            <v/>
          </cell>
          <cell r="T522" t="str">
            <v/>
          </cell>
        </row>
        <row r="523">
          <cell r="A523">
            <v>54970</v>
          </cell>
          <cell r="B523" t="str">
            <v/>
          </cell>
          <cell r="C523" t="str">
            <v/>
          </cell>
          <cell r="D523">
            <v>17.151089080803931</v>
          </cell>
          <cell r="E523">
            <v>13.695832971530622</v>
          </cell>
          <cell r="F523">
            <v>23.917464608886981</v>
          </cell>
          <cell r="G523">
            <v>33.703123319432336</v>
          </cell>
          <cell r="H523">
            <v>34.748379176222905</v>
          </cell>
          <cell r="I523">
            <v>30.07865472926435</v>
          </cell>
          <cell r="J523">
            <v>25.549090647690189</v>
          </cell>
          <cell r="K523">
            <v>744</v>
          </cell>
          <cell r="L523" t="str">
            <v/>
          </cell>
          <cell r="M523" t="str">
            <v/>
          </cell>
          <cell r="N523" t="str">
            <v/>
          </cell>
          <cell r="O523" t="str">
            <v/>
          </cell>
          <cell r="P523" t="str">
            <v/>
          </cell>
          <cell r="Q523" t="str">
            <v/>
          </cell>
          <cell r="R523" t="str">
            <v/>
          </cell>
          <cell r="S523" t="str">
            <v/>
          </cell>
          <cell r="T523" t="str">
            <v/>
          </cell>
        </row>
        <row r="524">
          <cell r="A524">
            <v>55001</v>
          </cell>
          <cell r="B524" t="str">
            <v/>
          </cell>
          <cell r="C524" t="str">
            <v/>
          </cell>
          <cell r="D524">
            <v>20.023938339695746</v>
          </cell>
          <cell r="E524">
            <v>16.580458991847337</v>
          </cell>
          <cell r="F524">
            <v>27.546286109166353</v>
          </cell>
          <cell r="G524">
            <v>30.896067171012263</v>
          </cell>
          <cell r="H524">
            <v>32.92615897815255</v>
          </cell>
          <cell r="I524">
            <v>30.943429604549404</v>
          </cell>
          <cell r="J524">
            <v>26.486056532403939</v>
          </cell>
          <cell r="K524">
            <v>744</v>
          </cell>
          <cell r="L524" t="str">
            <v/>
          </cell>
          <cell r="M524" t="str">
            <v/>
          </cell>
          <cell r="N524" t="str">
            <v/>
          </cell>
          <cell r="O524" t="str">
            <v/>
          </cell>
          <cell r="P524" t="str">
            <v/>
          </cell>
          <cell r="Q524" t="str">
            <v/>
          </cell>
          <cell r="R524" t="str">
            <v/>
          </cell>
          <cell r="S524" t="str">
            <v/>
          </cell>
          <cell r="T524" t="str">
            <v/>
          </cell>
        </row>
        <row r="525">
          <cell r="A525">
            <v>55032</v>
          </cell>
          <cell r="B525" t="str">
            <v/>
          </cell>
          <cell r="C525" t="str">
            <v/>
          </cell>
          <cell r="D525">
            <v>24.553406958248715</v>
          </cell>
          <cell r="E525">
            <v>24.061697259055123</v>
          </cell>
          <cell r="F525">
            <v>41.664672688520589</v>
          </cell>
          <cell r="G525">
            <v>42.938593714836465</v>
          </cell>
          <cell r="H525">
            <v>31.26282123398029</v>
          </cell>
          <cell r="I525">
            <v>27.354305300221434</v>
          </cell>
          <cell r="J525">
            <v>31.972582859143767</v>
          </cell>
          <cell r="K525">
            <v>720</v>
          </cell>
          <cell r="L525" t="str">
            <v/>
          </cell>
          <cell r="M525" t="str">
            <v/>
          </cell>
          <cell r="N525" t="str">
            <v/>
          </cell>
          <cell r="O525" t="str">
            <v/>
          </cell>
          <cell r="P525" t="str">
            <v/>
          </cell>
          <cell r="Q525" t="str">
            <v/>
          </cell>
          <cell r="R525" t="str">
            <v/>
          </cell>
          <cell r="S525" t="str">
            <v/>
          </cell>
          <cell r="T525" t="str">
            <v/>
          </cell>
        </row>
        <row r="526">
          <cell r="A526">
            <v>55062</v>
          </cell>
          <cell r="B526" t="str">
            <v/>
          </cell>
          <cell r="C526" t="str">
            <v/>
          </cell>
          <cell r="D526">
            <v>30.389321007600888</v>
          </cell>
          <cell r="E526">
            <v>28.876058896125791</v>
          </cell>
          <cell r="F526">
            <v>43.444625815011754</v>
          </cell>
          <cell r="G526">
            <v>42.61086558357546</v>
          </cell>
          <cell r="H526">
            <v>28.878468540819672</v>
          </cell>
          <cell r="I526">
            <v>31.253707569498047</v>
          </cell>
          <cell r="J526">
            <v>34.242174568771937</v>
          </cell>
          <cell r="K526">
            <v>745</v>
          </cell>
          <cell r="L526" t="str">
            <v/>
          </cell>
          <cell r="M526" t="str">
            <v/>
          </cell>
          <cell r="N526" t="str">
            <v/>
          </cell>
          <cell r="O526" t="str">
            <v/>
          </cell>
          <cell r="P526" t="str">
            <v/>
          </cell>
          <cell r="Q526" t="str">
            <v/>
          </cell>
          <cell r="R526" t="str">
            <v/>
          </cell>
          <cell r="S526" t="str">
            <v/>
          </cell>
          <cell r="T526" t="str">
            <v/>
          </cell>
        </row>
        <row r="527">
          <cell r="A527">
            <v>55093</v>
          </cell>
          <cell r="B527" t="str">
            <v/>
          </cell>
          <cell r="C527" t="str">
            <v/>
          </cell>
          <cell r="D527">
            <v>47.673377102398618</v>
          </cell>
          <cell r="E527">
            <v>43.560285537249463</v>
          </cell>
          <cell r="F527">
            <v>49.980575664188009</v>
          </cell>
          <cell r="G527">
            <v>53.809304847275278</v>
          </cell>
          <cell r="H527">
            <v>48.21303857058038</v>
          </cell>
          <cell r="I527">
            <v>46.835297880016775</v>
          </cell>
          <cell r="J527">
            <v>48.345313266951422</v>
          </cell>
          <cell r="K527">
            <v>720</v>
          </cell>
          <cell r="L527" t="str">
            <v/>
          </cell>
          <cell r="M527" t="str">
            <v/>
          </cell>
          <cell r="N527" t="str">
            <v/>
          </cell>
          <cell r="O527" t="str">
            <v/>
          </cell>
          <cell r="P527" t="str">
            <v/>
          </cell>
          <cell r="Q527" t="str">
            <v/>
          </cell>
          <cell r="R527" t="str">
            <v/>
          </cell>
          <cell r="S527" t="str">
            <v/>
          </cell>
          <cell r="T527" t="str">
            <v/>
          </cell>
        </row>
        <row r="528">
          <cell r="A528">
            <v>55123</v>
          </cell>
          <cell r="B528" t="str">
            <v/>
          </cell>
          <cell r="C528" t="str">
            <v/>
          </cell>
          <cell r="D528">
            <v>54.214660282944109</v>
          </cell>
          <cell r="E528">
            <v>51.923750039328901</v>
          </cell>
          <cell r="F528">
            <v>54.666753024070573</v>
          </cell>
          <cell r="G528">
            <v>57.519020263091143</v>
          </cell>
          <cell r="H528">
            <v>52.627753699139291</v>
          </cell>
          <cell r="I528">
            <v>53.616816186955326</v>
          </cell>
          <cell r="J528">
            <v>54.094792249254887</v>
          </cell>
          <cell r="K528">
            <v>744</v>
          </cell>
          <cell r="L528" t="str">
            <v/>
          </cell>
          <cell r="M528" t="str">
            <v/>
          </cell>
          <cell r="N528" t="str">
            <v/>
          </cell>
          <cell r="O528" t="str">
            <v/>
          </cell>
          <cell r="P528" t="str">
            <v/>
          </cell>
          <cell r="Q528" t="str">
            <v/>
          </cell>
          <cell r="R528" t="str">
            <v/>
          </cell>
          <cell r="S528" t="str">
            <v/>
          </cell>
          <cell r="T528" t="str">
            <v/>
          </cell>
        </row>
        <row r="529">
          <cell r="A529">
            <v>55154</v>
          </cell>
          <cell r="B529" t="str">
            <v/>
          </cell>
          <cell r="C529" t="str">
            <v/>
          </cell>
          <cell r="D529">
            <v>50.746455489290511</v>
          </cell>
          <cell r="E529">
            <v>52.051661163017904</v>
          </cell>
          <cell r="F529">
            <v>55.026971467149103</v>
          </cell>
          <cell r="G529">
            <v>60.860842800372403</v>
          </cell>
          <cell r="H529">
            <v>51.817440383859825</v>
          </cell>
          <cell r="I529">
            <v>50.000862169513873</v>
          </cell>
          <cell r="J529">
            <v>53.417372245533933</v>
          </cell>
          <cell r="K529">
            <v>744</v>
          </cell>
          <cell r="L529" t="str">
            <v/>
          </cell>
          <cell r="M529" t="str">
            <v/>
          </cell>
          <cell r="N529" t="str">
            <v/>
          </cell>
          <cell r="O529" t="str">
            <v/>
          </cell>
          <cell r="P529" t="str">
            <v/>
          </cell>
          <cell r="Q529" t="str">
            <v/>
          </cell>
          <cell r="R529" t="str">
            <v/>
          </cell>
          <cell r="S529" t="str">
            <v/>
          </cell>
          <cell r="T529" t="str">
            <v/>
          </cell>
        </row>
        <row r="530">
          <cell r="A530">
            <v>55185</v>
          </cell>
          <cell r="B530" t="str">
            <v/>
          </cell>
          <cell r="C530" t="str">
            <v/>
          </cell>
          <cell r="D530">
            <v>39.91294438523029</v>
          </cell>
          <cell r="E530">
            <v>40.826847257973441</v>
          </cell>
          <cell r="F530">
            <v>49.634987756286669</v>
          </cell>
          <cell r="G530">
            <v>53.830711137739165</v>
          </cell>
          <cell r="H530">
            <v>44.206282444036368</v>
          </cell>
          <cell r="I530">
            <v>41.482564148627667</v>
          </cell>
          <cell r="J530">
            <v>44.982389521648933</v>
          </cell>
          <cell r="K530">
            <v>672</v>
          </cell>
          <cell r="L530" t="str">
            <v/>
          </cell>
          <cell r="M530" t="str">
            <v/>
          </cell>
          <cell r="N530" t="str">
            <v/>
          </cell>
          <cell r="O530" t="str">
            <v/>
          </cell>
          <cell r="P530" t="str">
            <v/>
          </cell>
          <cell r="Q530" t="str">
            <v/>
          </cell>
          <cell r="R530" t="str">
            <v/>
          </cell>
          <cell r="S530" t="str">
            <v/>
          </cell>
          <cell r="T530" t="str">
            <v/>
          </cell>
        </row>
        <row r="531">
          <cell r="A531">
            <v>55213</v>
          </cell>
          <cell r="B531" t="str">
            <v/>
          </cell>
          <cell r="C531" t="str">
            <v/>
          </cell>
          <cell r="D531">
            <v>40.806656623300761</v>
          </cell>
          <cell r="E531">
            <v>38.745667246715819</v>
          </cell>
          <cell r="F531">
            <v>49.189331994866322</v>
          </cell>
          <cell r="G531">
            <v>53.30695314935096</v>
          </cell>
          <cell r="H531">
            <v>41.148025443489772</v>
          </cell>
          <cell r="I531">
            <v>40.407140379684861</v>
          </cell>
          <cell r="J531">
            <v>43.933962472901413</v>
          </cell>
          <cell r="K531">
            <v>744</v>
          </cell>
          <cell r="L531" t="str">
            <v/>
          </cell>
          <cell r="M531" t="str">
            <v/>
          </cell>
          <cell r="N531" t="str">
            <v/>
          </cell>
          <cell r="O531" t="str">
            <v/>
          </cell>
          <cell r="P531" t="str">
            <v/>
          </cell>
          <cell r="Q531" t="str">
            <v/>
          </cell>
          <cell r="R531" t="str">
            <v/>
          </cell>
          <cell r="S531" t="str">
            <v/>
          </cell>
          <cell r="T531" t="str">
            <v/>
          </cell>
        </row>
        <row r="532">
          <cell r="A532">
            <v>55244</v>
          </cell>
          <cell r="B532" t="str">
            <v/>
          </cell>
          <cell r="C532" t="str">
            <v/>
          </cell>
          <cell r="D532">
            <v>30.334020320968015</v>
          </cell>
          <cell r="E532">
            <v>35.580748563437773</v>
          </cell>
          <cell r="F532">
            <v>49.927497970918509</v>
          </cell>
          <cell r="G532">
            <v>51.985347138756318</v>
          </cell>
          <cell r="H532">
            <v>36.631939073182423</v>
          </cell>
          <cell r="I532">
            <v>34.760466988025705</v>
          </cell>
          <cell r="J532">
            <v>39.870003342548124</v>
          </cell>
          <cell r="K532">
            <v>719</v>
          </cell>
          <cell r="L532" t="str">
            <v/>
          </cell>
          <cell r="M532" t="str">
            <v/>
          </cell>
          <cell r="N532" t="str">
            <v/>
          </cell>
          <cell r="O532" t="str">
            <v/>
          </cell>
          <cell r="P532" t="str">
            <v/>
          </cell>
          <cell r="Q532" t="str">
            <v/>
          </cell>
          <cell r="R532" t="str">
            <v/>
          </cell>
          <cell r="S532" t="str">
            <v/>
          </cell>
          <cell r="T532" t="str">
            <v/>
          </cell>
        </row>
        <row r="533">
          <cell r="A533">
            <v>55274</v>
          </cell>
          <cell r="B533" t="str">
            <v/>
          </cell>
          <cell r="C533" t="str">
            <v/>
          </cell>
          <cell r="D533">
            <v>32.655875012975272</v>
          </cell>
          <cell r="E533">
            <v>35.680138422014352</v>
          </cell>
          <cell r="F533">
            <v>46.482950583168524</v>
          </cell>
          <cell r="G533">
            <v>51.326704109863492</v>
          </cell>
          <cell r="H533">
            <v>38.382209888678418</v>
          </cell>
          <cell r="I533">
            <v>37.253186615046545</v>
          </cell>
          <cell r="J533">
            <v>40.296844105291107</v>
          </cell>
          <cell r="K533">
            <v>744</v>
          </cell>
          <cell r="L533" t="str">
            <v/>
          </cell>
          <cell r="M533" t="str">
            <v/>
          </cell>
          <cell r="N533" t="str">
            <v/>
          </cell>
          <cell r="O533" t="str">
            <v/>
          </cell>
          <cell r="P533" t="str">
            <v/>
          </cell>
          <cell r="Q533" t="str">
            <v/>
          </cell>
          <cell r="R533" t="str">
            <v/>
          </cell>
          <cell r="S533" t="str">
            <v/>
          </cell>
          <cell r="T533" t="str">
            <v/>
          </cell>
        </row>
        <row r="534">
          <cell r="A534">
            <v>55305</v>
          </cell>
          <cell r="B534" t="str">
            <v/>
          </cell>
          <cell r="C534" t="str">
            <v/>
          </cell>
          <cell r="D534">
            <v>22.880912057458271</v>
          </cell>
          <cell r="E534">
            <v>21.815434036579322</v>
          </cell>
          <cell r="F534">
            <v>34.281943423214912</v>
          </cell>
          <cell r="G534">
            <v>42.838538966424558</v>
          </cell>
          <cell r="H534">
            <v>36.062178164070389</v>
          </cell>
          <cell r="I534">
            <v>33.974997809250695</v>
          </cell>
          <cell r="J534">
            <v>31.975667409499692</v>
          </cell>
          <cell r="K534">
            <v>720</v>
          </cell>
          <cell r="L534" t="str">
            <v/>
          </cell>
          <cell r="M534" t="str">
            <v/>
          </cell>
          <cell r="N534" t="str">
            <v/>
          </cell>
          <cell r="O534" t="str">
            <v/>
          </cell>
          <cell r="P534" t="str">
            <v/>
          </cell>
          <cell r="Q534" t="str">
            <v/>
          </cell>
          <cell r="R534" t="str">
            <v/>
          </cell>
          <cell r="S534" t="str">
            <v/>
          </cell>
          <cell r="T534" t="str">
            <v/>
          </cell>
        </row>
        <row r="535">
          <cell r="A535">
            <v>55335</v>
          </cell>
          <cell r="B535" t="str">
            <v/>
          </cell>
          <cell r="C535" t="str">
            <v/>
          </cell>
          <cell r="D535">
            <v>17.151089080803931</v>
          </cell>
          <cell r="E535">
            <v>13.695832971530622</v>
          </cell>
          <cell r="F535">
            <v>23.917464608886981</v>
          </cell>
          <cell r="G535">
            <v>33.703123319432336</v>
          </cell>
          <cell r="H535">
            <v>34.748379176222905</v>
          </cell>
          <cell r="I535">
            <v>30.07865472926435</v>
          </cell>
          <cell r="J535">
            <v>25.549090647690189</v>
          </cell>
          <cell r="K535">
            <v>744</v>
          </cell>
          <cell r="L535" t="str">
            <v/>
          </cell>
          <cell r="M535" t="str">
            <v/>
          </cell>
          <cell r="N535" t="str">
            <v/>
          </cell>
          <cell r="O535" t="str">
            <v/>
          </cell>
          <cell r="P535" t="str">
            <v/>
          </cell>
          <cell r="Q535" t="str">
            <v/>
          </cell>
          <cell r="R535" t="str">
            <v/>
          </cell>
          <cell r="S535" t="str">
            <v/>
          </cell>
          <cell r="T535" t="str">
            <v/>
          </cell>
        </row>
        <row r="536">
          <cell r="A536">
            <v>55366</v>
          </cell>
          <cell r="B536" t="str">
            <v/>
          </cell>
          <cell r="C536" t="str">
            <v/>
          </cell>
          <cell r="D536">
            <v>20.023938339695746</v>
          </cell>
          <cell r="E536">
            <v>16.580458991847337</v>
          </cell>
          <cell r="F536">
            <v>27.546286109166353</v>
          </cell>
          <cell r="G536">
            <v>30.896067171012263</v>
          </cell>
          <cell r="H536">
            <v>32.92615897815255</v>
          </cell>
          <cell r="I536">
            <v>30.943429604549404</v>
          </cell>
          <cell r="J536">
            <v>26.486056532403939</v>
          </cell>
          <cell r="K536">
            <v>744</v>
          </cell>
          <cell r="L536" t="str">
            <v/>
          </cell>
          <cell r="M536" t="str">
            <v/>
          </cell>
          <cell r="N536" t="str">
            <v/>
          </cell>
          <cell r="O536" t="str">
            <v/>
          </cell>
          <cell r="P536" t="str">
            <v/>
          </cell>
          <cell r="Q536" t="str">
            <v/>
          </cell>
          <cell r="R536" t="str">
            <v/>
          </cell>
          <cell r="S536" t="str">
            <v/>
          </cell>
          <cell r="T536" t="str">
            <v/>
          </cell>
        </row>
        <row r="537">
          <cell r="A537">
            <v>55397</v>
          </cell>
          <cell r="B537" t="str">
            <v/>
          </cell>
          <cell r="C537" t="str">
            <v/>
          </cell>
          <cell r="D537">
            <v>24.553406958248715</v>
          </cell>
          <cell r="E537">
            <v>24.061697259055123</v>
          </cell>
          <cell r="F537">
            <v>41.664672688520589</v>
          </cell>
          <cell r="G537">
            <v>42.938593714836465</v>
          </cell>
          <cell r="H537">
            <v>31.26282123398029</v>
          </cell>
          <cell r="I537">
            <v>27.354305300221434</v>
          </cell>
          <cell r="J537">
            <v>31.972582859143767</v>
          </cell>
          <cell r="K537">
            <v>720</v>
          </cell>
          <cell r="L537" t="str">
            <v/>
          </cell>
          <cell r="M537" t="str">
            <v/>
          </cell>
          <cell r="N537" t="str">
            <v/>
          </cell>
          <cell r="O537" t="str">
            <v/>
          </cell>
          <cell r="P537" t="str">
            <v/>
          </cell>
          <cell r="Q537" t="str">
            <v/>
          </cell>
          <cell r="R537" t="str">
            <v/>
          </cell>
          <cell r="S537" t="str">
            <v/>
          </cell>
          <cell r="T537" t="str">
            <v/>
          </cell>
        </row>
        <row r="538">
          <cell r="A538">
            <v>55427</v>
          </cell>
          <cell r="B538" t="str">
            <v/>
          </cell>
          <cell r="C538" t="str">
            <v/>
          </cell>
          <cell r="D538">
            <v>30.389321007600888</v>
          </cell>
          <cell r="E538">
            <v>28.876058896125791</v>
          </cell>
          <cell r="F538">
            <v>43.444625815011754</v>
          </cell>
          <cell r="G538">
            <v>42.61086558357546</v>
          </cell>
          <cell r="H538">
            <v>28.878468540819672</v>
          </cell>
          <cell r="I538">
            <v>31.253707569498047</v>
          </cell>
          <cell r="J538">
            <v>34.242174568771937</v>
          </cell>
          <cell r="K538">
            <v>745</v>
          </cell>
          <cell r="L538" t="str">
            <v/>
          </cell>
          <cell r="M538" t="str">
            <v/>
          </cell>
          <cell r="N538" t="str">
            <v/>
          </cell>
          <cell r="O538" t="str">
            <v/>
          </cell>
          <cell r="P538" t="str">
            <v/>
          </cell>
          <cell r="Q538" t="str">
            <v/>
          </cell>
          <cell r="R538" t="str">
            <v/>
          </cell>
          <cell r="S538" t="str">
            <v/>
          </cell>
          <cell r="T538" t="str">
            <v/>
          </cell>
        </row>
        <row r="539">
          <cell r="A539">
            <v>55458</v>
          </cell>
          <cell r="B539" t="str">
            <v/>
          </cell>
          <cell r="C539" t="str">
            <v/>
          </cell>
          <cell r="D539">
            <v>47.673377102398618</v>
          </cell>
          <cell r="E539">
            <v>43.560285537249463</v>
          </cell>
          <cell r="F539">
            <v>49.980575664188009</v>
          </cell>
          <cell r="G539">
            <v>53.809304847275278</v>
          </cell>
          <cell r="H539">
            <v>48.21303857058038</v>
          </cell>
          <cell r="I539">
            <v>46.835297880016775</v>
          </cell>
          <cell r="J539">
            <v>48.345313266951422</v>
          </cell>
          <cell r="K539">
            <v>720</v>
          </cell>
          <cell r="L539" t="str">
            <v/>
          </cell>
          <cell r="M539" t="str">
            <v/>
          </cell>
          <cell r="N539" t="str">
            <v/>
          </cell>
          <cell r="O539" t="str">
            <v/>
          </cell>
          <cell r="P539" t="str">
            <v/>
          </cell>
          <cell r="Q539" t="str">
            <v/>
          </cell>
          <cell r="R539" t="str">
            <v/>
          </cell>
          <cell r="S539" t="str">
            <v/>
          </cell>
          <cell r="T539" t="str">
            <v/>
          </cell>
        </row>
        <row r="540">
          <cell r="A540">
            <v>55488</v>
          </cell>
          <cell r="B540" t="str">
            <v/>
          </cell>
          <cell r="C540" t="str">
            <v/>
          </cell>
          <cell r="D540">
            <v>54.214660282944109</v>
          </cell>
          <cell r="E540">
            <v>51.923750039328901</v>
          </cell>
          <cell r="F540">
            <v>54.666753024070573</v>
          </cell>
          <cell r="G540">
            <v>57.519020263091143</v>
          </cell>
          <cell r="H540">
            <v>52.627753699139291</v>
          </cell>
          <cell r="I540">
            <v>53.616816186955326</v>
          </cell>
          <cell r="J540">
            <v>54.094792249254887</v>
          </cell>
          <cell r="K540">
            <v>744</v>
          </cell>
          <cell r="L540" t="str">
            <v/>
          </cell>
          <cell r="M540" t="str">
            <v/>
          </cell>
          <cell r="N540" t="str">
            <v/>
          </cell>
          <cell r="O540" t="str">
            <v/>
          </cell>
          <cell r="P540" t="str">
            <v/>
          </cell>
          <cell r="Q540" t="str">
            <v/>
          </cell>
          <cell r="R540" t="str">
            <v/>
          </cell>
          <cell r="S540" t="str">
            <v/>
          </cell>
          <cell r="T540" t="str">
            <v/>
          </cell>
        </row>
        <row r="541">
          <cell r="A541">
            <v>55519</v>
          </cell>
          <cell r="B541" t="str">
            <v/>
          </cell>
          <cell r="C541" t="str">
            <v/>
          </cell>
          <cell r="D541">
            <v>50.746455489290511</v>
          </cell>
          <cell r="E541">
            <v>52.051661163017904</v>
          </cell>
          <cell r="F541">
            <v>55.026971467149103</v>
          </cell>
          <cell r="G541">
            <v>60.860842800372403</v>
          </cell>
          <cell r="H541">
            <v>51.817440383859825</v>
          </cell>
          <cell r="I541">
            <v>50.000862169513873</v>
          </cell>
          <cell r="J541">
            <v>53.417372245533933</v>
          </cell>
          <cell r="K541">
            <v>744</v>
          </cell>
          <cell r="L541" t="str">
            <v/>
          </cell>
          <cell r="M541" t="str">
            <v/>
          </cell>
          <cell r="N541" t="str">
            <v/>
          </cell>
          <cell r="O541" t="str">
            <v/>
          </cell>
          <cell r="P541" t="str">
            <v/>
          </cell>
          <cell r="Q541" t="str">
            <v/>
          </cell>
          <cell r="R541" t="str">
            <v/>
          </cell>
          <cell r="S541" t="str">
            <v/>
          </cell>
          <cell r="T541" t="str">
            <v/>
          </cell>
        </row>
        <row r="542">
          <cell r="A542">
            <v>55550</v>
          </cell>
          <cell r="B542" t="str">
            <v/>
          </cell>
          <cell r="C542" t="str">
            <v/>
          </cell>
          <cell r="D542">
            <v>39.91294438523029</v>
          </cell>
          <cell r="E542">
            <v>40.826847257973441</v>
          </cell>
          <cell r="F542">
            <v>49.634987756286669</v>
          </cell>
          <cell r="G542">
            <v>53.830711137739165</v>
          </cell>
          <cell r="H542">
            <v>44.206282444036368</v>
          </cell>
          <cell r="I542">
            <v>41.482564148627667</v>
          </cell>
          <cell r="J542">
            <v>44.982389521648933</v>
          </cell>
          <cell r="K542">
            <v>696</v>
          </cell>
          <cell r="L542" t="str">
            <v/>
          </cell>
          <cell r="M542" t="str">
            <v/>
          </cell>
          <cell r="N542" t="str">
            <v/>
          </cell>
          <cell r="O542" t="str">
            <v/>
          </cell>
          <cell r="P542" t="str">
            <v/>
          </cell>
          <cell r="Q542" t="str">
            <v/>
          </cell>
          <cell r="R542" t="str">
            <v/>
          </cell>
          <cell r="S542" t="str">
            <v/>
          </cell>
          <cell r="T542" t="str">
            <v/>
          </cell>
        </row>
        <row r="543">
          <cell r="A543">
            <v>55579</v>
          </cell>
          <cell r="B543" t="str">
            <v/>
          </cell>
          <cell r="C543" t="str">
            <v/>
          </cell>
          <cell r="D543">
            <v>40.806656623300761</v>
          </cell>
          <cell r="E543">
            <v>38.745667246715819</v>
          </cell>
          <cell r="F543">
            <v>49.189331994866322</v>
          </cell>
          <cell r="G543">
            <v>53.30695314935096</v>
          </cell>
          <cell r="H543">
            <v>41.148025443489772</v>
          </cell>
          <cell r="I543">
            <v>40.407140379684861</v>
          </cell>
          <cell r="J543">
            <v>43.933962472901413</v>
          </cell>
          <cell r="K543">
            <v>744</v>
          </cell>
          <cell r="L543" t="str">
            <v/>
          </cell>
          <cell r="M543" t="str">
            <v/>
          </cell>
          <cell r="N543" t="str">
            <v/>
          </cell>
          <cell r="O543" t="str">
            <v/>
          </cell>
          <cell r="P543" t="str">
            <v/>
          </cell>
          <cell r="Q543" t="str">
            <v/>
          </cell>
          <cell r="R543" t="str">
            <v/>
          </cell>
          <cell r="S543" t="str">
            <v/>
          </cell>
          <cell r="T543" t="str">
            <v/>
          </cell>
        </row>
        <row r="544">
          <cell r="A544">
            <v>55610</v>
          </cell>
          <cell r="B544" t="str">
            <v/>
          </cell>
          <cell r="C544" t="str">
            <v/>
          </cell>
          <cell r="D544">
            <v>30.334020320968015</v>
          </cell>
          <cell r="E544">
            <v>35.580748563437773</v>
          </cell>
          <cell r="F544">
            <v>49.927497970918509</v>
          </cell>
          <cell r="G544">
            <v>51.985347138756318</v>
          </cell>
          <cell r="H544">
            <v>36.631939073182423</v>
          </cell>
          <cell r="I544">
            <v>34.760466988025705</v>
          </cell>
          <cell r="J544">
            <v>39.870003342548124</v>
          </cell>
          <cell r="K544">
            <v>719</v>
          </cell>
          <cell r="L544" t="str">
            <v/>
          </cell>
          <cell r="M544" t="str">
            <v/>
          </cell>
          <cell r="N544" t="str">
            <v/>
          </cell>
          <cell r="O544" t="str">
            <v/>
          </cell>
          <cell r="P544" t="str">
            <v/>
          </cell>
          <cell r="Q544" t="str">
            <v/>
          </cell>
          <cell r="R544" t="str">
            <v/>
          </cell>
          <cell r="S544" t="str">
            <v/>
          </cell>
          <cell r="T544" t="str">
            <v/>
          </cell>
        </row>
        <row r="545">
          <cell r="A545">
            <v>55640</v>
          </cell>
          <cell r="B545" t="str">
            <v/>
          </cell>
          <cell r="C545" t="str">
            <v/>
          </cell>
          <cell r="D545">
            <v>32.655875012975272</v>
          </cell>
          <cell r="E545">
            <v>35.680138422014352</v>
          </cell>
          <cell r="F545">
            <v>46.482950583168524</v>
          </cell>
          <cell r="G545">
            <v>51.326704109863492</v>
          </cell>
          <cell r="H545">
            <v>38.382209888678418</v>
          </cell>
          <cell r="I545">
            <v>37.253186615046545</v>
          </cell>
          <cell r="J545">
            <v>40.296844105291107</v>
          </cell>
          <cell r="K545">
            <v>744</v>
          </cell>
          <cell r="L545" t="str">
            <v/>
          </cell>
          <cell r="M545" t="str">
            <v/>
          </cell>
          <cell r="N545" t="str">
            <v/>
          </cell>
          <cell r="O545" t="str">
            <v/>
          </cell>
          <cell r="P545" t="str">
            <v/>
          </cell>
          <cell r="Q545" t="str">
            <v/>
          </cell>
          <cell r="R545" t="str">
            <v/>
          </cell>
          <cell r="S545" t="str">
            <v/>
          </cell>
          <cell r="T545" t="str">
            <v/>
          </cell>
        </row>
        <row r="546">
          <cell r="A546">
            <v>55671</v>
          </cell>
          <cell r="B546" t="str">
            <v/>
          </cell>
          <cell r="C546" t="str">
            <v/>
          </cell>
          <cell r="D546">
            <v>22.880912057458271</v>
          </cell>
          <cell r="E546">
            <v>21.815434036579322</v>
          </cell>
          <cell r="F546">
            <v>34.281943423214912</v>
          </cell>
          <cell r="G546">
            <v>42.838538966424558</v>
          </cell>
          <cell r="H546">
            <v>36.062178164070389</v>
          </cell>
          <cell r="I546">
            <v>33.974997809250695</v>
          </cell>
          <cell r="J546">
            <v>31.975667409499692</v>
          </cell>
          <cell r="K546">
            <v>720</v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</row>
        <row r="547">
          <cell r="A547">
            <v>55701</v>
          </cell>
          <cell r="B547" t="str">
            <v/>
          </cell>
          <cell r="C547" t="str">
            <v/>
          </cell>
          <cell r="D547">
            <v>17.151089080803931</v>
          </cell>
          <cell r="E547">
            <v>13.695832971530622</v>
          </cell>
          <cell r="F547">
            <v>23.917464608886981</v>
          </cell>
          <cell r="G547">
            <v>33.703123319432336</v>
          </cell>
          <cell r="H547">
            <v>34.748379176222905</v>
          </cell>
          <cell r="I547">
            <v>30.07865472926435</v>
          </cell>
          <cell r="J547">
            <v>25.549090647690189</v>
          </cell>
          <cell r="K547">
            <v>744</v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</row>
        <row r="548">
          <cell r="A548">
            <v>55732</v>
          </cell>
          <cell r="B548" t="str">
            <v/>
          </cell>
          <cell r="C548" t="str">
            <v/>
          </cell>
          <cell r="D548">
            <v>20.023938339695746</v>
          </cell>
          <cell r="E548">
            <v>16.580458991847337</v>
          </cell>
          <cell r="F548">
            <v>27.546286109166353</v>
          </cell>
          <cell r="G548">
            <v>30.896067171012263</v>
          </cell>
          <cell r="H548">
            <v>32.92615897815255</v>
          </cell>
          <cell r="I548">
            <v>30.943429604549404</v>
          </cell>
          <cell r="J548">
            <v>26.486056532403939</v>
          </cell>
          <cell r="K548">
            <v>744</v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</row>
        <row r="549">
          <cell r="A549">
            <v>55763</v>
          </cell>
          <cell r="B549" t="str">
            <v/>
          </cell>
          <cell r="C549" t="str">
            <v/>
          </cell>
          <cell r="D549">
            <v>24.553406958248715</v>
          </cell>
          <cell r="E549">
            <v>24.061697259055123</v>
          </cell>
          <cell r="F549">
            <v>41.664672688520589</v>
          </cell>
          <cell r="G549">
            <v>42.938593714836465</v>
          </cell>
          <cell r="H549">
            <v>31.26282123398029</v>
          </cell>
          <cell r="I549">
            <v>27.354305300221434</v>
          </cell>
          <cell r="J549">
            <v>31.972582859143767</v>
          </cell>
          <cell r="K549">
            <v>720</v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</row>
        <row r="550">
          <cell r="A550">
            <v>55793</v>
          </cell>
          <cell r="B550" t="str">
            <v/>
          </cell>
          <cell r="C550" t="str">
            <v/>
          </cell>
          <cell r="D550">
            <v>30.389321007600888</v>
          </cell>
          <cell r="E550">
            <v>28.876058896125791</v>
          </cell>
          <cell r="F550">
            <v>43.444625815011754</v>
          </cell>
          <cell r="G550">
            <v>42.61086558357546</v>
          </cell>
          <cell r="H550">
            <v>28.878468540819672</v>
          </cell>
          <cell r="I550">
            <v>31.253707569498047</v>
          </cell>
          <cell r="J550">
            <v>34.242174568771937</v>
          </cell>
          <cell r="K550">
            <v>745</v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</row>
        <row r="551">
          <cell r="A551">
            <v>55824</v>
          </cell>
          <cell r="B551" t="str">
            <v/>
          </cell>
          <cell r="C551" t="str">
            <v/>
          </cell>
          <cell r="D551">
            <v>47.673377102398618</v>
          </cell>
          <cell r="E551">
            <v>43.560285537249463</v>
          </cell>
          <cell r="F551">
            <v>49.980575664188009</v>
          </cell>
          <cell r="G551">
            <v>53.809304847275278</v>
          </cell>
          <cell r="H551">
            <v>48.21303857058038</v>
          </cell>
          <cell r="I551">
            <v>46.835297880016775</v>
          </cell>
          <cell r="J551">
            <v>48.345313266951422</v>
          </cell>
          <cell r="K551">
            <v>720</v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</row>
        <row r="552">
          <cell r="A552">
            <v>55854</v>
          </cell>
          <cell r="B552" t="str">
            <v/>
          </cell>
          <cell r="C552" t="str">
            <v/>
          </cell>
          <cell r="D552">
            <v>54.214660282944109</v>
          </cell>
          <cell r="E552">
            <v>51.923750039328901</v>
          </cell>
          <cell r="F552">
            <v>54.666753024070573</v>
          </cell>
          <cell r="G552">
            <v>57.519020263091143</v>
          </cell>
          <cell r="H552">
            <v>52.627753699139291</v>
          </cell>
          <cell r="I552">
            <v>53.616816186955326</v>
          </cell>
          <cell r="J552">
            <v>54.094792249254887</v>
          </cell>
          <cell r="K552">
            <v>744</v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</row>
        <row r="553">
          <cell r="A553">
            <v>55885</v>
          </cell>
          <cell r="B553" t="str">
            <v/>
          </cell>
          <cell r="C553" t="str">
            <v/>
          </cell>
          <cell r="D553">
            <v>50.746455489290511</v>
          </cell>
          <cell r="E553">
            <v>52.051661163017904</v>
          </cell>
          <cell r="F553">
            <v>55.026971467149103</v>
          </cell>
          <cell r="G553">
            <v>60.860842800372403</v>
          </cell>
          <cell r="H553">
            <v>51.817440383859825</v>
          </cell>
          <cell r="I553">
            <v>50.000862169513873</v>
          </cell>
          <cell r="J553">
            <v>53.417372245533933</v>
          </cell>
          <cell r="K553">
            <v>744</v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</row>
        <row r="554">
          <cell r="A554">
            <v>55916</v>
          </cell>
          <cell r="B554" t="str">
            <v/>
          </cell>
          <cell r="C554" t="str">
            <v/>
          </cell>
          <cell r="D554">
            <v>39.91294438523029</v>
          </cell>
          <cell r="E554">
            <v>40.826847257973441</v>
          </cell>
          <cell r="F554">
            <v>49.634987756286669</v>
          </cell>
          <cell r="G554">
            <v>53.830711137739165</v>
          </cell>
          <cell r="H554">
            <v>44.206282444036368</v>
          </cell>
          <cell r="I554">
            <v>41.482564148627667</v>
          </cell>
          <cell r="J554">
            <v>44.982389521648933</v>
          </cell>
          <cell r="K554">
            <v>672</v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</row>
        <row r="555">
          <cell r="A555">
            <v>55944</v>
          </cell>
          <cell r="B555" t="str">
            <v/>
          </cell>
          <cell r="C555" t="str">
            <v/>
          </cell>
          <cell r="D555">
            <v>40.806656623300761</v>
          </cell>
          <cell r="E555">
            <v>38.745667246715819</v>
          </cell>
          <cell r="F555">
            <v>49.189331994866322</v>
          </cell>
          <cell r="G555">
            <v>53.30695314935096</v>
          </cell>
          <cell r="H555">
            <v>41.148025443489772</v>
          </cell>
          <cell r="I555">
            <v>40.407140379684861</v>
          </cell>
          <cell r="J555">
            <v>43.933962472901413</v>
          </cell>
          <cell r="K555">
            <v>744</v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</row>
        <row r="556">
          <cell r="A556">
            <v>55975</v>
          </cell>
          <cell r="B556" t="str">
            <v/>
          </cell>
          <cell r="C556" t="str">
            <v/>
          </cell>
          <cell r="D556">
            <v>30.334020320968015</v>
          </cell>
          <cell r="E556">
            <v>35.580748563437773</v>
          </cell>
          <cell r="F556">
            <v>49.927497970918509</v>
          </cell>
          <cell r="G556">
            <v>51.985347138756318</v>
          </cell>
          <cell r="H556">
            <v>36.631939073182423</v>
          </cell>
          <cell r="I556">
            <v>34.760466988025705</v>
          </cell>
          <cell r="J556">
            <v>39.870003342548124</v>
          </cell>
          <cell r="K556">
            <v>719</v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</row>
        <row r="557">
          <cell r="A557">
            <v>56005</v>
          </cell>
          <cell r="B557" t="str">
            <v/>
          </cell>
          <cell r="C557" t="str">
            <v/>
          </cell>
          <cell r="D557">
            <v>32.655875012975272</v>
          </cell>
          <cell r="E557">
            <v>35.680138422014352</v>
          </cell>
          <cell r="F557">
            <v>46.482950583168524</v>
          </cell>
          <cell r="G557">
            <v>51.326704109863492</v>
          </cell>
          <cell r="H557">
            <v>38.382209888678418</v>
          </cell>
          <cell r="I557">
            <v>37.253186615046545</v>
          </cell>
          <cell r="J557">
            <v>40.296844105291107</v>
          </cell>
          <cell r="K557">
            <v>744</v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</row>
        <row r="558">
          <cell r="A558">
            <v>56036</v>
          </cell>
          <cell r="B558" t="str">
            <v/>
          </cell>
          <cell r="C558" t="str">
            <v/>
          </cell>
          <cell r="D558">
            <v>22.880912057458271</v>
          </cell>
          <cell r="E558">
            <v>21.815434036579322</v>
          </cell>
          <cell r="F558">
            <v>34.281943423214912</v>
          </cell>
          <cell r="G558">
            <v>42.838538966424558</v>
          </cell>
          <cell r="H558">
            <v>36.062178164070389</v>
          </cell>
          <cell r="I558">
            <v>33.974997809250695</v>
          </cell>
          <cell r="J558">
            <v>31.975667409499692</v>
          </cell>
          <cell r="K558">
            <v>720</v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</row>
        <row r="559">
          <cell r="A559">
            <v>56066</v>
          </cell>
          <cell r="B559" t="str">
            <v/>
          </cell>
          <cell r="C559" t="str">
            <v/>
          </cell>
          <cell r="D559">
            <v>17.151089080803931</v>
          </cell>
          <cell r="E559">
            <v>13.695832971530622</v>
          </cell>
          <cell r="F559">
            <v>23.917464608886981</v>
          </cell>
          <cell r="G559">
            <v>33.703123319432336</v>
          </cell>
          <cell r="H559">
            <v>34.748379176222905</v>
          </cell>
          <cell r="I559">
            <v>30.07865472926435</v>
          </cell>
          <cell r="J559">
            <v>25.549090647690189</v>
          </cell>
          <cell r="K559">
            <v>744</v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</row>
        <row r="560">
          <cell r="A560">
            <v>56097</v>
          </cell>
          <cell r="B560" t="str">
            <v/>
          </cell>
          <cell r="C560" t="str">
            <v/>
          </cell>
          <cell r="D560">
            <v>20.023938339695746</v>
          </cell>
          <cell r="E560">
            <v>16.580458991847337</v>
          </cell>
          <cell r="F560">
            <v>27.546286109166353</v>
          </cell>
          <cell r="G560">
            <v>30.896067171012263</v>
          </cell>
          <cell r="H560">
            <v>32.92615897815255</v>
          </cell>
          <cell r="I560">
            <v>30.943429604549404</v>
          </cell>
          <cell r="J560">
            <v>26.486056532403939</v>
          </cell>
          <cell r="K560">
            <v>744</v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</row>
        <row r="561">
          <cell r="A561">
            <v>56128</v>
          </cell>
          <cell r="B561" t="str">
            <v/>
          </cell>
          <cell r="C561" t="str">
            <v/>
          </cell>
          <cell r="D561">
            <v>24.553406958248715</v>
          </cell>
          <cell r="E561">
            <v>24.061697259055123</v>
          </cell>
          <cell r="F561">
            <v>41.664672688520589</v>
          </cell>
          <cell r="G561">
            <v>42.938593714836465</v>
          </cell>
          <cell r="H561">
            <v>31.26282123398029</v>
          </cell>
          <cell r="I561">
            <v>27.354305300221434</v>
          </cell>
          <cell r="J561">
            <v>31.972582859143767</v>
          </cell>
          <cell r="K561">
            <v>720</v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</row>
        <row r="562">
          <cell r="A562">
            <v>56158</v>
          </cell>
          <cell r="B562" t="str">
            <v/>
          </cell>
          <cell r="C562" t="str">
            <v/>
          </cell>
          <cell r="D562">
            <v>30.389321007600888</v>
          </cell>
          <cell r="E562">
            <v>28.876058896125791</v>
          </cell>
          <cell r="F562">
            <v>43.444625815011754</v>
          </cell>
          <cell r="G562">
            <v>42.61086558357546</v>
          </cell>
          <cell r="H562">
            <v>28.878468540819672</v>
          </cell>
          <cell r="I562">
            <v>31.253707569498047</v>
          </cell>
          <cell r="J562">
            <v>34.242174568771937</v>
          </cell>
          <cell r="K562">
            <v>745</v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</row>
        <row r="563">
          <cell r="A563">
            <v>56189</v>
          </cell>
          <cell r="B563" t="str">
            <v/>
          </cell>
          <cell r="C563" t="str">
            <v/>
          </cell>
          <cell r="D563">
            <v>47.673377102398618</v>
          </cell>
          <cell r="E563">
            <v>43.560285537249463</v>
          </cell>
          <cell r="F563">
            <v>49.980575664188009</v>
          </cell>
          <cell r="G563">
            <v>53.809304847275278</v>
          </cell>
          <cell r="H563">
            <v>48.21303857058038</v>
          </cell>
          <cell r="I563">
            <v>46.835297880016775</v>
          </cell>
          <cell r="J563">
            <v>48.345313266951422</v>
          </cell>
          <cell r="K563">
            <v>720</v>
          </cell>
          <cell r="L563" t="str">
            <v/>
          </cell>
          <cell r="M563" t="str">
            <v/>
          </cell>
          <cell r="N563" t="str">
            <v/>
          </cell>
          <cell r="O563" t="str">
            <v/>
          </cell>
          <cell r="P563" t="str">
            <v/>
          </cell>
          <cell r="Q563" t="str">
            <v/>
          </cell>
          <cell r="R563" t="str">
            <v/>
          </cell>
          <cell r="S563" t="str">
            <v/>
          </cell>
          <cell r="T563" t="str">
            <v/>
          </cell>
        </row>
        <row r="564">
          <cell r="A564">
            <v>56219</v>
          </cell>
          <cell r="B564" t="str">
            <v/>
          </cell>
          <cell r="C564" t="str">
            <v/>
          </cell>
          <cell r="D564">
            <v>54.214660282944109</v>
          </cell>
          <cell r="E564">
            <v>51.923750039328901</v>
          </cell>
          <cell r="F564">
            <v>54.666753024070573</v>
          </cell>
          <cell r="G564">
            <v>57.519020263091143</v>
          </cell>
          <cell r="H564">
            <v>52.627753699139291</v>
          </cell>
          <cell r="I564">
            <v>53.616816186955326</v>
          </cell>
          <cell r="J564">
            <v>54.094792249254887</v>
          </cell>
          <cell r="K564">
            <v>744</v>
          </cell>
          <cell r="L564" t="str">
            <v/>
          </cell>
          <cell r="M564" t="str">
            <v/>
          </cell>
          <cell r="N564" t="str">
            <v/>
          </cell>
          <cell r="O564" t="str">
            <v/>
          </cell>
          <cell r="P564" t="str">
            <v/>
          </cell>
          <cell r="Q564" t="str">
            <v/>
          </cell>
          <cell r="R564" t="str">
            <v/>
          </cell>
          <cell r="S564" t="str">
            <v/>
          </cell>
          <cell r="T564" t="str">
            <v/>
          </cell>
        </row>
        <row r="565">
          <cell r="A565">
            <v>56250</v>
          </cell>
          <cell r="B565" t="str">
            <v/>
          </cell>
          <cell r="C565" t="str">
            <v/>
          </cell>
          <cell r="D565">
            <v>50.746455489290511</v>
          </cell>
          <cell r="E565">
            <v>52.051661163017904</v>
          </cell>
          <cell r="F565">
            <v>55.026971467149103</v>
          </cell>
          <cell r="G565">
            <v>60.860842800372403</v>
          </cell>
          <cell r="H565">
            <v>51.817440383859825</v>
          </cell>
          <cell r="I565">
            <v>50.000862169513873</v>
          </cell>
          <cell r="J565">
            <v>53.417372245533933</v>
          </cell>
          <cell r="K565">
            <v>744</v>
          </cell>
          <cell r="L565" t="str">
            <v/>
          </cell>
          <cell r="M565" t="str">
            <v/>
          </cell>
          <cell r="N565" t="str">
            <v/>
          </cell>
          <cell r="O565" t="str">
            <v/>
          </cell>
          <cell r="P565" t="str">
            <v/>
          </cell>
          <cell r="Q565" t="str">
            <v/>
          </cell>
          <cell r="R565" t="str">
            <v/>
          </cell>
          <cell r="S565" t="str">
            <v/>
          </cell>
          <cell r="T565" t="str">
            <v/>
          </cell>
        </row>
        <row r="566">
          <cell r="A566">
            <v>56281</v>
          </cell>
          <cell r="B566" t="str">
            <v/>
          </cell>
          <cell r="C566" t="str">
            <v/>
          </cell>
          <cell r="D566">
            <v>39.91294438523029</v>
          </cell>
          <cell r="E566">
            <v>40.826847257973441</v>
          </cell>
          <cell r="F566">
            <v>49.634987756286669</v>
          </cell>
          <cell r="G566">
            <v>53.830711137739165</v>
          </cell>
          <cell r="H566">
            <v>44.206282444036368</v>
          </cell>
          <cell r="I566">
            <v>41.482564148627667</v>
          </cell>
          <cell r="J566">
            <v>44.982389521648933</v>
          </cell>
          <cell r="K566">
            <v>672</v>
          </cell>
          <cell r="L566" t="str">
            <v/>
          </cell>
          <cell r="M566" t="str">
            <v/>
          </cell>
          <cell r="N566" t="str">
            <v/>
          </cell>
          <cell r="O566" t="str">
            <v/>
          </cell>
          <cell r="P566" t="str">
            <v/>
          </cell>
          <cell r="Q566" t="str">
            <v/>
          </cell>
          <cell r="R566" t="str">
            <v/>
          </cell>
          <cell r="S566" t="str">
            <v/>
          </cell>
          <cell r="T566" t="str">
            <v/>
          </cell>
        </row>
        <row r="567">
          <cell r="A567">
            <v>56309</v>
          </cell>
          <cell r="B567" t="str">
            <v/>
          </cell>
          <cell r="C567" t="str">
            <v/>
          </cell>
          <cell r="D567">
            <v>40.806656623300761</v>
          </cell>
          <cell r="E567">
            <v>38.745667246715819</v>
          </cell>
          <cell r="F567">
            <v>49.189331994866322</v>
          </cell>
          <cell r="G567">
            <v>53.30695314935096</v>
          </cell>
          <cell r="H567">
            <v>41.148025443489772</v>
          </cell>
          <cell r="I567">
            <v>40.407140379684861</v>
          </cell>
          <cell r="J567">
            <v>43.933962472901413</v>
          </cell>
          <cell r="K567">
            <v>744</v>
          </cell>
          <cell r="L567" t="str">
            <v/>
          </cell>
          <cell r="M567" t="str">
            <v/>
          </cell>
          <cell r="N567" t="str">
            <v/>
          </cell>
          <cell r="O567" t="str">
            <v/>
          </cell>
          <cell r="P567" t="str">
            <v/>
          </cell>
          <cell r="Q567" t="str">
            <v/>
          </cell>
          <cell r="R567" t="str">
            <v/>
          </cell>
          <cell r="S567" t="str">
            <v/>
          </cell>
          <cell r="T567" t="str">
            <v/>
          </cell>
        </row>
        <row r="568">
          <cell r="A568">
            <v>56340</v>
          </cell>
          <cell r="B568" t="str">
            <v/>
          </cell>
          <cell r="C568" t="str">
            <v/>
          </cell>
          <cell r="D568">
            <v>30.334020320968015</v>
          </cell>
          <cell r="E568">
            <v>35.580748563437773</v>
          </cell>
          <cell r="F568">
            <v>49.927497970918509</v>
          </cell>
          <cell r="G568">
            <v>51.985347138756318</v>
          </cell>
          <cell r="H568">
            <v>36.631939073182423</v>
          </cell>
          <cell r="I568">
            <v>34.760466988025705</v>
          </cell>
          <cell r="J568">
            <v>39.870003342548124</v>
          </cell>
          <cell r="K568">
            <v>719</v>
          </cell>
          <cell r="L568" t="str">
            <v/>
          </cell>
          <cell r="M568" t="str">
            <v/>
          </cell>
          <cell r="N568" t="str">
            <v/>
          </cell>
          <cell r="O568" t="str">
            <v/>
          </cell>
          <cell r="P568" t="str">
            <v/>
          </cell>
          <cell r="Q568" t="str">
            <v/>
          </cell>
          <cell r="R568" t="str">
            <v/>
          </cell>
          <cell r="S568" t="str">
            <v/>
          </cell>
          <cell r="T568" t="str">
            <v/>
          </cell>
        </row>
        <row r="569">
          <cell r="A569">
            <v>56370</v>
          </cell>
          <cell r="B569" t="str">
            <v/>
          </cell>
          <cell r="C569" t="str">
            <v/>
          </cell>
          <cell r="D569">
            <v>32.655875012975272</v>
          </cell>
          <cell r="E569">
            <v>35.680138422014352</v>
          </cell>
          <cell r="F569">
            <v>46.482950583168524</v>
          </cell>
          <cell r="G569">
            <v>51.326704109863492</v>
          </cell>
          <cell r="H569">
            <v>38.382209888678418</v>
          </cell>
          <cell r="I569">
            <v>37.253186615046545</v>
          </cell>
          <cell r="J569">
            <v>40.296844105291107</v>
          </cell>
          <cell r="K569">
            <v>744</v>
          </cell>
          <cell r="L569" t="str">
            <v/>
          </cell>
          <cell r="M569" t="str">
            <v/>
          </cell>
          <cell r="N569" t="str">
            <v/>
          </cell>
          <cell r="O569" t="str">
            <v/>
          </cell>
          <cell r="P569" t="str">
            <v/>
          </cell>
          <cell r="Q569" t="str">
            <v/>
          </cell>
          <cell r="R569" t="str">
            <v/>
          </cell>
          <cell r="S569" t="str">
            <v/>
          </cell>
          <cell r="T569" t="str">
            <v/>
          </cell>
        </row>
        <row r="570">
          <cell r="A570">
            <v>56401</v>
          </cell>
          <cell r="B570" t="str">
            <v/>
          </cell>
          <cell r="C570" t="str">
            <v/>
          </cell>
          <cell r="D570">
            <v>22.880912057458271</v>
          </cell>
          <cell r="E570">
            <v>21.815434036579322</v>
          </cell>
          <cell r="F570">
            <v>34.281943423214912</v>
          </cell>
          <cell r="G570">
            <v>42.838538966424558</v>
          </cell>
          <cell r="H570">
            <v>36.062178164070389</v>
          </cell>
          <cell r="I570">
            <v>33.974997809250695</v>
          </cell>
          <cell r="J570">
            <v>31.975667409499692</v>
          </cell>
          <cell r="K570">
            <v>720</v>
          </cell>
          <cell r="L570" t="str">
            <v/>
          </cell>
          <cell r="M570" t="str">
            <v/>
          </cell>
          <cell r="N570" t="str">
            <v/>
          </cell>
          <cell r="O570" t="str">
            <v/>
          </cell>
          <cell r="P570" t="str">
            <v/>
          </cell>
          <cell r="Q570" t="str">
            <v/>
          </cell>
          <cell r="R570" t="str">
            <v/>
          </cell>
          <cell r="S570" t="str">
            <v/>
          </cell>
          <cell r="T570" t="str">
            <v/>
          </cell>
        </row>
        <row r="571">
          <cell r="A571">
            <v>56431</v>
          </cell>
          <cell r="B571" t="str">
            <v/>
          </cell>
          <cell r="C571" t="str">
            <v/>
          </cell>
          <cell r="D571">
            <v>17.151089080803931</v>
          </cell>
          <cell r="E571">
            <v>13.695832971530622</v>
          </cell>
          <cell r="F571">
            <v>23.917464608886981</v>
          </cell>
          <cell r="G571">
            <v>33.703123319432336</v>
          </cell>
          <cell r="H571">
            <v>34.748379176222905</v>
          </cell>
          <cell r="I571">
            <v>30.07865472926435</v>
          </cell>
          <cell r="J571">
            <v>25.549090647690189</v>
          </cell>
          <cell r="K571">
            <v>744</v>
          </cell>
          <cell r="L571" t="str">
            <v/>
          </cell>
          <cell r="M571" t="str">
            <v/>
          </cell>
          <cell r="N571" t="str">
            <v/>
          </cell>
          <cell r="O571" t="str">
            <v/>
          </cell>
          <cell r="P571" t="str">
            <v/>
          </cell>
          <cell r="Q571" t="str">
            <v/>
          </cell>
          <cell r="R571" t="str">
            <v/>
          </cell>
          <cell r="S571" t="str">
            <v/>
          </cell>
          <cell r="T571" t="str">
            <v/>
          </cell>
        </row>
        <row r="572">
          <cell r="A572">
            <v>56462</v>
          </cell>
          <cell r="B572" t="str">
            <v/>
          </cell>
          <cell r="C572" t="str">
            <v/>
          </cell>
          <cell r="D572">
            <v>20.023938339695746</v>
          </cell>
          <cell r="E572">
            <v>16.580458991847337</v>
          </cell>
          <cell r="F572">
            <v>27.546286109166353</v>
          </cell>
          <cell r="G572">
            <v>30.896067171012263</v>
          </cell>
          <cell r="H572">
            <v>32.92615897815255</v>
          </cell>
          <cell r="I572">
            <v>30.943429604549404</v>
          </cell>
          <cell r="J572">
            <v>26.486056532403939</v>
          </cell>
          <cell r="K572">
            <v>744</v>
          </cell>
          <cell r="L572" t="str">
            <v/>
          </cell>
          <cell r="M572" t="str">
            <v/>
          </cell>
          <cell r="N572" t="str">
            <v/>
          </cell>
          <cell r="O572" t="str">
            <v/>
          </cell>
          <cell r="P572" t="str">
            <v/>
          </cell>
          <cell r="Q572" t="str">
            <v/>
          </cell>
          <cell r="R572" t="str">
            <v/>
          </cell>
          <cell r="S572" t="str">
            <v/>
          </cell>
          <cell r="T572" t="str">
            <v/>
          </cell>
        </row>
        <row r="573">
          <cell r="A573">
            <v>56493</v>
          </cell>
          <cell r="B573" t="str">
            <v/>
          </cell>
          <cell r="C573" t="str">
            <v/>
          </cell>
          <cell r="D573">
            <v>24.553406958248715</v>
          </cell>
          <cell r="E573">
            <v>24.061697259055123</v>
          </cell>
          <cell r="F573">
            <v>41.664672688520589</v>
          </cell>
          <cell r="G573">
            <v>42.938593714836465</v>
          </cell>
          <cell r="H573">
            <v>31.26282123398029</v>
          </cell>
          <cell r="I573">
            <v>27.354305300221434</v>
          </cell>
          <cell r="J573">
            <v>31.972582859143767</v>
          </cell>
          <cell r="K573">
            <v>720</v>
          </cell>
          <cell r="L573" t="str">
            <v/>
          </cell>
          <cell r="M573" t="str">
            <v/>
          </cell>
          <cell r="N573" t="str">
            <v/>
          </cell>
          <cell r="O573" t="str">
            <v/>
          </cell>
          <cell r="P573" t="str">
            <v/>
          </cell>
          <cell r="Q573" t="str">
            <v/>
          </cell>
          <cell r="R573" t="str">
            <v/>
          </cell>
          <cell r="S573" t="str">
            <v/>
          </cell>
          <cell r="T573" t="str">
            <v/>
          </cell>
        </row>
        <row r="574">
          <cell r="A574">
            <v>56523</v>
          </cell>
          <cell r="B574" t="str">
            <v/>
          </cell>
          <cell r="C574" t="str">
            <v/>
          </cell>
          <cell r="D574">
            <v>30.389321007600888</v>
          </cell>
          <cell r="E574">
            <v>28.876058896125791</v>
          </cell>
          <cell r="F574">
            <v>43.444625815011754</v>
          </cell>
          <cell r="G574">
            <v>42.61086558357546</v>
          </cell>
          <cell r="H574">
            <v>28.878468540819672</v>
          </cell>
          <cell r="I574">
            <v>31.253707569498047</v>
          </cell>
          <cell r="J574">
            <v>34.242174568771937</v>
          </cell>
          <cell r="K574">
            <v>745</v>
          </cell>
          <cell r="L574" t="str">
            <v/>
          </cell>
          <cell r="M574" t="str">
            <v/>
          </cell>
          <cell r="N574" t="str">
            <v/>
          </cell>
          <cell r="O574" t="str">
            <v/>
          </cell>
          <cell r="P574" t="str">
            <v/>
          </cell>
          <cell r="Q574" t="str">
            <v/>
          </cell>
          <cell r="R574" t="str">
            <v/>
          </cell>
          <cell r="S574" t="str">
            <v/>
          </cell>
          <cell r="T574" t="str">
            <v/>
          </cell>
        </row>
        <row r="575">
          <cell r="A575">
            <v>56554</v>
          </cell>
          <cell r="B575" t="str">
            <v/>
          </cell>
          <cell r="C575" t="str">
            <v/>
          </cell>
          <cell r="D575">
            <v>47.673377102398618</v>
          </cell>
          <cell r="E575">
            <v>43.560285537249463</v>
          </cell>
          <cell r="F575">
            <v>49.980575664188009</v>
          </cell>
          <cell r="G575">
            <v>53.809304847275278</v>
          </cell>
          <cell r="H575">
            <v>48.21303857058038</v>
          </cell>
          <cell r="I575">
            <v>46.835297880016775</v>
          </cell>
          <cell r="J575">
            <v>48.345313266951422</v>
          </cell>
          <cell r="K575">
            <v>720</v>
          </cell>
          <cell r="L575" t="str">
            <v/>
          </cell>
          <cell r="M575" t="str">
            <v/>
          </cell>
          <cell r="N575" t="str">
            <v/>
          </cell>
          <cell r="O575" t="str">
            <v/>
          </cell>
          <cell r="P575" t="str">
            <v/>
          </cell>
          <cell r="Q575" t="str">
            <v/>
          </cell>
          <cell r="R575" t="str">
            <v/>
          </cell>
          <cell r="S575" t="str">
            <v/>
          </cell>
          <cell r="T575" t="str">
            <v/>
          </cell>
        </row>
        <row r="576">
          <cell r="A576">
            <v>56584</v>
          </cell>
          <cell r="B576" t="str">
            <v/>
          </cell>
          <cell r="C576" t="str">
            <v/>
          </cell>
          <cell r="D576">
            <v>54.214660282944109</v>
          </cell>
          <cell r="E576">
            <v>51.923750039328901</v>
          </cell>
          <cell r="F576">
            <v>54.666753024070573</v>
          </cell>
          <cell r="G576">
            <v>57.519020263091143</v>
          </cell>
          <cell r="H576">
            <v>52.627753699139291</v>
          </cell>
          <cell r="I576">
            <v>53.616816186955326</v>
          </cell>
          <cell r="J576">
            <v>54.094792249254887</v>
          </cell>
          <cell r="K576">
            <v>744</v>
          </cell>
          <cell r="L576" t="str">
            <v/>
          </cell>
          <cell r="M576" t="str">
            <v/>
          </cell>
          <cell r="N576" t="str">
            <v/>
          </cell>
          <cell r="O576" t="str">
            <v/>
          </cell>
          <cell r="P576" t="str">
            <v/>
          </cell>
          <cell r="Q576" t="str">
            <v/>
          </cell>
          <cell r="R576" t="str">
            <v/>
          </cell>
          <cell r="S576" t="str">
            <v/>
          </cell>
          <cell r="T576" t="str">
            <v/>
          </cell>
        </row>
        <row r="577">
          <cell r="A577">
            <v>56615</v>
          </cell>
          <cell r="B577" t="str">
            <v/>
          </cell>
          <cell r="C577" t="str">
            <v/>
          </cell>
          <cell r="D577">
            <v>50.746455489290511</v>
          </cell>
          <cell r="E577">
            <v>52.051661163017904</v>
          </cell>
          <cell r="F577">
            <v>55.026971467149103</v>
          </cell>
          <cell r="G577">
            <v>60.860842800372403</v>
          </cell>
          <cell r="H577">
            <v>51.817440383859825</v>
          </cell>
          <cell r="I577">
            <v>50.000862169513873</v>
          </cell>
          <cell r="J577">
            <v>53.417372245533933</v>
          </cell>
          <cell r="K577">
            <v>744</v>
          </cell>
          <cell r="L577" t="str">
            <v/>
          </cell>
          <cell r="M577" t="str">
            <v/>
          </cell>
          <cell r="N577" t="str">
            <v/>
          </cell>
          <cell r="O577" t="str">
            <v/>
          </cell>
          <cell r="P577" t="str">
            <v/>
          </cell>
          <cell r="Q577" t="str">
            <v/>
          </cell>
          <cell r="R577" t="str">
            <v/>
          </cell>
          <cell r="S577" t="str">
            <v/>
          </cell>
          <cell r="T577" t="str">
            <v/>
          </cell>
        </row>
        <row r="578">
          <cell r="A578">
            <v>56646</v>
          </cell>
          <cell r="B578" t="str">
            <v/>
          </cell>
          <cell r="C578" t="str">
            <v/>
          </cell>
          <cell r="D578">
            <v>39.91294438523029</v>
          </cell>
          <cell r="E578">
            <v>40.826847257973441</v>
          </cell>
          <cell r="F578">
            <v>49.634987756286669</v>
          </cell>
          <cell r="G578">
            <v>53.830711137739165</v>
          </cell>
          <cell r="H578">
            <v>44.206282444036368</v>
          </cell>
          <cell r="I578">
            <v>41.482564148627667</v>
          </cell>
          <cell r="J578">
            <v>44.982389521648933</v>
          </cell>
          <cell r="K578">
            <v>672</v>
          </cell>
          <cell r="L578" t="str">
            <v/>
          </cell>
          <cell r="M578" t="str">
            <v/>
          </cell>
          <cell r="N578" t="str">
            <v/>
          </cell>
          <cell r="O578" t="str">
            <v/>
          </cell>
          <cell r="P578" t="str">
            <v/>
          </cell>
          <cell r="Q578" t="str">
            <v/>
          </cell>
          <cell r="R578" t="str">
            <v/>
          </cell>
          <cell r="S578" t="str">
            <v/>
          </cell>
          <cell r="T578" t="str">
            <v/>
          </cell>
        </row>
        <row r="579">
          <cell r="A579">
            <v>56674</v>
          </cell>
          <cell r="B579" t="str">
            <v/>
          </cell>
          <cell r="C579" t="str">
            <v/>
          </cell>
          <cell r="D579">
            <v>40.806656623300761</v>
          </cell>
          <cell r="E579">
            <v>38.745667246715819</v>
          </cell>
          <cell r="F579">
            <v>49.189331994866322</v>
          </cell>
          <cell r="G579">
            <v>53.30695314935096</v>
          </cell>
          <cell r="H579">
            <v>41.148025443489772</v>
          </cell>
          <cell r="I579">
            <v>40.407140379684861</v>
          </cell>
          <cell r="J579">
            <v>43.933962472901413</v>
          </cell>
          <cell r="K579">
            <v>744</v>
          </cell>
          <cell r="L579" t="str">
            <v/>
          </cell>
          <cell r="M579" t="str">
            <v/>
          </cell>
          <cell r="N579" t="str">
            <v/>
          </cell>
          <cell r="O579" t="str">
            <v/>
          </cell>
          <cell r="P579" t="str">
            <v/>
          </cell>
          <cell r="Q579" t="str">
            <v/>
          </cell>
          <cell r="R579" t="str">
            <v/>
          </cell>
          <cell r="S579" t="str">
            <v/>
          </cell>
          <cell r="T579" t="str">
            <v/>
          </cell>
        </row>
        <row r="580">
          <cell r="A580">
            <v>56705</v>
          </cell>
          <cell r="B580" t="str">
            <v/>
          </cell>
          <cell r="C580" t="str">
            <v/>
          </cell>
          <cell r="D580">
            <v>30.334020320968015</v>
          </cell>
          <cell r="E580">
            <v>35.580748563437773</v>
          </cell>
          <cell r="F580">
            <v>49.927497970918509</v>
          </cell>
          <cell r="G580">
            <v>51.985347138756318</v>
          </cell>
          <cell r="H580">
            <v>36.631939073182423</v>
          </cell>
          <cell r="I580">
            <v>34.760466988025705</v>
          </cell>
          <cell r="J580">
            <v>39.870003342548124</v>
          </cell>
          <cell r="K580">
            <v>719</v>
          </cell>
          <cell r="L580" t="str">
            <v/>
          </cell>
          <cell r="M580" t="str">
            <v/>
          </cell>
          <cell r="N580" t="str">
            <v/>
          </cell>
          <cell r="O580" t="str">
            <v/>
          </cell>
          <cell r="P580" t="str">
            <v/>
          </cell>
          <cell r="Q580" t="str">
            <v/>
          </cell>
          <cell r="R580" t="str">
            <v/>
          </cell>
          <cell r="S580" t="str">
            <v/>
          </cell>
          <cell r="T580" t="str">
            <v/>
          </cell>
        </row>
        <row r="581">
          <cell r="A581">
            <v>56735</v>
          </cell>
          <cell r="B581" t="str">
            <v/>
          </cell>
          <cell r="C581" t="str">
            <v/>
          </cell>
          <cell r="D581">
            <v>32.655875012975272</v>
          </cell>
          <cell r="E581">
            <v>35.680138422014352</v>
          </cell>
          <cell r="F581">
            <v>46.482950583168524</v>
          </cell>
          <cell r="G581">
            <v>51.326704109863492</v>
          </cell>
          <cell r="H581">
            <v>38.382209888678418</v>
          </cell>
          <cell r="I581">
            <v>37.253186615046545</v>
          </cell>
          <cell r="J581">
            <v>40.296844105291107</v>
          </cell>
          <cell r="K581">
            <v>744</v>
          </cell>
          <cell r="L581" t="str">
            <v/>
          </cell>
          <cell r="M581" t="str">
            <v/>
          </cell>
          <cell r="N581" t="str">
            <v/>
          </cell>
          <cell r="O581" t="str">
            <v/>
          </cell>
          <cell r="P581" t="str">
            <v/>
          </cell>
          <cell r="Q581" t="str">
            <v/>
          </cell>
          <cell r="R581" t="str">
            <v/>
          </cell>
          <cell r="S581" t="str">
            <v/>
          </cell>
          <cell r="T581" t="str">
            <v/>
          </cell>
        </row>
        <row r="582">
          <cell r="A582">
            <v>56766</v>
          </cell>
          <cell r="B582" t="str">
            <v/>
          </cell>
          <cell r="C582" t="str">
            <v/>
          </cell>
          <cell r="D582">
            <v>22.880912057458271</v>
          </cell>
          <cell r="E582">
            <v>21.815434036579322</v>
          </cell>
          <cell r="F582">
            <v>34.281943423214912</v>
          </cell>
          <cell r="G582">
            <v>42.838538966424558</v>
          </cell>
          <cell r="H582">
            <v>36.062178164070389</v>
          </cell>
          <cell r="I582">
            <v>33.974997809250695</v>
          </cell>
          <cell r="J582">
            <v>31.975667409499692</v>
          </cell>
          <cell r="K582">
            <v>720</v>
          </cell>
          <cell r="L582" t="str">
            <v/>
          </cell>
          <cell r="M582" t="str">
            <v/>
          </cell>
          <cell r="N582" t="str">
            <v/>
          </cell>
          <cell r="O582" t="str">
            <v/>
          </cell>
          <cell r="P582" t="str">
            <v/>
          </cell>
          <cell r="Q582" t="str">
            <v/>
          </cell>
          <cell r="R582" t="str">
            <v/>
          </cell>
          <cell r="S582" t="str">
            <v/>
          </cell>
          <cell r="T582" t="str">
            <v/>
          </cell>
        </row>
        <row r="583">
          <cell r="A583">
            <v>56796</v>
          </cell>
          <cell r="B583" t="str">
            <v/>
          </cell>
          <cell r="C583" t="str">
            <v/>
          </cell>
          <cell r="D583">
            <v>17.151089080803931</v>
          </cell>
          <cell r="E583">
            <v>13.695832971530622</v>
          </cell>
          <cell r="F583">
            <v>23.917464608886981</v>
          </cell>
          <cell r="G583">
            <v>33.703123319432336</v>
          </cell>
          <cell r="H583">
            <v>34.748379176222905</v>
          </cell>
          <cell r="I583">
            <v>30.07865472926435</v>
          </cell>
          <cell r="J583">
            <v>25.549090647690189</v>
          </cell>
          <cell r="K583">
            <v>744</v>
          </cell>
          <cell r="L583" t="str">
            <v/>
          </cell>
          <cell r="M583" t="str">
            <v/>
          </cell>
          <cell r="N583" t="str">
            <v/>
          </cell>
          <cell r="O583" t="str">
            <v/>
          </cell>
          <cell r="P583" t="str">
            <v/>
          </cell>
          <cell r="Q583" t="str">
            <v/>
          </cell>
          <cell r="R583" t="str">
            <v/>
          </cell>
          <cell r="S583" t="str">
            <v/>
          </cell>
          <cell r="T583" t="str">
            <v/>
          </cell>
        </row>
        <row r="584">
          <cell r="A584">
            <v>56827</v>
          </cell>
          <cell r="B584" t="str">
            <v/>
          </cell>
          <cell r="C584" t="str">
            <v/>
          </cell>
          <cell r="D584">
            <v>20.023938339695746</v>
          </cell>
          <cell r="E584">
            <v>16.580458991847337</v>
          </cell>
          <cell r="F584">
            <v>27.546286109166353</v>
          </cell>
          <cell r="G584">
            <v>30.896067171012263</v>
          </cell>
          <cell r="H584">
            <v>32.92615897815255</v>
          </cell>
          <cell r="I584">
            <v>30.943429604549404</v>
          </cell>
          <cell r="J584">
            <v>26.486056532403939</v>
          </cell>
          <cell r="K584">
            <v>744</v>
          </cell>
          <cell r="L584" t="str">
            <v/>
          </cell>
          <cell r="M584" t="str">
            <v/>
          </cell>
          <cell r="N584" t="str">
            <v/>
          </cell>
          <cell r="O584" t="str">
            <v/>
          </cell>
          <cell r="P584" t="str">
            <v/>
          </cell>
          <cell r="Q584" t="str">
            <v/>
          </cell>
          <cell r="R584" t="str">
            <v/>
          </cell>
          <cell r="S584" t="str">
            <v/>
          </cell>
          <cell r="T584" t="str">
            <v/>
          </cell>
        </row>
        <row r="585">
          <cell r="A585">
            <v>56858</v>
          </cell>
          <cell r="B585" t="str">
            <v/>
          </cell>
          <cell r="C585" t="str">
            <v/>
          </cell>
          <cell r="D585">
            <v>24.553406958248715</v>
          </cell>
          <cell r="E585">
            <v>24.061697259055123</v>
          </cell>
          <cell r="F585">
            <v>41.664672688520589</v>
          </cell>
          <cell r="G585">
            <v>42.938593714836465</v>
          </cell>
          <cell r="H585">
            <v>31.26282123398029</v>
          </cell>
          <cell r="I585">
            <v>27.354305300221434</v>
          </cell>
          <cell r="J585">
            <v>31.972582859143767</v>
          </cell>
          <cell r="K585">
            <v>720</v>
          </cell>
          <cell r="L585" t="str">
            <v/>
          </cell>
          <cell r="M585" t="str">
            <v/>
          </cell>
          <cell r="N585" t="str">
            <v/>
          </cell>
          <cell r="O585" t="str">
            <v/>
          </cell>
          <cell r="P585" t="str">
            <v/>
          </cell>
          <cell r="Q585" t="str">
            <v/>
          </cell>
          <cell r="R585" t="str">
            <v/>
          </cell>
          <cell r="S585" t="str">
            <v/>
          </cell>
          <cell r="T585" t="str">
            <v/>
          </cell>
        </row>
        <row r="586">
          <cell r="A586">
            <v>56888</v>
          </cell>
          <cell r="B586" t="str">
            <v/>
          </cell>
          <cell r="C586" t="str">
            <v/>
          </cell>
          <cell r="D586">
            <v>30.389321007600888</v>
          </cell>
          <cell r="E586">
            <v>28.876058896125791</v>
          </cell>
          <cell r="F586">
            <v>43.444625815011754</v>
          </cell>
          <cell r="G586">
            <v>42.61086558357546</v>
          </cell>
          <cell r="H586">
            <v>28.878468540819672</v>
          </cell>
          <cell r="I586">
            <v>31.253707569498047</v>
          </cell>
          <cell r="J586">
            <v>34.242174568771937</v>
          </cell>
          <cell r="K586">
            <v>745</v>
          </cell>
          <cell r="L586" t="str">
            <v/>
          </cell>
          <cell r="M586" t="str">
            <v/>
          </cell>
          <cell r="N586" t="str">
            <v/>
          </cell>
          <cell r="O586" t="str">
            <v/>
          </cell>
          <cell r="P586" t="str">
            <v/>
          </cell>
          <cell r="Q586" t="str">
            <v/>
          </cell>
          <cell r="R586" t="str">
            <v/>
          </cell>
          <cell r="S586" t="str">
            <v/>
          </cell>
          <cell r="T586" t="str">
            <v/>
          </cell>
        </row>
        <row r="587">
          <cell r="A587">
            <v>56919</v>
          </cell>
          <cell r="B587" t="str">
            <v/>
          </cell>
          <cell r="C587" t="str">
            <v/>
          </cell>
          <cell r="D587">
            <v>47.673377102398618</v>
          </cell>
          <cell r="E587">
            <v>43.560285537249463</v>
          </cell>
          <cell r="F587">
            <v>49.980575664188009</v>
          </cell>
          <cell r="G587">
            <v>53.809304847275278</v>
          </cell>
          <cell r="H587">
            <v>48.21303857058038</v>
          </cell>
          <cell r="I587">
            <v>46.835297880016775</v>
          </cell>
          <cell r="J587">
            <v>48.345313266951422</v>
          </cell>
          <cell r="K587">
            <v>720</v>
          </cell>
          <cell r="L587" t="str">
            <v/>
          </cell>
          <cell r="M587" t="str">
            <v/>
          </cell>
          <cell r="N587" t="str">
            <v/>
          </cell>
          <cell r="O587" t="str">
            <v/>
          </cell>
          <cell r="P587" t="str">
            <v/>
          </cell>
          <cell r="Q587" t="str">
            <v/>
          </cell>
          <cell r="R587" t="str">
            <v/>
          </cell>
          <cell r="S587" t="str">
            <v/>
          </cell>
          <cell r="T587" t="str">
            <v/>
          </cell>
        </row>
        <row r="588">
          <cell r="A588">
            <v>56949</v>
          </cell>
          <cell r="B588" t="str">
            <v/>
          </cell>
          <cell r="C588" t="str">
            <v/>
          </cell>
          <cell r="D588">
            <v>54.214660282944109</v>
          </cell>
          <cell r="E588">
            <v>51.923750039328901</v>
          </cell>
          <cell r="F588">
            <v>54.666753024070573</v>
          </cell>
          <cell r="G588">
            <v>57.519020263091143</v>
          </cell>
          <cell r="H588">
            <v>52.627753699139291</v>
          </cell>
          <cell r="I588">
            <v>53.616816186955326</v>
          </cell>
          <cell r="J588">
            <v>54.094792249254887</v>
          </cell>
          <cell r="K588">
            <v>744</v>
          </cell>
          <cell r="L588" t="str">
            <v/>
          </cell>
          <cell r="M588" t="str">
            <v/>
          </cell>
          <cell r="N588" t="str">
            <v/>
          </cell>
          <cell r="O588" t="str">
            <v/>
          </cell>
          <cell r="P588" t="str">
            <v/>
          </cell>
          <cell r="Q588" t="str">
            <v/>
          </cell>
          <cell r="R588" t="str">
            <v/>
          </cell>
          <cell r="S588" t="str">
            <v/>
          </cell>
          <cell r="T588" t="str">
            <v/>
          </cell>
        </row>
        <row r="589">
          <cell r="A589">
            <v>56980</v>
          </cell>
          <cell r="B589" t="str">
            <v/>
          </cell>
          <cell r="C589" t="str">
            <v/>
          </cell>
          <cell r="D589">
            <v>50.746455489290511</v>
          </cell>
          <cell r="E589">
            <v>52.051661163017904</v>
          </cell>
          <cell r="F589">
            <v>55.026971467149103</v>
          </cell>
          <cell r="G589">
            <v>60.860842800372403</v>
          </cell>
          <cell r="H589">
            <v>51.817440383859825</v>
          </cell>
          <cell r="I589">
            <v>50.000862169513873</v>
          </cell>
          <cell r="J589">
            <v>53.417372245533933</v>
          </cell>
          <cell r="K589">
            <v>744</v>
          </cell>
          <cell r="L589" t="str">
            <v/>
          </cell>
          <cell r="M589" t="str">
            <v/>
          </cell>
          <cell r="N589" t="str">
            <v/>
          </cell>
          <cell r="O589" t="str">
            <v/>
          </cell>
          <cell r="P589" t="str">
            <v/>
          </cell>
          <cell r="Q589" t="str">
            <v/>
          </cell>
          <cell r="R589" t="str">
            <v/>
          </cell>
          <cell r="S589" t="str">
            <v/>
          </cell>
          <cell r="T589" t="str">
            <v/>
          </cell>
        </row>
        <row r="590">
          <cell r="A590">
            <v>57011</v>
          </cell>
          <cell r="B590" t="str">
            <v/>
          </cell>
          <cell r="C590" t="str">
            <v/>
          </cell>
          <cell r="D590">
            <v>39.91294438523029</v>
          </cell>
          <cell r="E590">
            <v>40.826847257973441</v>
          </cell>
          <cell r="F590">
            <v>49.634987756286669</v>
          </cell>
          <cell r="G590">
            <v>53.830711137739165</v>
          </cell>
          <cell r="H590">
            <v>44.206282444036368</v>
          </cell>
          <cell r="I590">
            <v>41.482564148627667</v>
          </cell>
          <cell r="J590">
            <v>44.982389521648933</v>
          </cell>
          <cell r="K590">
            <v>696</v>
          </cell>
          <cell r="L590" t="str">
            <v/>
          </cell>
          <cell r="M590" t="str">
            <v/>
          </cell>
          <cell r="N590" t="str">
            <v/>
          </cell>
          <cell r="O590" t="str">
            <v/>
          </cell>
          <cell r="P590" t="str">
            <v/>
          </cell>
          <cell r="Q590" t="str">
            <v/>
          </cell>
          <cell r="R590" t="str">
            <v/>
          </cell>
          <cell r="S590" t="str">
            <v/>
          </cell>
          <cell r="T590" t="str">
            <v/>
          </cell>
        </row>
        <row r="591">
          <cell r="A591">
            <v>57040</v>
          </cell>
          <cell r="B591" t="str">
            <v/>
          </cell>
          <cell r="C591" t="str">
            <v/>
          </cell>
          <cell r="D591">
            <v>40.806656623300761</v>
          </cell>
          <cell r="E591">
            <v>38.745667246715819</v>
          </cell>
          <cell r="F591">
            <v>49.189331994866322</v>
          </cell>
          <cell r="G591">
            <v>53.30695314935096</v>
          </cell>
          <cell r="H591">
            <v>41.148025443489772</v>
          </cell>
          <cell r="I591">
            <v>40.407140379684861</v>
          </cell>
          <cell r="J591">
            <v>43.933962472901413</v>
          </cell>
          <cell r="K591">
            <v>744</v>
          </cell>
          <cell r="L591" t="str">
            <v/>
          </cell>
          <cell r="M591" t="str">
            <v/>
          </cell>
          <cell r="N591" t="str">
            <v/>
          </cell>
          <cell r="O591" t="str">
            <v/>
          </cell>
          <cell r="P591" t="str">
            <v/>
          </cell>
          <cell r="Q591" t="str">
            <v/>
          </cell>
          <cell r="R591" t="str">
            <v/>
          </cell>
          <cell r="S591" t="str">
            <v/>
          </cell>
          <cell r="T591" t="str">
            <v/>
          </cell>
        </row>
        <row r="592">
          <cell r="A592">
            <v>57071</v>
          </cell>
          <cell r="B592" t="str">
            <v/>
          </cell>
          <cell r="C592" t="str">
            <v/>
          </cell>
          <cell r="D592">
            <v>30.334020320968015</v>
          </cell>
          <cell r="E592">
            <v>35.580748563437773</v>
          </cell>
          <cell r="F592">
            <v>49.927497970918509</v>
          </cell>
          <cell r="G592">
            <v>51.985347138756318</v>
          </cell>
          <cell r="H592">
            <v>36.631939073182423</v>
          </cell>
          <cell r="I592">
            <v>34.760466988025705</v>
          </cell>
          <cell r="J592">
            <v>39.870003342548124</v>
          </cell>
          <cell r="K592">
            <v>719</v>
          </cell>
          <cell r="L592" t="str">
            <v/>
          </cell>
          <cell r="M592" t="str">
            <v/>
          </cell>
          <cell r="N592" t="str">
            <v/>
          </cell>
          <cell r="O592" t="str">
            <v/>
          </cell>
          <cell r="P592" t="str">
            <v/>
          </cell>
          <cell r="Q592" t="str">
            <v/>
          </cell>
          <cell r="R592" t="str">
            <v/>
          </cell>
          <cell r="S592" t="str">
            <v/>
          </cell>
          <cell r="T592" t="str">
            <v/>
          </cell>
        </row>
        <row r="593">
          <cell r="A593">
            <v>57101</v>
          </cell>
          <cell r="B593" t="str">
            <v/>
          </cell>
          <cell r="C593" t="str">
            <v/>
          </cell>
          <cell r="D593">
            <v>32.655875012975272</v>
          </cell>
          <cell r="E593">
            <v>35.680138422014352</v>
          </cell>
          <cell r="F593">
            <v>46.482950583168524</v>
          </cell>
          <cell r="G593">
            <v>51.326704109863492</v>
          </cell>
          <cell r="H593">
            <v>38.382209888678418</v>
          </cell>
          <cell r="I593">
            <v>37.253186615046545</v>
          </cell>
          <cell r="J593">
            <v>40.296844105291107</v>
          </cell>
          <cell r="K593">
            <v>744</v>
          </cell>
          <cell r="L593" t="str">
            <v/>
          </cell>
          <cell r="M593" t="str">
            <v/>
          </cell>
          <cell r="N593" t="str">
            <v/>
          </cell>
          <cell r="O593" t="str">
            <v/>
          </cell>
          <cell r="P593" t="str">
            <v/>
          </cell>
          <cell r="Q593" t="str">
            <v/>
          </cell>
          <cell r="R593" t="str">
            <v/>
          </cell>
          <cell r="S593" t="str">
            <v/>
          </cell>
          <cell r="T593" t="str">
            <v/>
          </cell>
        </row>
        <row r="594">
          <cell r="A594">
            <v>57132</v>
          </cell>
          <cell r="B594" t="str">
            <v/>
          </cell>
          <cell r="C594" t="str">
            <v/>
          </cell>
          <cell r="D594">
            <v>22.880912057458271</v>
          </cell>
          <cell r="E594">
            <v>21.815434036579322</v>
          </cell>
          <cell r="F594">
            <v>34.281943423214912</v>
          </cell>
          <cell r="G594">
            <v>42.838538966424558</v>
          </cell>
          <cell r="H594">
            <v>36.062178164070389</v>
          </cell>
          <cell r="I594">
            <v>33.974997809250695</v>
          </cell>
          <cell r="J594">
            <v>31.975667409499692</v>
          </cell>
          <cell r="K594">
            <v>720</v>
          </cell>
          <cell r="L594" t="str">
            <v/>
          </cell>
          <cell r="M594" t="str">
            <v/>
          </cell>
          <cell r="N594" t="str">
            <v/>
          </cell>
          <cell r="O594" t="str">
            <v/>
          </cell>
          <cell r="P594" t="str">
            <v/>
          </cell>
          <cell r="Q594" t="str">
            <v/>
          </cell>
          <cell r="R594" t="str">
            <v/>
          </cell>
          <cell r="S594" t="str">
            <v/>
          </cell>
          <cell r="T594" t="str">
            <v/>
          </cell>
        </row>
        <row r="595">
          <cell r="A595">
            <v>57162</v>
          </cell>
          <cell r="B595" t="str">
            <v/>
          </cell>
          <cell r="C595" t="str">
            <v/>
          </cell>
          <cell r="D595">
            <v>17.151089080803931</v>
          </cell>
          <cell r="E595">
            <v>13.695832971530622</v>
          </cell>
          <cell r="F595">
            <v>23.917464608886981</v>
          </cell>
          <cell r="G595">
            <v>33.703123319432336</v>
          </cell>
          <cell r="H595">
            <v>34.748379176222905</v>
          </cell>
          <cell r="I595">
            <v>30.07865472926435</v>
          </cell>
          <cell r="J595">
            <v>25.549090647690189</v>
          </cell>
          <cell r="K595">
            <v>744</v>
          </cell>
          <cell r="L595" t="str">
            <v/>
          </cell>
          <cell r="M595" t="str">
            <v/>
          </cell>
          <cell r="N595" t="str">
            <v/>
          </cell>
          <cell r="O595" t="str">
            <v/>
          </cell>
          <cell r="P595" t="str">
            <v/>
          </cell>
          <cell r="Q595" t="str">
            <v/>
          </cell>
          <cell r="R595" t="str">
            <v/>
          </cell>
          <cell r="S595" t="str">
            <v/>
          </cell>
          <cell r="T595" t="str">
            <v/>
          </cell>
        </row>
        <row r="596">
          <cell r="A596">
            <v>57193</v>
          </cell>
          <cell r="B596" t="str">
            <v/>
          </cell>
          <cell r="C596" t="str">
            <v/>
          </cell>
          <cell r="D596">
            <v>20.023938339695746</v>
          </cell>
          <cell r="E596">
            <v>16.580458991847337</v>
          </cell>
          <cell r="F596">
            <v>27.546286109166353</v>
          </cell>
          <cell r="G596">
            <v>30.896067171012263</v>
          </cell>
          <cell r="H596">
            <v>32.92615897815255</v>
          </cell>
          <cell r="I596">
            <v>30.943429604549404</v>
          </cell>
          <cell r="J596">
            <v>26.486056532403939</v>
          </cell>
          <cell r="K596">
            <v>744</v>
          </cell>
          <cell r="L596" t="str">
            <v/>
          </cell>
          <cell r="M596" t="str">
            <v/>
          </cell>
          <cell r="N596" t="str">
            <v/>
          </cell>
          <cell r="O596" t="str">
            <v/>
          </cell>
          <cell r="P596" t="str">
            <v/>
          </cell>
          <cell r="Q596" t="str">
            <v/>
          </cell>
          <cell r="R596" t="str">
            <v/>
          </cell>
          <cell r="S596" t="str">
            <v/>
          </cell>
          <cell r="T596" t="str">
            <v/>
          </cell>
        </row>
        <row r="597">
          <cell r="A597">
            <v>57224</v>
          </cell>
          <cell r="B597" t="str">
            <v/>
          </cell>
          <cell r="C597" t="str">
            <v/>
          </cell>
          <cell r="D597">
            <v>24.553406958248715</v>
          </cell>
          <cell r="E597">
            <v>24.061697259055123</v>
          </cell>
          <cell r="F597">
            <v>41.664672688520589</v>
          </cell>
          <cell r="G597">
            <v>42.938593714836465</v>
          </cell>
          <cell r="H597">
            <v>31.26282123398029</v>
          </cell>
          <cell r="I597">
            <v>27.354305300221434</v>
          </cell>
          <cell r="J597">
            <v>31.972582859143767</v>
          </cell>
          <cell r="K597">
            <v>720</v>
          </cell>
          <cell r="L597" t="str">
            <v/>
          </cell>
          <cell r="M597" t="str">
            <v/>
          </cell>
          <cell r="N597" t="str">
            <v/>
          </cell>
          <cell r="O597" t="str">
            <v/>
          </cell>
          <cell r="P597" t="str">
            <v/>
          </cell>
          <cell r="Q597" t="str">
            <v/>
          </cell>
          <cell r="R597" t="str">
            <v/>
          </cell>
          <cell r="S597" t="str">
            <v/>
          </cell>
          <cell r="T597" t="str">
            <v/>
          </cell>
        </row>
        <row r="598">
          <cell r="A598">
            <v>57254</v>
          </cell>
          <cell r="B598" t="str">
            <v/>
          </cell>
          <cell r="C598" t="str">
            <v/>
          </cell>
          <cell r="D598">
            <v>30.389321007600888</v>
          </cell>
          <cell r="E598">
            <v>28.876058896125791</v>
          </cell>
          <cell r="F598">
            <v>43.444625815011754</v>
          </cell>
          <cell r="G598">
            <v>42.61086558357546</v>
          </cell>
          <cell r="H598">
            <v>28.878468540819672</v>
          </cell>
          <cell r="I598">
            <v>31.253707569498047</v>
          </cell>
          <cell r="J598">
            <v>34.242174568771937</v>
          </cell>
          <cell r="K598">
            <v>745</v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</row>
        <row r="599">
          <cell r="A599">
            <v>57285</v>
          </cell>
          <cell r="B599" t="str">
            <v/>
          </cell>
          <cell r="C599" t="str">
            <v/>
          </cell>
          <cell r="D599">
            <v>47.673377102398618</v>
          </cell>
          <cell r="E599">
            <v>43.560285537249463</v>
          </cell>
          <cell r="F599">
            <v>49.980575664188009</v>
          </cell>
          <cell r="G599">
            <v>53.809304847275278</v>
          </cell>
          <cell r="H599">
            <v>48.21303857058038</v>
          </cell>
          <cell r="I599">
            <v>46.835297880016775</v>
          </cell>
          <cell r="J599">
            <v>48.345313266951422</v>
          </cell>
          <cell r="K599">
            <v>720</v>
          </cell>
          <cell r="L599" t="str">
            <v/>
          </cell>
          <cell r="M599" t="str">
            <v/>
          </cell>
          <cell r="N599" t="str">
            <v/>
          </cell>
          <cell r="O599" t="str">
            <v/>
          </cell>
          <cell r="P599" t="str">
            <v/>
          </cell>
          <cell r="Q599" t="str">
            <v/>
          </cell>
          <cell r="R599" t="str">
            <v/>
          </cell>
          <cell r="S599" t="str">
            <v/>
          </cell>
          <cell r="T599" t="str">
            <v/>
          </cell>
        </row>
        <row r="600">
          <cell r="A600">
            <v>57315</v>
          </cell>
          <cell r="B600" t="str">
            <v/>
          </cell>
          <cell r="C600" t="str">
            <v/>
          </cell>
          <cell r="D600">
            <v>54.214660282944109</v>
          </cell>
          <cell r="E600">
            <v>51.923750039328901</v>
          </cell>
          <cell r="F600">
            <v>54.666753024070573</v>
          </cell>
          <cell r="G600">
            <v>57.519020263091143</v>
          </cell>
          <cell r="H600">
            <v>52.627753699139291</v>
          </cell>
          <cell r="I600">
            <v>53.616816186955326</v>
          </cell>
          <cell r="J600">
            <v>54.094792249254887</v>
          </cell>
          <cell r="K600">
            <v>744</v>
          </cell>
          <cell r="L600" t="str">
            <v/>
          </cell>
          <cell r="M600" t="str">
            <v/>
          </cell>
          <cell r="N600" t="str">
            <v/>
          </cell>
          <cell r="O600" t="str">
            <v/>
          </cell>
          <cell r="P600" t="str">
            <v/>
          </cell>
          <cell r="Q600" t="str">
            <v/>
          </cell>
          <cell r="R600" t="str">
            <v/>
          </cell>
          <cell r="S600" t="str">
            <v/>
          </cell>
          <cell r="T600" t="str">
            <v/>
          </cell>
        </row>
        <row r="601">
          <cell r="A601">
            <v>57346</v>
          </cell>
          <cell r="B601" t="str">
            <v/>
          </cell>
          <cell r="C601" t="str">
            <v/>
          </cell>
          <cell r="D601">
            <v>50.746455489290511</v>
          </cell>
          <cell r="E601">
            <v>52.051661163017904</v>
          </cell>
          <cell r="F601">
            <v>55.026971467149103</v>
          </cell>
          <cell r="G601">
            <v>60.860842800372403</v>
          </cell>
          <cell r="H601">
            <v>51.817440383859825</v>
          </cell>
          <cell r="I601">
            <v>50.000862169513873</v>
          </cell>
          <cell r="J601">
            <v>53.417372245533933</v>
          </cell>
          <cell r="K601">
            <v>744</v>
          </cell>
          <cell r="L601" t="str">
            <v/>
          </cell>
          <cell r="M601" t="str">
            <v/>
          </cell>
          <cell r="N601" t="str">
            <v/>
          </cell>
          <cell r="O601" t="str">
            <v/>
          </cell>
          <cell r="P601" t="str">
            <v/>
          </cell>
          <cell r="Q601" t="str">
            <v/>
          </cell>
          <cell r="R601" t="str">
            <v/>
          </cell>
          <cell r="S601" t="str">
            <v/>
          </cell>
          <cell r="T601" t="str">
            <v/>
          </cell>
        </row>
        <row r="602">
          <cell r="A602">
            <v>57377</v>
          </cell>
          <cell r="B602" t="str">
            <v/>
          </cell>
          <cell r="C602" t="str">
            <v/>
          </cell>
          <cell r="D602">
            <v>39.91294438523029</v>
          </cell>
          <cell r="E602">
            <v>40.826847257973441</v>
          </cell>
          <cell r="F602">
            <v>49.634987756286669</v>
          </cell>
          <cell r="G602">
            <v>53.830711137739165</v>
          </cell>
          <cell r="H602">
            <v>44.206282444036368</v>
          </cell>
          <cell r="I602">
            <v>41.482564148627667</v>
          </cell>
          <cell r="J602">
            <v>44.982389521648933</v>
          </cell>
          <cell r="K602">
            <v>672</v>
          </cell>
          <cell r="L602" t="str">
            <v/>
          </cell>
          <cell r="M602" t="str">
            <v/>
          </cell>
          <cell r="N602" t="str">
            <v/>
          </cell>
          <cell r="O602" t="str">
            <v/>
          </cell>
          <cell r="P602" t="str">
            <v/>
          </cell>
          <cell r="Q602" t="str">
            <v/>
          </cell>
          <cell r="R602" t="str">
            <v/>
          </cell>
          <cell r="S602" t="str">
            <v/>
          </cell>
          <cell r="T602" t="str">
            <v/>
          </cell>
        </row>
        <row r="603">
          <cell r="A603">
            <v>57405</v>
          </cell>
          <cell r="B603" t="str">
            <v/>
          </cell>
          <cell r="C603" t="str">
            <v/>
          </cell>
          <cell r="D603">
            <v>40.806656623300761</v>
          </cell>
          <cell r="E603">
            <v>38.745667246715819</v>
          </cell>
          <cell r="F603">
            <v>49.189331994866322</v>
          </cell>
          <cell r="G603">
            <v>53.30695314935096</v>
          </cell>
          <cell r="H603">
            <v>41.148025443489772</v>
          </cell>
          <cell r="I603">
            <v>40.407140379684861</v>
          </cell>
          <cell r="J603">
            <v>43.933962472901413</v>
          </cell>
          <cell r="K603">
            <v>744</v>
          </cell>
          <cell r="L603" t="str">
            <v/>
          </cell>
          <cell r="M603" t="str">
            <v/>
          </cell>
          <cell r="N603" t="str">
            <v/>
          </cell>
          <cell r="O603" t="str">
            <v/>
          </cell>
          <cell r="P603" t="str">
            <v/>
          </cell>
          <cell r="Q603" t="str">
            <v/>
          </cell>
          <cell r="R603" t="str">
            <v/>
          </cell>
          <cell r="S603" t="str">
            <v/>
          </cell>
          <cell r="T603" t="str">
            <v/>
          </cell>
        </row>
        <row r="604">
          <cell r="A604">
            <v>57436</v>
          </cell>
          <cell r="B604" t="str">
            <v/>
          </cell>
          <cell r="C604" t="str">
            <v/>
          </cell>
          <cell r="D604">
            <v>30.334020320968015</v>
          </cell>
          <cell r="E604">
            <v>35.580748563437773</v>
          </cell>
          <cell r="F604">
            <v>49.927497970918509</v>
          </cell>
          <cell r="G604">
            <v>51.985347138756318</v>
          </cell>
          <cell r="H604">
            <v>36.631939073182423</v>
          </cell>
          <cell r="I604">
            <v>34.760466988025705</v>
          </cell>
          <cell r="J604">
            <v>39.870003342548124</v>
          </cell>
          <cell r="K604">
            <v>719</v>
          </cell>
          <cell r="L604" t="str">
            <v/>
          </cell>
          <cell r="M604" t="str">
            <v/>
          </cell>
          <cell r="N604" t="str">
            <v/>
          </cell>
          <cell r="O604" t="str">
            <v/>
          </cell>
          <cell r="P604" t="str">
            <v/>
          </cell>
          <cell r="Q604" t="str">
            <v/>
          </cell>
          <cell r="R604" t="str">
            <v/>
          </cell>
          <cell r="S604" t="str">
            <v/>
          </cell>
          <cell r="T604" t="str">
            <v/>
          </cell>
        </row>
        <row r="605">
          <cell r="A605">
            <v>57466</v>
          </cell>
          <cell r="B605" t="str">
            <v/>
          </cell>
          <cell r="C605" t="str">
            <v/>
          </cell>
          <cell r="D605">
            <v>32.655875012975272</v>
          </cell>
          <cell r="E605">
            <v>35.680138422014352</v>
          </cell>
          <cell r="F605">
            <v>46.482950583168524</v>
          </cell>
          <cell r="G605">
            <v>51.326704109863492</v>
          </cell>
          <cell r="H605">
            <v>38.382209888678418</v>
          </cell>
          <cell r="I605">
            <v>37.253186615046545</v>
          </cell>
          <cell r="J605">
            <v>40.296844105291107</v>
          </cell>
          <cell r="K605">
            <v>744</v>
          </cell>
          <cell r="L605" t="str">
            <v/>
          </cell>
          <cell r="M605" t="str">
            <v/>
          </cell>
          <cell r="N605" t="str">
            <v/>
          </cell>
          <cell r="O605" t="str">
            <v/>
          </cell>
          <cell r="P605" t="str">
            <v/>
          </cell>
          <cell r="Q605" t="str">
            <v/>
          </cell>
          <cell r="R605" t="str">
            <v/>
          </cell>
          <cell r="S605" t="str">
            <v/>
          </cell>
          <cell r="T605" t="str">
            <v/>
          </cell>
        </row>
        <row r="606">
          <cell r="A606">
            <v>57497</v>
          </cell>
          <cell r="B606" t="str">
            <v/>
          </cell>
          <cell r="C606" t="str">
            <v/>
          </cell>
          <cell r="D606">
            <v>22.880912057458271</v>
          </cell>
          <cell r="E606">
            <v>21.815434036579322</v>
          </cell>
          <cell r="F606">
            <v>34.281943423214912</v>
          </cell>
          <cell r="G606">
            <v>42.838538966424558</v>
          </cell>
          <cell r="H606">
            <v>36.062178164070389</v>
          </cell>
          <cell r="I606">
            <v>33.974997809250695</v>
          </cell>
          <cell r="J606">
            <v>31.975667409499692</v>
          </cell>
          <cell r="K606">
            <v>720</v>
          </cell>
          <cell r="L606" t="str">
            <v/>
          </cell>
          <cell r="M606" t="str">
            <v/>
          </cell>
          <cell r="N606" t="str">
            <v/>
          </cell>
          <cell r="O606" t="str">
            <v/>
          </cell>
          <cell r="P606" t="str">
            <v/>
          </cell>
          <cell r="Q606" t="str">
            <v/>
          </cell>
          <cell r="R606" t="str">
            <v/>
          </cell>
          <cell r="S606" t="str">
            <v/>
          </cell>
          <cell r="T606" t="str">
            <v/>
          </cell>
        </row>
        <row r="607">
          <cell r="A607">
            <v>57527</v>
          </cell>
          <cell r="B607" t="str">
            <v/>
          </cell>
          <cell r="C607" t="str">
            <v/>
          </cell>
          <cell r="D607">
            <v>17.151089080803931</v>
          </cell>
          <cell r="E607">
            <v>13.695832971530622</v>
          </cell>
          <cell r="F607">
            <v>23.917464608886981</v>
          </cell>
          <cell r="G607">
            <v>33.703123319432336</v>
          </cell>
          <cell r="H607">
            <v>34.748379176222905</v>
          </cell>
          <cell r="I607">
            <v>30.07865472926435</v>
          </cell>
          <cell r="J607">
            <v>25.549090647690189</v>
          </cell>
          <cell r="K607">
            <v>744</v>
          </cell>
          <cell r="L607" t="str">
            <v/>
          </cell>
          <cell r="M607" t="str">
            <v/>
          </cell>
          <cell r="N607" t="str">
            <v/>
          </cell>
          <cell r="O607" t="str">
            <v/>
          </cell>
          <cell r="P607" t="str">
            <v/>
          </cell>
          <cell r="Q607" t="str">
            <v/>
          </cell>
          <cell r="R607" t="str">
            <v/>
          </cell>
          <cell r="S607" t="str">
            <v/>
          </cell>
          <cell r="T607" t="str">
            <v/>
          </cell>
        </row>
        <row r="608">
          <cell r="A608">
            <v>57558</v>
          </cell>
          <cell r="B608" t="str">
            <v/>
          </cell>
          <cell r="C608" t="str">
            <v/>
          </cell>
          <cell r="D608">
            <v>20.023938339695746</v>
          </cell>
          <cell r="E608">
            <v>16.580458991847337</v>
          </cell>
          <cell r="F608">
            <v>27.546286109166353</v>
          </cell>
          <cell r="G608">
            <v>30.896067171012263</v>
          </cell>
          <cell r="H608">
            <v>32.92615897815255</v>
          </cell>
          <cell r="I608">
            <v>30.943429604549404</v>
          </cell>
          <cell r="J608">
            <v>26.486056532403939</v>
          </cell>
          <cell r="K608">
            <v>744</v>
          </cell>
          <cell r="L608" t="str">
            <v/>
          </cell>
          <cell r="M608" t="str">
            <v/>
          </cell>
          <cell r="N608" t="str">
            <v/>
          </cell>
          <cell r="O608" t="str">
            <v/>
          </cell>
          <cell r="P608" t="str">
            <v/>
          </cell>
          <cell r="Q608" t="str">
            <v/>
          </cell>
          <cell r="R608" t="str">
            <v/>
          </cell>
          <cell r="S608" t="str">
            <v/>
          </cell>
          <cell r="T608" t="str">
            <v/>
          </cell>
        </row>
        <row r="609">
          <cell r="A609">
            <v>57589</v>
          </cell>
          <cell r="B609" t="str">
            <v/>
          </cell>
          <cell r="C609" t="str">
            <v/>
          </cell>
          <cell r="D609">
            <v>24.553406958248715</v>
          </cell>
          <cell r="E609">
            <v>24.061697259055123</v>
          </cell>
          <cell r="F609">
            <v>41.664672688520589</v>
          </cell>
          <cell r="G609">
            <v>42.938593714836465</v>
          </cell>
          <cell r="H609">
            <v>31.26282123398029</v>
          </cell>
          <cell r="I609">
            <v>27.354305300221434</v>
          </cell>
          <cell r="J609">
            <v>31.972582859143767</v>
          </cell>
          <cell r="K609">
            <v>720</v>
          </cell>
          <cell r="L609" t="str">
            <v/>
          </cell>
          <cell r="M609" t="str">
            <v/>
          </cell>
          <cell r="N609" t="str">
            <v/>
          </cell>
          <cell r="O609" t="str">
            <v/>
          </cell>
          <cell r="P609" t="str">
            <v/>
          </cell>
          <cell r="Q609" t="str">
            <v/>
          </cell>
          <cell r="R609" t="str">
            <v/>
          </cell>
          <cell r="S609" t="str">
            <v/>
          </cell>
          <cell r="T609" t="str">
            <v/>
          </cell>
        </row>
        <row r="610">
          <cell r="A610">
            <v>57619</v>
          </cell>
          <cell r="B610" t="str">
            <v/>
          </cell>
          <cell r="C610" t="str">
            <v/>
          </cell>
          <cell r="D610">
            <v>30.389321007600888</v>
          </cell>
          <cell r="E610">
            <v>28.876058896125791</v>
          </cell>
          <cell r="F610">
            <v>43.444625815011754</v>
          </cell>
          <cell r="G610">
            <v>42.61086558357546</v>
          </cell>
          <cell r="H610">
            <v>28.878468540819672</v>
          </cell>
          <cell r="I610">
            <v>31.253707569498047</v>
          </cell>
          <cell r="J610">
            <v>34.242174568771937</v>
          </cell>
          <cell r="K610">
            <v>745</v>
          </cell>
          <cell r="L610" t="str">
            <v/>
          </cell>
          <cell r="M610" t="str">
            <v/>
          </cell>
          <cell r="N610" t="str">
            <v/>
          </cell>
          <cell r="O610" t="str">
            <v/>
          </cell>
          <cell r="P610" t="str">
            <v/>
          </cell>
          <cell r="Q610" t="str">
            <v/>
          </cell>
          <cell r="R610" t="str">
            <v/>
          </cell>
          <cell r="S610" t="str">
            <v/>
          </cell>
          <cell r="T610" t="str">
            <v/>
          </cell>
        </row>
        <row r="611">
          <cell r="A611">
            <v>57650</v>
          </cell>
          <cell r="B611" t="str">
            <v/>
          </cell>
          <cell r="C611" t="str">
            <v/>
          </cell>
          <cell r="D611">
            <v>47.673377102398618</v>
          </cell>
          <cell r="E611">
            <v>43.560285537249463</v>
          </cell>
          <cell r="F611">
            <v>49.980575664188009</v>
          </cell>
          <cell r="G611">
            <v>53.809304847275278</v>
          </cell>
          <cell r="H611">
            <v>48.21303857058038</v>
          </cell>
          <cell r="I611">
            <v>46.835297880016775</v>
          </cell>
          <cell r="J611">
            <v>48.345313266951422</v>
          </cell>
          <cell r="K611">
            <v>720</v>
          </cell>
          <cell r="L611" t="str">
            <v/>
          </cell>
          <cell r="M611" t="str">
            <v/>
          </cell>
          <cell r="N611" t="str">
            <v/>
          </cell>
          <cell r="O611" t="str">
            <v/>
          </cell>
          <cell r="P611" t="str">
            <v/>
          </cell>
          <cell r="Q611" t="str">
            <v/>
          </cell>
          <cell r="R611" t="str">
            <v/>
          </cell>
          <cell r="S611" t="str">
            <v/>
          </cell>
          <cell r="T611" t="str">
            <v/>
          </cell>
        </row>
        <row r="612">
          <cell r="A612">
            <v>57680</v>
          </cell>
          <cell r="B612" t="str">
            <v/>
          </cell>
          <cell r="C612" t="str">
            <v/>
          </cell>
          <cell r="D612">
            <v>54.214660282944109</v>
          </cell>
          <cell r="E612">
            <v>51.923750039328901</v>
          </cell>
          <cell r="F612">
            <v>54.666753024070573</v>
          </cell>
          <cell r="G612">
            <v>57.519020263091143</v>
          </cell>
          <cell r="H612">
            <v>52.627753699139291</v>
          </cell>
          <cell r="I612">
            <v>53.616816186955326</v>
          </cell>
          <cell r="J612">
            <v>54.094792249254887</v>
          </cell>
          <cell r="K612">
            <v>744</v>
          </cell>
          <cell r="L612" t="str">
            <v/>
          </cell>
          <cell r="M612" t="str">
            <v/>
          </cell>
          <cell r="N612" t="str">
            <v/>
          </cell>
          <cell r="O612" t="str">
            <v/>
          </cell>
          <cell r="P612" t="str">
            <v/>
          </cell>
          <cell r="Q612" t="str">
            <v/>
          </cell>
          <cell r="R612" t="str">
            <v/>
          </cell>
          <cell r="S612" t="str">
            <v/>
          </cell>
          <cell r="T612" t="str">
            <v/>
          </cell>
        </row>
      </sheetData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/>
      <sheetData sheetId="19"/>
      <sheetData sheetId="20"/>
      <sheetData sheetId="21" refreshError="1"/>
      <sheetData sheetId="22" refreshError="1"/>
      <sheetData sheetId="23" refreshError="1">
        <row r="39">
          <cell r="G39">
            <v>39475</v>
          </cell>
        </row>
        <row r="112">
          <cell r="C112">
            <v>1</v>
          </cell>
        </row>
      </sheetData>
      <sheetData sheetId="24"/>
      <sheetData sheetId="2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ID LTC Market Value"/>
      <sheetName val="GRID Prices (HLH)"/>
      <sheetName val="GRID Nameplate (HLH)"/>
      <sheetName val="GRID De-Rated Avail (HLH)"/>
      <sheetName val="GRID Allocated Spin Res (HLH)"/>
      <sheetName val="GRID Allocated Ready Res (HLH)"/>
      <sheetName val="GRID Contracted Reserves (HLH)"/>
      <sheetName val="GRID Reserve Requirement (HLH)"/>
      <sheetName val="GRID Transmission MWh"/>
      <sheetName val="GRID MMBtu"/>
      <sheetName val="GRID LTC Energy ($)"/>
      <sheetName val="GRID LTC Demand ($)"/>
      <sheetName val="GRID LTC Other ($)"/>
      <sheetName val="GRID LTC (MWH) HLH"/>
      <sheetName val="GRID Load (MWH) HLH"/>
      <sheetName val="GRID Emergency Purch (MWh) HLH"/>
      <sheetName val="GRID Emergency Purchase ($)"/>
      <sheetName val="GRID Transmission Costs ($)"/>
      <sheetName val="GRID Purchases (MWH) HLH"/>
      <sheetName val="GRID Purchases ($) HLH"/>
      <sheetName val="GRID Sales (MWH) HLH"/>
      <sheetName val="GRID Sales ($) HLH"/>
      <sheetName val="GRID ST Firm Sales (MWH) HLH"/>
      <sheetName val="GRID ST Firm Sales ($) HLH"/>
      <sheetName val="GRID ST Firm Purch (MWH) HLH"/>
      <sheetName val="GRID ST Firm Purchases ($) HLH"/>
      <sheetName val="GRID Fuel Cost"/>
      <sheetName val="GRID Hydro Generation (MWH) HLH"/>
      <sheetName val="GRID Thermal Dispatch HLH"/>
      <sheetName val="on off peak hours"/>
      <sheetName val="MacroBuilder"/>
      <sheetName val="GRID Prices (LLH)"/>
      <sheetName val="GRID LTC (MWH) LLH"/>
      <sheetName val="GRID Load (MWH) LLH"/>
      <sheetName val="GRID Emergency Purch (MWh) LLH"/>
      <sheetName val="GRID Purchases (MWH) LLH"/>
      <sheetName val="GRID Purchases ($) LLH"/>
      <sheetName val="GRID Sales (MWH) LLH"/>
      <sheetName val="GRID Sales ($) LLH"/>
      <sheetName val="GRID ST Firm Sales (MWH) LLH"/>
      <sheetName val="GRID ST Firm Sales ($) LLH"/>
      <sheetName val="GRID ST Firm Purch (MWH) LLH"/>
      <sheetName val="GRID ST Firm Purchases ($) LLH"/>
      <sheetName val="GRID Hydro Generation (MWH) LLH"/>
      <sheetName val="GRID Nameplate (LLH)"/>
      <sheetName val="GRID De-Rated Avail (LLH)"/>
      <sheetName val="GRID Allocated Spin Res (LLH)"/>
      <sheetName val="GRID Allocated Ready Res (LLH)"/>
      <sheetName val="GRID Contracted Reserves (LLH)"/>
      <sheetName val="GRID Reserve Requirement (LLH)"/>
      <sheetName val="GRID Thermal Dispatch LLH"/>
      <sheetName val="PE_10YearForecast_GRID Data"/>
      <sheetName val="MonthlyDispatchSum"/>
      <sheetName val="GRID LTC Rating"/>
    </sheetNames>
    <sheetDataSet>
      <sheetData sheetId="0" refreshError="1"/>
      <sheetData sheetId="1" refreshError="1"/>
      <sheetData sheetId="2" refreshError="1">
        <row r="4">
          <cell r="B4" t="str">
            <v>2008/01/01</v>
          </cell>
        </row>
        <row r="5">
          <cell r="A5" t="str">
            <v>Blundell</v>
          </cell>
          <cell r="B5">
            <v>34</v>
          </cell>
          <cell r="C5">
            <v>34</v>
          </cell>
          <cell r="D5">
            <v>34</v>
          </cell>
          <cell r="E5">
            <v>34</v>
          </cell>
          <cell r="F5">
            <v>34</v>
          </cell>
          <cell r="G5">
            <v>34</v>
          </cell>
          <cell r="H5">
            <v>34</v>
          </cell>
          <cell r="I5">
            <v>34</v>
          </cell>
          <cell r="J5">
            <v>34</v>
          </cell>
          <cell r="K5">
            <v>34</v>
          </cell>
          <cell r="L5">
            <v>34</v>
          </cell>
          <cell r="M5">
            <v>34</v>
          </cell>
          <cell r="N5">
            <v>34</v>
          </cell>
          <cell r="O5">
            <v>34</v>
          </cell>
          <cell r="P5">
            <v>34</v>
          </cell>
          <cell r="Q5">
            <v>34</v>
          </cell>
          <cell r="R5">
            <v>34</v>
          </cell>
          <cell r="S5">
            <v>34</v>
          </cell>
          <cell r="T5">
            <v>34</v>
          </cell>
          <cell r="U5">
            <v>34</v>
          </cell>
          <cell r="V5">
            <v>34</v>
          </cell>
          <cell r="W5">
            <v>34</v>
          </cell>
          <cell r="X5">
            <v>34</v>
          </cell>
          <cell r="Y5">
            <v>34</v>
          </cell>
          <cell r="Z5">
            <v>34</v>
          </cell>
          <cell r="AA5">
            <v>34</v>
          </cell>
          <cell r="AB5">
            <v>34</v>
          </cell>
          <cell r="AC5">
            <v>34</v>
          </cell>
          <cell r="AD5">
            <v>34</v>
          </cell>
          <cell r="AE5">
            <v>34</v>
          </cell>
          <cell r="AF5">
            <v>34</v>
          </cell>
          <cell r="AG5">
            <v>34</v>
          </cell>
          <cell r="AH5">
            <v>34</v>
          </cell>
          <cell r="AI5">
            <v>34</v>
          </cell>
          <cell r="AJ5">
            <v>34</v>
          </cell>
          <cell r="AK5">
            <v>34</v>
          </cell>
          <cell r="AL5">
            <v>34</v>
          </cell>
          <cell r="AM5">
            <v>34</v>
          </cell>
          <cell r="AN5">
            <v>34</v>
          </cell>
          <cell r="AO5">
            <v>34</v>
          </cell>
          <cell r="AP5">
            <v>34</v>
          </cell>
          <cell r="AQ5">
            <v>34</v>
          </cell>
          <cell r="AR5">
            <v>34</v>
          </cell>
          <cell r="AS5">
            <v>34</v>
          </cell>
          <cell r="AT5">
            <v>34</v>
          </cell>
          <cell r="AU5">
            <v>34</v>
          </cell>
          <cell r="AV5">
            <v>34</v>
          </cell>
          <cell r="AW5">
            <v>34</v>
          </cell>
          <cell r="AX5">
            <v>34</v>
          </cell>
          <cell r="AY5">
            <v>34</v>
          </cell>
          <cell r="AZ5">
            <v>34</v>
          </cell>
          <cell r="BA5">
            <v>34</v>
          </cell>
          <cell r="BB5">
            <v>34</v>
          </cell>
          <cell r="BC5">
            <v>34</v>
          </cell>
          <cell r="BD5">
            <v>34</v>
          </cell>
          <cell r="BE5">
            <v>34</v>
          </cell>
          <cell r="BF5">
            <v>34</v>
          </cell>
          <cell r="BG5">
            <v>34</v>
          </cell>
          <cell r="BH5">
            <v>34</v>
          </cell>
          <cell r="BI5">
            <v>34</v>
          </cell>
          <cell r="BJ5">
            <v>34</v>
          </cell>
          <cell r="BK5">
            <v>34</v>
          </cell>
          <cell r="BL5">
            <v>34</v>
          </cell>
          <cell r="BM5">
            <v>34</v>
          </cell>
          <cell r="BN5">
            <v>34</v>
          </cell>
          <cell r="BO5">
            <v>34</v>
          </cell>
          <cell r="BP5">
            <v>34</v>
          </cell>
          <cell r="BQ5">
            <v>34</v>
          </cell>
          <cell r="BR5">
            <v>34</v>
          </cell>
          <cell r="BS5">
            <v>34</v>
          </cell>
          <cell r="BT5">
            <v>34</v>
          </cell>
          <cell r="BU5">
            <v>34</v>
          </cell>
          <cell r="BV5">
            <v>34</v>
          </cell>
          <cell r="BW5">
            <v>34</v>
          </cell>
          <cell r="BX5">
            <v>34</v>
          </cell>
          <cell r="BY5">
            <v>34</v>
          </cell>
          <cell r="BZ5">
            <v>34</v>
          </cell>
          <cell r="CA5">
            <v>34</v>
          </cell>
          <cell r="CB5">
            <v>34</v>
          </cell>
          <cell r="CC5">
            <v>34</v>
          </cell>
          <cell r="CD5">
            <v>34</v>
          </cell>
          <cell r="CE5">
            <v>34</v>
          </cell>
          <cell r="CF5">
            <v>34</v>
          </cell>
          <cell r="CG5">
            <v>34</v>
          </cell>
          <cell r="CH5">
            <v>34</v>
          </cell>
          <cell r="CI5">
            <v>34</v>
          </cell>
          <cell r="CJ5">
            <v>34</v>
          </cell>
          <cell r="CK5">
            <v>34</v>
          </cell>
          <cell r="CL5">
            <v>34</v>
          </cell>
          <cell r="CM5">
            <v>34</v>
          </cell>
          <cell r="CN5">
            <v>34</v>
          </cell>
          <cell r="CO5">
            <v>34</v>
          </cell>
          <cell r="CP5">
            <v>34</v>
          </cell>
          <cell r="CQ5">
            <v>34</v>
          </cell>
          <cell r="CR5">
            <v>34</v>
          </cell>
          <cell r="CS5">
            <v>34</v>
          </cell>
          <cell r="CT5">
            <v>34</v>
          </cell>
          <cell r="CU5">
            <v>34</v>
          </cell>
          <cell r="CV5">
            <v>34</v>
          </cell>
          <cell r="CW5">
            <v>34</v>
          </cell>
          <cell r="CX5">
            <v>34</v>
          </cell>
          <cell r="CY5">
            <v>34</v>
          </cell>
          <cell r="CZ5">
            <v>34</v>
          </cell>
          <cell r="DA5">
            <v>34</v>
          </cell>
          <cell r="DB5">
            <v>34</v>
          </cell>
          <cell r="DC5">
            <v>34</v>
          </cell>
          <cell r="DD5">
            <v>34</v>
          </cell>
          <cell r="DE5">
            <v>34</v>
          </cell>
          <cell r="DF5">
            <v>34</v>
          </cell>
          <cell r="DG5">
            <v>34</v>
          </cell>
          <cell r="DH5">
            <v>34</v>
          </cell>
          <cell r="DI5">
            <v>34</v>
          </cell>
          <cell r="DJ5">
            <v>34</v>
          </cell>
          <cell r="DK5">
            <v>34</v>
          </cell>
          <cell r="DL5">
            <v>34</v>
          </cell>
          <cell r="DM5">
            <v>34</v>
          </cell>
          <cell r="DN5">
            <v>34</v>
          </cell>
          <cell r="DO5">
            <v>34</v>
          </cell>
          <cell r="DP5">
            <v>34</v>
          </cell>
          <cell r="DQ5">
            <v>34</v>
          </cell>
        </row>
        <row r="6">
          <cell r="A6" t="str">
            <v>Carbon 1</v>
          </cell>
          <cell r="B6">
            <v>67</v>
          </cell>
          <cell r="C6">
            <v>67</v>
          </cell>
          <cell r="D6">
            <v>67</v>
          </cell>
          <cell r="E6">
            <v>67</v>
          </cell>
          <cell r="F6">
            <v>67</v>
          </cell>
          <cell r="G6">
            <v>67</v>
          </cell>
          <cell r="H6">
            <v>67</v>
          </cell>
          <cell r="I6">
            <v>67</v>
          </cell>
          <cell r="J6">
            <v>67</v>
          </cell>
          <cell r="K6">
            <v>67</v>
          </cell>
          <cell r="L6">
            <v>67</v>
          </cell>
          <cell r="M6">
            <v>67</v>
          </cell>
          <cell r="N6">
            <v>67</v>
          </cell>
          <cell r="O6">
            <v>67</v>
          </cell>
          <cell r="P6">
            <v>67</v>
          </cell>
          <cell r="Q6">
            <v>67</v>
          </cell>
          <cell r="R6">
            <v>67</v>
          </cell>
          <cell r="S6">
            <v>67</v>
          </cell>
          <cell r="T6">
            <v>67</v>
          </cell>
          <cell r="U6">
            <v>67</v>
          </cell>
          <cell r="V6">
            <v>67</v>
          </cell>
          <cell r="W6">
            <v>67</v>
          </cell>
          <cell r="X6">
            <v>67</v>
          </cell>
          <cell r="Y6">
            <v>67</v>
          </cell>
          <cell r="Z6">
            <v>67</v>
          </cell>
          <cell r="AA6">
            <v>67</v>
          </cell>
          <cell r="AB6">
            <v>67</v>
          </cell>
          <cell r="AC6">
            <v>67</v>
          </cell>
          <cell r="AD6">
            <v>67</v>
          </cell>
          <cell r="AE6">
            <v>67</v>
          </cell>
          <cell r="AF6">
            <v>67</v>
          </cell>
          <cell r="AG6">
            <v>67</v>
          </cell>
          <cell r="AH6">
            <v>67</v>
          </cell>
          <cell r="AI6">
            <v>67</v>
          </cell>
          <cell r="AJ6">
            <v>67</v>
          </cell>
          <cell r="AK6">
            <v>67</v>
          </cell>
          <cell r="AL6">
            <v>67</v>
          </cell>
          <cell r="AM6">
            <v>67</v>
          </cell>
          <cell r="AN6">
            <v>67</v>
          </cell>
          <cell r="AO6">
            <v>67</v>
          </cell>
          <cell r="AP6">
            <v>67</v>
          </cell>
          <cell r="AQ6">
            <v>67</v>
          </cell>
          <cell r="AR6">
            <v>67</v>
          </cell>
          <cell r="AS6">
            <v>67</v>
          </cell>
          <cell r="AT6">
            <v>67</v>
          </cell>
          <cell r="AU6">
            <v>67</v>
          </cell>
          <cell r="AV6">
            <v>67</v>
          </cell>
          <cell r="AW6">
            <v>67</v>
          </cell>
          <cell r="AX6">
            <v>67</v>
          </cell>
          <cell r="AY6">
            <v>67</v>
          </cell>
          <cell r="AZ6">
            <v>67</v>
          </cell>
          <cell r="BA6">
            <v>67</v>
          </cell>
          <cell r="BB6">
            <v>67</v>
          </cell>
          <cell r="BC6">
            <v>67</v>
          </cell>
          <cell r="BD6">
            <v>67</v>
          </cell>
          <cell r="BE6">
            <v>67</v>
          </cell>
          <cell r="BF6">
            <v>67</v>
          </cell>
          <cell r="BG6">
            <v>67</v>
          </cell>
          <cell r="BH6">
            <v>67</v>
          </cell>
          <cell r="BI6">
            <v>67</v>
          </cell>
          <cell r="BJ6">
            <v>67</v>
          </cell>
          <cell r="BK6">
            <v>67</v>
          </cell>
          <cell r="BL6">
            <v>67</v>
          </cell>
          <cell r="BM6">
            <v>67</v>
          </cell>
          <cell r="BN6">
            <v>67</v>
          </cell>
          <cell r="BO6">
            <v>67</v>
          </cell>
          <cell r="BP6">
            <v>67</v>
          </cell>
          <cell r="BQ6">
            <v>67</v>
          </cell>
          <cell r="BR6">
            <v>67</v>
          </cell>
          <cell r="BS6">
            <v>67</v>
          </cell>
          <cell r="BT6">
            <v>67</v>
          </cell>
          <cell r="BU6">
            <v>67</v>
          </cell>
          <cell r="BV6">
            <v>67</v>
          </cell>
          <cell r="BW6">
            <v>67</v>
          </cell>
          <cell r="BX6">
            <v>67</v>
          </cell>
          <cell r="BY6">
            <v>67</v>
          </cell>
          <cell r="BZ6">
            <v>67</v>
          </cell>
          <cell r="CA6">
            <v>67</v>
          </cell>
          <cell r="CB6">
            <v>67</v>
          </cell>
          <cell r="CC6">
            <v>67</v>
          </cell>
          <cell r="CD6">
            <v>67</v>
          </cell>
          <cell r="CE6">
            <v>67</v>
          </cell>
          <cell r="CF6">
            <v>67</v>
          </cell>
          <cell r="CG6">
            <v>67</v>
          </cell>
          <cell r="CH6">
            <v>67</v>
          </cell>
          <cell r="CI6">
            <v>67</v>
          </cell>
          <cell r="CJ6">
            <v>67</v>
          </cell>
          <cell r="CK6">
            <v>67</v>
          </cell>
          <cell r="CL6">
            <v>67</v>
          </cell>
          <cell r="CM6">
            <v>67</v>
          </cell>
          <cell r="CN6">
            <v>67</v>
          </cell>
          <cell r="CO6">
            <v>67</v>
          </cell>
          <cell r="CP6">
            <v>67</v>
          </cell>
          <cell r="CQ6">
            <v>67</v>
          </cell>
          <cell r="CR6">
            <v>67</v>
          </cell>
          <cell r="CS6">
            <v>67</v>
          </cell>
          <cell r="CT6">
            <v>67</v>
          </cell>
          <cell r="CU6">
            <v>67</v>
          </cell>
          <cell r="CV6">
            <v>67</v>
          </cell>
          <cell r="CW6">
            <v>67</v>
          </cell>
          <cell r="CX6">
            <v>67</v>
          </cell>
          <cell r="CY6">
            <v>67</v>
          </cell>
          <cell r="CZ6">
            <v>67</v>
          </cell>
          <cell r="DA6">
            <v>67</v>
          </cell>
          <cell r="DB6">
            <v>67</v>
          </cell>
          <cell r="DC6">
            <v>67</v>
          </cell>
          <cell r="DD6">
            <v>67</v>
          </cell>
          <cell r="DE6">
            <v>67</v>
          </cell>
          <cell r="DF6">
            <v>67</v>
          </cell>
          <cell r="DG6">
            <v>67</v>
          </cell>
          <cell r="DH6">
            <v>67</v>
          </cell>
          <cell r="DI6">
            <v>67</v>
          </cell>
          <cell r="DJ6">
            <v>67</v>
          </cell>
          <cell r="DK6">
            <v>67</v>
          </cell>
          <cell r="DL6">
            <v>67</v>
          </cell>
          <cell r="DM6">
            <v>67</v>
          </cell>
          <cell r="DN6">
            <v>67</v>
          </cell>
          <cell r="DO6">
            <v>67</v>
          </cell>
          <cell r="DP6">
            <v>67</v>
          </cell>
          <cell r="DQ6">
            <v>67</v>
          </cell>
        </row>
        <row r="7">
          <cell r="A7" t="str">
            <v>Carbon 2</v>
          </cell>
          <cell r="B7">
            <v>105</v>
          </cell>
          <cell r="C7">
            <v>105</v>
          </cell>
          <cell r="D7">
            <v>105</v>
          </cell>
          <cell r="E7">
            <v>105</v>
          </cell>
          <cell r="F7">
            <v>105</v>
          </cell>
          <cell r="G7">
            <v>105</v>
          </cell>
          <cell r="H7">
            <v>105</v>
          </cell>
          <cell r="I7">
            <v>105</v>
          </cell>
          <cell r="J7">
            <v>105</v>
          </cell>
          <cell r="K7">
            <v>105</v>
          </cell>
          <cell r="L7">
            <v>105</v>
          </cell>
          <cell r="M7">
            <v>105</v>
          </cell>
          <cell r="N7">
            <v>105</v>
          </cell>
          <cell r="O7">
            <v>105</v>
          </cell>
          <cell r="P7">
            <v>105</v>
          </cell>
          <cell r="Q7">
            <v>105</v>
          </cell>
          <cell r="R7">
            <v>105</v>
          </cell>
          <cell r="S7">
            <v>105</v>
          </cell>
          <cell r="T7">
            <v>105</v>
          </cell>
          <cell r="U7">
            <v>105</v>
          </cell>
          <cell r="V7">
            <v>105</v>
          </cell>
          <cell r="W7">
            <v>105</v>
          </cell>
          <cell r="X7">
            <v>105</v>
          </cell>
          <cell r="Y7">
            <v>105</v>
          </cell>
          <cell r="Z7">
            <v>105</v>
          </cell>
          <cell r="AA7">
            <v>105</v>
          </cell>
          <cell r="AB7">
            <v>105</v>
          </cell>
          <cell r="AC7">
            <v>105</v>
          </cell>
          <cell r="AD7">
            <v>105</v>
          </cell>
          <cell r="AE7">
            <v>105</v>
          </cell>
          <cell r="AF7">
            <v>105</v>
          </cell>
          <cell r="AG7">
            <v>105</v>
          </cell>
          <cell r="AH7">
            <v>105</v>
          </cell>
          <cell r="AI7">
            <v>105</v>
          </cell>
          <cell r="AJ7">
            <v>105</v>
          </cell>
          <cell r="AK7">
            <v>105</v>
          </cell>
          <cell r="AL7">
            <v>105</v>
          </cell>
          <cell r="AM7">
            <v>105</v>
          </cell>
          <cell r="AN7">
            <v>105</v>
          </cell>
          <cell r="AO7">
            <v>105</v>
          </cell>
          <cell r="AP7">
            <v>105</v>
          </cell>
          <cell r="AQ7">
            <v>105</v>
          </cell>
          <cell r="AR7">
            <v>105</v>
          </cell>
          <cell r="AS7">
            <v>105</v>
          </cell>
          <cell r="AT7">
            <v>105</v>
          </cell>
          <cell r="AU7">
            <v>105</v>
          </cell>
          <cell r="AV7">
            <v>105</v>
          </cell>
          <cell r="AW7">
            <v>105</v>
          </cell>
          <cell r="AX7">
            <v>105</v>
          </cell>
          <cell r="AY7">
            <v>105</v>
          </cell>
          <cell r="AZ7">
            <v>105</v>
          </cell>
          <cell r="BA7">
            <v>105</v>
          </cell>
          <cell r="BB7">
            <v>105</v>
          </cell>
          <cell r="BC7">
            <v>105</v>
          </cell>
          <cell r="BD7">
            <v>105</v>
          </cell>
          <cell r="BE7">
            <v>105</v>
          </cell>
          <cell r="BF7">
            <v>105</v>
          </cell>
          <cell r="BG7">
            <v>105</v>
          </cell>
          <cell r="BH7">
            <v>105</v>
          </cell>
          <cell r="BI7">
            <v>105</v>
          </cell>
          <cell r="BJ7">
            <v>105</v>
          </cell>
          <cell r="BK7">
            <v>105</v>
          </cell>
          <cell r="BL7">
            <v>105</v>
          </cell>
          <cell r="BM7">
            <v>105</v>
          </cell>
          <cell r="BN7">
            <v>105</v>
          </cell>
          <cell r="BO7">
            <v>105</v>
          </cell>
          <cell r="BP7">
            <v>105</v>
          </cell>
          <cell r="BQ7">
            <v>105</v>
          </cell>
          <cell r="BR7">
            <v>105</v>
          </cell>
          <cell r="BS7">
            <v>105</v>
          </cell>
          <cell r="BT7">
            <v>105</v>
          </cell>
          <cell r="BU7">
            <v>105</v>
          </cell>
          <cell r="BV7">
            <v>105</v>
          </cell>
          <cell r="BW7">
            <v>105</v>
          </cell>
          <cell r="BX7">
            <v>105</v>
          </cell>
          <cell r="BY7">
            <v>105</v>
          </cell>
          <cell r="BZ7">
            <v>105</v>
          </cell>
          <cell r="CA7">
            <v>105</v>
          </cell>
          <cell r="CB7">
            <v>105</v>
          </cell>
          <cell r="CC7">
            <v>105</v>
          </cell>
          <cell r="CD7">
            <v>105</v>
          </cell>
          <cell r="CE7">
            <v>105</v>
          </cell>
          <cell r="CF7">
            <v>105</v>
          </cell>
          <cell r="CG7">
            <v>105</v>
          </cell>
          <cell r="CH7">
            <v>105</v>
          </cell>
          <cell r="CI7">
            <v>105</v>
          </cell>
          <cell r="CJ7">
            <v>105</v>
          </cell>
          <cell r="CK7">
            <v>105</v>
          </cell>
          <cell r="CL7">
            <v>105</v>
          </cell>
          <cell r="CM7">
            <v>105</v>
          </cell>
          <cell r="CN7">
            <v>105</v>
          </cell>
          <cell r="CO7">
            <v>105</v>
          </cell>
          <cell r="CP7">
            <v>105</v>
          </cell>
          <cell r="CQ7">
            <v>105</v>
          </cell>
          <cell r="CR7">
            <v>105</v>
          </cell>
          <cell r="CS7">
            <v>105</v>
          </cell>
          <cell r="CT7">
            <v>105</v>
          </cell>
          <cell r="CU7">
            <v>105</v>
          </cell>
          <cell r="CV7">
            <v>105</v>
          </cell>
          <cell r="CW7">
            <v>105</v>
          </cell>
          <cell r="CX7">
            <v>105</v>
          </cell>
          <cell r="CY7">
            <v>105</v>
          </cell>
          <cell r="CZ7">
            <v>105</v>
          </cell>
          <cell r="DA7">
            <v>105</v>
          </cell>
          <cell r="DB7">
            <v>105</v>
          </cell>
          <cell r="DC7">
            <v>105</v>
          </cell>
          <cell r="DD7">
            <v>105</v>
          </cell>
          <cell r="DE7">
            <v>105</v>
          </cell>
          <cell r="DF7">
            <v>105</v>
          </cell>
          <cell r="DG7">
            <v>105</v>
          </cell>
          <cell r="DH7">
            <v>105</v>
          </cell>
          <cell r="DI7">
            <v>105</v>
          </cell>
          <cell r="DJ7">
            <v>105</v>
          </cell>
          <cell r="DK7">
            <v>105</v>
          </cell>
          <cell r="DL7">
            <v>105</v>
          </cell>
          <cell r="DM7">
            <v>105</v>
          </cell>
          <cell r="DN7">
            <v>105</v>
          </cell>
          <cell r="DO7">
            <v>105</v>
          </cell>
          <cell r="DP7">
            <v>105</v>
          </cell>
          <cell r="DQ7">
            <v>105</v>
          </cell>
        </row>
        <row r="8">
          <cell r="A8" t="str">
            <v>Cholla 4</v>
          </cell>
          <cell r="B8">
            <v>380</v>
          </cell>
          <cell r="C8">
            <v>380</v>
          </cell>
          <cell r="D8">
            <v>380</v>
          </cell>
          <cell r="E8">
            <v>380</v>
          </cell>
          <cell r="F8">
            <v>380</v>
          </cell>
          <cell r="G8">
            <v>373</v>
          </cell>
          <cell r="H8">
            <v>373</v>
          </cell>
          <cell r="I8">
            <v>373</v>
          </cell>
          <cell r="J8">
            <v>373</v>
          </cell>
          <cell r="K8">
            <v>373</v>
          </cell>
          <cell r="L8">
            <v>373</v>
          </cell>
          <cell r="M8">
            <v>373</v>
          </cell>
          <cell r="N8">
            <v>373</v>
          </cell>
          <cell r="O8">
            <v>373</v>
          </cell>
          <cell r="P8">
            <v>373</v>
          </cell>
          <cell r="Q8">
            <v>373</v>
          </cell>
          <cell r="R8">
            <v>373</v>
          </cell>
          <cell r="S8">
            <v>373</v>
          </cell>
          <cell r="T8">
            <v>373</v>
          </cell>
          <cell r="U8">
            <v>373</v>
          </cell>
          <cell r="V8">
            <v>373</v>
          </cell>
          <cell r="W8">
            <v>373</v>
          </cell>
          <cell r="X8">
            <v>373</v>
          </cell>
          <cell r="Y8">
            <v>373</v>
          </cell>
          <cell r="Z8">
            <v>373</v>
          </cell>
          <cell r="AA8">
            <v>373</v>
          </cell>
          <cell r="AB8">
            <v>373</v>
          </cell>
          <cell r="AC8">
            <v>373</v>
          </cell>
          <cell r="AD8">
            <v>373</v>
          </cell>
          <cell r="AE8">
            <v>373</v>
          </cell>
          <cell r="AF8">
            <v>373</v>
          </cell>
          <cell r="AG8">
            <v>373</v>
          </cell>
          <cell r="AH8">
            <v>373</v>
          </cell>
          <cell r="AI8">
            <v>373</v>
          </cell>
          <cell r="AJ8">
            <v>373</v>
          </cell>
          <cell r="AK8">
            <v>373</v>
          </cell>
          <cell r="AL8">
            <v>373</v>
          </cell>
          <cell r="AM8">
            <v>373</v>
          </cell>
          <cell r="AN8">
            <v>373</v>
          </cell>
          <cell r="AO8">
            <v>373</v>
          </cell>
          <cell r="AP8">
            <v>373</v>
          </cell>
          <cell r="AQ8">
            <v>373</v>
          </cell>
          <cell r="AR8">
            <v>373</v>
          </cell>
          <cell r="AS8">
            <v>373</v>
          </cell>
          <cell r="AT8">
            <v>373</v>
          </cell>
          <cell r="AU8">
            <v>373</v>
          </cell>
          <cell r="AV8">
            <v>373</v>
          </cell>
          <cell r="AW8">
            <v>373</v>
          </cell>
          <cell r="AX8">
            <v>373</v>
          </cell>
          <cell r="AY8">
            <v>373</v>
          </cell>
          <cell r="AZ8">
            <v>373</v>
          </cell>
          <cell r="BA8">
            <v>373</v>
          </cell>
          <cell r="BB8">
            <v>373</v>
          </cell>
          <cell r="BC8">
            <v>373</v>
          </cell>
          <cell r="BD8">
            <v>373</v>
          </cell>
          <cell r="BE8">
            <v>373</v>
          </cell>
          <cell r="BF8">
            <v>373</v>
          </cell>
          <cell r="BG8">
            <v>373</v>
          </cell>
          <cell r="BH8">
            <v>373</v>
          </cell>
          <cell r="BI8">
            <v>373</v>
          </cell>
          <cell r="BJ8">
            <v>373</v>
          </cell>
          <cell r="BK8">
            <v>373</v>
          </cell>
          <cell r="BL8">
            <v>373</v>
          </cell>
          <cell r="BM8">
            <v>373</v>
          </cell>
          <cell r="BN8">
            <v>373</v>
          </cell>
          <cell r="BO8">
            <v>373</v>
          </cell>
          <cell r="BP8">
            <v>373</v>
          </cell>
          <cell r="BQ8">
            <v>373</v>
          </cell>
          <cell r="BR8">
            <v>373</v>
          </cell>
          <cell r="BS8">
            <v>373</v>
          </cell>
          <cell r="BT8">
            <v>373</v>
          </cell>
          <cell r="BU8">
            <v>373</v>
          </cell>
          <cell r="BV8">
            <v>373</v>
          </cell>
          <cell r="BW8">
            <v>373</v>
          </cell>
          <cell r="BX8">
            <v>373</v>
          </cell>
          <cell r="BY8">
            <v>373</v>
          </cell>
          <cell r="BZ8">
            <v>373</v>
          </cell>
          <cell r="CA8">
            <v>373</v>
          </cell>
          <cell r="CB8">
            <v>373</v>
          </cell>
          <cell r="CC8">
            <v>373</v>
          </cell>
          <cell r="CD8">
            <v>373</v>
          </cell>
          <cell r="CE8">
            <v>373</v>
          </cell>
          <cell r="CF8">
            <v>373</v>
          </cell>
          <cell r="CG8">
            <v>373</v>
          </cell>
          <cell r="CH8">
            <v>373</v>
          </cell>
          <cell r="CI8">
            <v>373</v>
          </cell>
          <cell r="CJ8">
            <v>373</v>
          </cell>
          <cell r="CK8">
            <v>373</v>
          </cell>
          <cell r="CL8">
            <v>373</v>
          </cell>
          <cell r="CM8">
            <v>373</v>
          </cell>
          <cell r="CN8">
            <v>373</v>
          </cell>
          <cell r="CO8">
            <v>373</v>
          </cell>
          <cell r="CP8">
            <v>373</v>
          </cell>
          <cell r="CQ8">
            <v>373</v>
          </cell>
          <cell r="CR8">
            <v>373</v>
          </cell>
          <cell r="CS8">
            <v>373</v>
          </cell>
          <cell r="CT8">
            <v>373</v>
          </cell>
          <cell r="CU8">
            <v>373</v>
          </cell>
          <cell r="CV8">
            <v>373</v>
          </cell>
          <cell r="CW8">
            <v>373</v>
          </cell>
          <cell r="CX8">
            <v>373</v>
          </cell>
          <cell r="CY8">
            <v>373</v>
          </cell>
          <cell r="CZ8">
            <v>373</v>
          </cell>
          <cell r="DA8">
            <v>373</v>
          </cell>
          <cell r="DB8">
            <v>373</v>
          </cell>
          <cell r="DC8">
            <v>373</v>
          </cell>
          <cell r="DD8">
            <v>373</v>
          </cell>
          <cell r="DE8">
            <v>373</v>
          </cell>
          <cell r="DF8">
            <v>373</v>
          </cell>
          <cell r="DG8">
            <v>373</v>
          </cell>
          <cell r="DH8">
            <v>373</v>
          </cell>
          <cell r="DI8">
            <v>373</v>
          </cell>
          <cell r="DJ8">
            <v>373</v>
          </cell>
          <cell r="DK8">
            <v>373</v>
          </cell>
          <cell r="DL8">
            <v>373</v>
          </cell>
          <cell r="DM8">
            <v>373</v>
          </cell>
          <cell r="DN8">
            <v>373</v>
          </cell>
          <cell r="DO8">
            <v>373</v>
          </cell>
          <cell r="DP8">
            <v>373</v>
          </cell>
          <cell r="DQ8">
            <v>373</v>
          </cell>
        </row>
        <row r="9">
          <cell r="A9" t="str">
            <v>Colstrip 3</v>
          </cell>
          <cell r="B9">
            <v>74</v>
          </cell>
          <cell r="C9">
            <v>74</v>
          </cell>
          <cell r="D9">
            <v>74</v>
          </cell>
          <cell r="E9">
            <v>74</v>
          </cell>
          <cell r="F9">
            <v>74</v>
          </cell>
          <cell r="G9">
            <v>74</v>
          </cell>
          <cell r="H9">
            <v>74</v>
          </cell>
          <cell r="I9">
            <v>74</v>
          </cell>
          <cell r="J9">
            <v>74</v>
          </cell>
          <cell r="K9">
            <v>74</v>
          </cell>
          <cell r="L9">
            <v>74</v>
          </cell>
          <cell r="M9">
            <v>74</v>
          </cell>
          <cell r="N9">
            <v>74</v>
          </cell>
          <cell r="O9">
            <v>74</v>
          </cell>
          <cell r="P9">
            <v>74</v>
          </cell>
          <cell r="Q9">
            <v>74</v>
          </cell>
          <cell r="R9">
            <v>74</v>
          </cell>
          <cell r="S9">
            <v>74</v>
          </cell>
          <cell r="T9">
            <v>74</v>
          </cell>
          <cell r="U9">
            <v>74</v>
          </cell>
          <cell r="V9">
            <v>74</v>
          </cell>
          <cell r="W9">
            <v>74</v>
          </cell>
          <cell r="X9">
            <v>74</v>
          </cell>
          <cell r="Y9">
            <v>74</v>
          </cell>
          <cell r="Z9">
            <v>74</v>
          </cell>
          <cell r="AA9">
            <v>74</v>
          </cell>
          <cell r="AB9">
            <v>74</v>
          </cell>
          <cell r="AC9">
            <v>74</v>
          </cell>
          <cell r="AD9">
            <v>74</v>
          </cell>
          <cell r="AE9">
            <v>74</v>
          </cell>
          <cell r="AF9">
            <v>74</v>
          </cell>
          <cell r="AG9">
            <v>74</v>
          </cell>
          <cell r="AH9">
            <v>74</v>
          </cell>
          <cell r="AI9">
            <v>74</v>
          </cell>
          <cell r="AJ9">
            <v>74</v>
          </cell>
          <cell r="AK9">
            <v>74</v>
          </cell>
          <cell r="AL9">
            <v>74</v>
          </cell>
          <cell r="AM9">
            <v>74</v>
          </cell>
          <cell r="AN9">
            <v>74</v>
          </cell>
          <cell r="AO9">
            <v>74</v>
          </cell>
          <cell r="AP9">
            <v>74</v>
          </cell>
          <cell r="AQ9">
            <v>74</v>
          </cell>
          <cell r="AR9">
            <v>74</v>
          </cell>
          <cell r="AS9">
            <v>74</v>
          </cell>
          <cell r="AT9">
            <v>74</v>
          </cell>
          <cell r="AU9">
            <v>74</v>
          </cell>
          <cell r="AV9">
            <v>74</v>
          </cell>
          <cell r="AW9">
            <v>74</v>
          </cell>
          <cell r="AX9">
            <v>74</v>
          </cell>
          <cell r="AY9">
            <v>74</v>
          </cell>
          <cell r="AZ9">
            <v>74</v>
          </cell>
          <cell r="BA9">
            <v>74</v>
          </cell>
          <cell r="BB9">
            <v>74</v>
          </cell>
          <cell r="BC9">
            <v>74</v>
          </cell>
          <cell r="BD9">
            <v>74</v>
          </cell>
          <cell r="BE9">
            <v>74</v>
          </cell>
          <cell r="BF9">
            <v>74</v>
          </cell>
          <cell r="BG9">
            <v>74</v>
          </cell>
          <cell r="BH9">
            <v>74</v>
          </cell>
          <cell r="BI9">
            <v>74</v>
          </cell>
          <cell r="BJ9">
            <v>74</v>
          </cell>
          <cell r="BK9">
            <v>74</v>
          </cell>
          <cell r="BL9">
            <v>74</v>
          </cell>
          <cell r="BM9">
            <v>74</v>
          </cell>
          <cell r="BN9">
            <v>74</v>
          </cell>
          <cell r="BO9">
            <v>74</v>
          </cell>
          <cell r="BP9">
            <v>74</v>
          </cell>
          <cell r="BQ9">
            <v>74</v>
          </cell>
          <cell r="BR9">
            <v>74</v>
          </cell>
          <cell r="BS9">
            <v>74</v>
          </cell>
          <cell r="BT9">
            <v>74</v>
          </cell>
          <cell r="BU9">
            <v>74</v>
          </cell>
          <cell r="BV9">
            <v>74</v>
          </cell>
          <cell r="BW9">
            <v>74</v>
          </cell>
          <cell r="BX9">
            <v>74</v>
          </cell>
          <cell r="BY9">
            <v>74</v>
          </cell>
          <cell r="BZ9">
            <v>74</v>
          </cell>
          <cell r="CA9">
            <v>74</v>
          </cell>
          <cell r="CB9">
            <v>74</v>
          </cell>
          <cell r="CC9">
            <v>74</v>
          </cell>
          <cell r="CD9">
            <v>74</v>
          </cell>
          <cell r="CE9">
            <v>74</v>
          </cell>
          <cell r="CF9">
            <v>74</v>
          </cell>
          <cell r="CG9">
            <v>74</v>
          </cell>
          <cell r="CH9">
            <v>74</v>
          </cell>
          <cell r="CI9">
            <v>74</v>
          </cell>
          <cell r="CJ9">
            <v>74</v>
          </cell>
          <cell r="CK9">
            <v>74</v>
          </cell>
          <cell r="CL9">
            <v>74</v>
          </cell>
          <cell r="CM9">
            <v>74</v>
          </cell>
          <cell r="CN9">
            <v>74</v>
          </cell>
          <cell r="CO9">
            <v>74</v>
          </cell>
          <cell r="CP9">
            <v>74</v>
          </cell>
          <cell r="CQ9">
            <v>74</v>
          </cell>
          <cell r="CR9">
            <v>74</v>
          </cell>
          <cell r="CS9">
            <v>74</v>
          </cell>
          <cell r="CT9">
            <v>74</v>
          </cell>
          <cell r="CU9">
            <v>74</v>
          </cell>
          <cell r="CV9">
            <v>74</v>
          </cell>
          <cell r="CW9">
            <v>74</v>
          </cell>
          <cell r="CX9">
            <v>74</v>
          </cell>
          <cell r="CY9">
            <v>74</v>
          </cell>
          <cell r="CZ9">
            <v>74</v>
          </cell>
          <cell r="DA9">
            <v>74</v>
          </cell>
          <cell r="DB9">
            <v>74</v>
          </cell>
          <cell r="DC9">
            <v>74</v>
          </cell>
          <cell r="DD9">
            <v>74</v>
          </cell>
          <cell r="DE9">
            <v>74</v>
          </cell>
          <cell r="DF9">
            <v>74</v>
          </cell>
          <cell r="DG9">
            <v>74</v>
          </cell>
          <cell r="DH9">
            <v>74</v>
          </cell>
          <cell r="DI9">
            <v>74</v>
          </cell>
          <cell r="DJ9">
            <v>74</v>
          </cell>
          <cell r="DK9">
            <v>74</v>
          </cell>
          <cell r="DL9">
            <v>74</v>
          </cell>
          <cell r="DM9">
            <v>74</v>
          </cell>
          <cell r="DN9">
            <v>74</v>
          </cell>
          <cell r="DO9">
            <v>74</v>
          </cell>
          <cell r="DP9">
            <v>74</v>
          </cell>
          <cell r="DQ9">
            <v>74</v>
          </cell>
        </row>
        <row r="10">
          <cell r="A10" t="str">
            <v>Colstrip 4</v>
          </cell>
          <cell r="B10">
            <v>74</v>
          </cell>
          <cell r="C10">
            <v>74</v>
          </cell>
          <cell r="D10">
            <v>74</v>
          </cell>
          <cell r="E10">
            <v>74</v>
          </cell>
          <cell r="F10">
            <v>74</v>
          </cell>
          <cell r="G10">
            <v>74</v>
          </cell>
          <cell r="H10">
            <v>74</v>
          </cell>
          <cell r="I10">
            <v>74</v>
          </cell>
          <cell r="J10">
            <v>74</v>
          </cell>
          <cell r="K10">
            <v>74</v>
          </cell>
          <cell r="L10">
            <v>74</v>
          </cell>
          <cell r="M10">
            <v>74</v>
          </cell>
          <cell r="N10">
            <v>74</v>
          </cell>
          <cell r="O10">
            <v>74</v>
          </cell>
          <cell r="P10">
            <v>74</v>
          </cell>
          <cell r="Q10">
            <v>74</v>
          </cell>
          <cell r="R10">
            <v>74</v>
          </cell>
          <cell r="S10">
            <v>74</v>
          </cell>
          <cell r="T10">
            <v>74</v>
          </cell>
          <cell r="U10">
            <v>74</v>
          </cell>
          <cell r="V10">
            <v>74</v>
          </cell>
          <cell r="W10">
            <v>74</v>
          </cell>
          <cell r="X10">
            <v>74</v>
          </cell>
          <cell r="Y10">
            <v>74</v>
          </cell>
          <cell r="Z10">
            <v>74</v>
          </cell>
          <cell r="AA10">
            <v>74</v>
          </cell>
          <cell r="AB10">
            <v>74</v>
          </cell>
          <cell r="AC10">
            <v>74</v>
          </cell>
          <cell r="AD10">
            <v>74</v>
          </cell>
          <cell r="AE10">
            <v>74</v>
          </cell>
          <cell r="AF10">
            <v>74</v>
          </cell>
          <cell r="AG10">
            <v>74</v>
          </cell>
          <cell r="AH10">
            <v>74</v>
          </cell>
          <cell r="AI10">
            <v>74</v>
          </cell>
          <cell r="AJ10">
            <v>74</v>
          </cell>
          <cell r="AK10">
            <v>74</v>
          </cell>
          <cell r="AL10">
            <v>74</v>
          </cell>
          <cell r="AM10">
            <v>74</v>
          </cell>
          <cell r="AN10">
            <v>74</v>
          </cell>
          <cell r="AO10">
            <v>74</v>
          </cell>
          <cell r="AP10">
            <v>74</v>
          </cell>
          <cell r="AQ10">
            <v>74</v>
          </cell>
          <cell r="AR10">
            <v>74</v>
          </cell>
          <cell r="AS10">
            <v>74</v>
          </cell>
          <cell r="AT10">
            <v>74</v>
          </cell>
          <cell r="AU10">
            <v>74</v>
          </cell>
          <cell r="AV10">
            <v>74</v>
          </cell>
          <cell r="AW10">
            <v>74</v>
          </cell>
          <cell r="AX10">
            <v>74</v>
          </cell>
          <cell r="AY10">
            <v>74</v>
          </cell>
          <cell r="AZ10">
            <v>74</v>
          </cell>
          <cell r="BA10">
            <v>74</v>
          </cell>
          <cell r="BB10">
            <v>74</v>
          </cell>
          <cell r="BC10">
            <v>74</v>
          </cell>
          <cell r="BD10">
            <v>74</v>
          </cell>
          <cell r="BE10">
            <v>74</v>
          </cell>
          <cell r="BF10">
            <v>74</v>
          </cell>
          <cell r="BG10">
            <v>74</v>
          </cell>
          <cell r="BH10">
            <v>74</v>
          </cell>
          <cell r="BI10">
            <v>74</v>
          </cell>
          <cell r="BJ10">
            <v>74</v>
          </cell>
          <cell r="BK10">
            <v>74</v>
          </cell>
          <cell r="BL10">
            <v>74</v>
          </cell>
          <cell r="BM10">
            <v>74</v>
          </cell>
          <cell r="BN10">
            <v>74</v>
          </cell>
          <cell r="BO10">
            <v>74</v>
          </cell>
          <cell r="BP10">
            <v>74</v>
          </cell>
          <cell r="BQ10">
            <v>74</v>
          </cell>
          <cell r="BR10">
            <v>74</v>
          </cell>
          <cell r="BS10">
            <v>74</v>
          </cell>
          <cell r="BT10">
            <v>74</v>
          </cell>
          <cell r="BU10">
            <v>74</v>
          </cell>
          <cell r="BV10">
            <v>74</v>
          </cell>
          <cell r="BW10">
            <v>74</v>
          </cell>
          <cell r="BX10">
            <v>74</v>
          </cell>
          <cell r="BY10">
            <v>74</v>
          </cell>
          <cell r="BZ10">
            <v>74</v>
          </cell>
          <cell r="CA10">
            <v>74</v>
          </cell>
          <cell r="CB10">
            <v>74</v>
          </cell>
          <cell r="CC10">
            <v>74</v>
          </cell>
          <cell r="CD10">
            <v>74</v>
          </cell>
          <cell r="CE10">
            <v>74</v>
          </cell>
          <cell r="CF10">
            <v>74</v>
          </cell>
          <cell r="CG10">
            <v>74</v>
          </cell>
          <cell r="CH10">
            <v>74</v>
          </cell>
          <cell r="CI10">
            <v>74</v>
          </cell>
          <cell r="CJ10">
            <v>74</v>
          </cell>
          <cell r="CK10">
            <v>74</v>
          </cell>
          <cell r="CL10">
            <v>74</v>
          </cell>
          <cell r="CM10">
            <v>74</v>
          </cell>
          <cell r="CN10">
            <v>74</v>
          </cell>
          <cell r="CO10">
            <v>74</v>
          </cell>
          <cell r="CP10">
            <v>74</v>
          </cell>
          <cell r="CQ10">
            <v>74</v>
          </cell>
          <cell r="CR10">
            <v>74</v>
          </cell>
          <cell r="CS10">
            <v>74</v>
          </cell>
          <cell r="CT10">
            <v>74</v>
          </cell>
          <cell r="CU10">
            <v>74</v>
          </cell>
          <cell r="CV10">
            <v>74</v>
          </cell>
          <cell r="CW10">
            <v>74</v>
          </cell>
          <cell r="CX10">
            <v>74</v>
          </cell>
          <cell r="CY10">
            <v>74</v>
          </cell>
          <cell r="CZ10">
            <v>74</v>
          </cell>
          <cell r="DA10">
            <v>74</v>
          </cell>
          <cell r="DB10">
            <v>74</v>
          </cell>
          <cell r="DC10">
            <v>74</v>
          </cell>
          <cell r="DD10">
            <v>74</v>
          </cell>
          <cell r="DE10">
            <v>74</v>
          </cell>
          <cell r="DF10">
            <v>74</v>
          </cell>
          <cell r="DG10">
            <v>74</v>
          </cell>
          <cell r="DH10">
            <v>74</v>
          </cell>
          <cell r="DI10">
            <v>74</v>
          </cell>
          <cell r="DJ10">
            <v>74</v>
          </cell>
          <cell r="DK10">
            <v>74</v>
          </cell>
          <cell r="DL10">
            <v>74</v>
          </cell>
          <cell r="DM10">
            <v>74</v>
          </cell>
          <cell r="DN10">
            <v>74</v>
          </cell>
          <cell r="DO10">
            <v>74</v>
          </cell>
          <cell r="DP10">
            <v>74</v>
          </cell>
          <cell r="DQ10">
            <v>74</v>
          </cell>
        </row>
        <row r="11">
          <cell r="A11" t="str">
            <v>Craig 1</v>
          </cell>
          <cell r="B11">
            <v>82.5</v>
          </cell>
          <cell r="C11">
            <v>82.5</v>
          </cell>
          <cell r="D11">
            <v>82.5</v>
          </cell>
          <cell r="E11">
            <v>82.5</v>
          </cell>
          <cell r="F11">
            <v>82.5</v>
          </cell>
          <cell r="G11">
            <v>82.5</v>
          </cell>
          <cell r="H11">
            <v>82.5</v>
          </cell>
          <cell r="I11">
            <v>82.5</v>
          </cell>
          <cell r="J11">
            <v>82.5</v>
          </cell>
          <cell r="K11">
            <v>82.5</v>
          </cell>
          <cell r="L11">
            <v>82.5</v>
          </cell>
          <cell r="M11">
            <v>82.5</v>
          </cell>
          <cell r="N11">
            <v>82.5</v>
          </cell>
          <cell r="O11">
            <v>82.5</v>
          </cell>
          <cell r="P11">
            <v>82.5</v>
          </cell>
          <cell r="Q11">
            <v>82.5</v>
          </cell>
          <cell r="R11">
            <v>82.5</v>
          </cell>
          <cell r="S11">
            <v>82.5</v>
          </cell>
          <cell r="T11">
            <v>82.5</v>
          </cell>
          <cell r="U11">
            <v>82.5</v>
          </cell>
          <cell r="V11">
            <v>82.5</v>
          </cell>
          <cell r="W11">
            <v>82.5</v>
          </cell>
          <cell r="X11">
            <v>82.5</v>
          </cell>
          <cell r="Y11">
            <v>82.5</v>
          </cell>
          <cell r="Z11">
            <v>82.5</v>
          </cell>
          <cell r="AA11">
            <v>82.5</v>
          </cell>
          <cell r="AB11">
            <v>82.5</v>
          </cell>
          <cell r="AC11">
            <v>82.5</v>
          </cell>
          <cell r="AD11">
            <v>82.5</v>
          </cell>
          <cell r="AE11">
            <v>82.5</v>
          </cell>
          <cell r="AF11">
            <v>82.5</v>
          </cell>
          <cell r="AG11">
            <v>82.5</v>
          </cell>
          <cell r="AH11">
            <v>82.5</v>
          </cell>
          <cell r="AI11">
            <v>82.5</v>
          </cell>
          <cell r="AJ11">
            <v>82.5</v>
          </cell>
          <cell r="AK11">
            <v>82.5</v>
          </cell>
          <cell r="AL11">
            <v>82.5</v>
          </cell>
          <cell r="AM11">
            <v>82.5</v>
          </cell>
          <cell r="AN11">
            <v>82.5</v>
          </cell>
          <cell r="AO11">
            <v>82.5</v>
          </cell>
          <cell r="AP11">
            <v>82.5</v>
          </cell>
          <cell r="AQ11">
            <v>82.5</v>
          </cell>
          <cell r="AR11">
            <v>82.5</v>
          </cell>
          <cell r="AS11">
            <v>82.5</v>
          </cell>
          <cell r="AT11">
            <v>82.5</v>
          </cell>
          <cell r="AU11">
            <v>82.5</v>
          </cell>
          <cell r="AV11">
            <v>82.5</v>
          </cell>
          <cell r="AW11">
            <v>82.5</v>
          </cell>
          <cell r="AX11">
            <v>82.5</v>
          </cell>
          <cell r="AY11">
            <v>82.5</v>
          </cell>
          <cell r="AZ11">
            <v>82.5</v>
          </cell>
          <cell r="BA11">
            <v>82.5</v>
          </cell>
          <cell r="BB11">
            <v>82.5</v>
          </cell>
          <cell r="BC11">
            <v>82.5</v>
          </cell>
          <cell r="BD11">
            <v>82.5</v>
          </cell>
          <cell r="BE11">
            <v>82.5</v>
          </cell>
          <cell r="BF11">
            <v>82.5</v>
          </cell>
          <cell r="BG11">
            <v>82.5</v>
          </cell>
          <cell r="BH11">
            <v>82.5</v>
          </cell>
          <cell r="BI11">
            <v>82.5</v>
          </cell>
          <cell r="BJ11">
            <v>82.5</v>
          </cell>
          <cell r="BK11">
            <v>82.5</v>
          </cell>
          <cell r="BL11">
            <v>82.5</v>
          </cell>
          <cell r="BM11">
            <v>82.5</v>
          </cell>
          <cell r="BN11">
            <v>82.5</v>
          </cell>
          <cell r="BO11">
            <v>82.5</v>
          </cell>
          <cell r="BP11">
            <v>82.5</v>
          </cell>
          <cell r="BQ11">
            <v>82.5</v>
          </cell>
          <cell r="BR11">
            <v>82.5</v>
          </cell>
          <cell r="BS11">
            <v>82.5</v>
          </cell>
          <cell r="BT11">
            <v>82.5</v>
          </cell>
          <cell r="BU11">
            <v>82.5</v>
          </cell>
          <cell r="BV11">
            <v>82.5</v>
          </cell>
          <cell r="BW11">
            <v>82.5</v>
          </cell>
          <cell r="BX11">
            <v>82.5</v>
          </cell>
          <cell r="BY11">
            <v>82.5</v>
          </cell>
          <cell r="BZ11">
            <v>82.5</v>
          </cell>
          <cell r="CA11">
            <v>82.5</v>
          </cell>
          <cell r="CB11">
            <v>82.5</v>
          </cell>
          <cell r="CC11">
            <v>82.5</v>
          </cell>
          <cell r="CD11">
            <v>82.5</v>
          </cell>
          <cell r="CE11">
            <v>82.5</v>
          </cell>
          <cell r="CF11">
            <v>82.5</v>
          </cell>
          <cell r="CG11">
            <v>82.5</v>
          </cell>
          <cell r="CH11">
            <v>82.5</v>
          </cell>
          <cell r="CI11">
            <v>82.5</v>
          </cell>
          <cell r="CJ11">
            <v>82.5</v>
          </cell>
          <cell r="CK11">
            <v>82.5</v>
          </cell>
          <cell r="CL11">
            <v>82.5</v>
          </cell>
          <cell r="CM11">
            <v>82.5</v>
          </cell>
          <cell r="CN11">
            <v>82.5</v>
          </cell>
          <cell r="CO11">
            <v>82.5</v>
          </cell>
          <cell r="CP11">
            <v>82.5</v>
          </cell>
          <cell r="CQ11">
            <v>82.5</v>
          </cell>
          <cell r="CR11">
            <v>82.5</v>
          </cell>
          <cell r="CS11">
            <v>82.5</v>
          </cell>
          <cell r="CT11">
            <v>82.5</v>
          </cell>
          <cell r="CU11">
            <v>82.5</v>
          </cell>
          <cell r="CV11">
            <v>82.5</v>
          </cell>
          <cell r="CW11">
            <v>82.5</v>
          </cell>
          <cell r="CX11">
            <v>82.5</v>
          </cell>
          <cell r="CY11">
            <v>82.5</v>
          </cell>
          <cell r="CZ11">
            <v>82.5</v>
          </cell>
          <cell r="DA11">
            <v>82.5</v>
          </cell>
          <cell r="DB11">
            <v>82.5</v>
          </cell>
          <cell r="DC11">
            <v>82.5</v>
          </cell>
          <cell r="DD11">
            <v>82.5</v>
          </cell>
          <cell r="DE11">
            <v>82.5</v>
          </cell>
          <cell r="DF11">
            <v>82.5</v>
          </cell>
          <cell r="DG11">
            <v>82.5</v>
          </cell>
          <cell r="DH11">
            <v>82.5</v>
          </cell>
          <cell r="DI11">
            <v>82.5</v>
          </cell>
          <cell r="DJ11">
            <v>82.5</v>
          </cell>
          <cell r="DK11">
            <v>82.5</v>
          </cell>
          <cell r="DL11">
            <v>82.5</v>
          </cell>
          <cell r="DM11">
            <v>82.5</v>
          </cell>
          <cell r="DN11">
            <v>82.5</v>
          </cell>
          <cell r="DO11">
            <v>82.5</v>
          </cell>
          <cell r="DP11">
            <v>82.5</v>
          </cell>
          <cell r="DQ11">
            <v>82.5</v>
          </cell>
        </row>
        <row r="12">
          <cell r="A12" t="str">
            <v>Craig 2</v>
          </cell>
          <cell r="B12">
            <v>82.5</v>
          </cell>
          <cell r="C12">
            <v>82.5</v>
          </cell>
          <cell r="D12">
            <v>82.5</v>
          </cell>
          <cell r="E12">
            <v>82.5</v>
          </cell>
          <cell r="F12">
            <v>82.5</v>
          </cell>
          <cell r="G12">
            <v>82.5</v>
          </cell>
          <cell r="H12">
            <v>82.5</v>
          </cell>
          <cell r="I12">
            <v>82.5</v>
          </cell>
          <cell r="J12">
            <v>82.5</v>
          </cell>
          <cell r="K12">
            <v>82.5</v>
          </cell>
          <cell r="L12">
            <v>82.5</v>
          </cell>
          <cell r="M12">
            <v>82.5</v>
          </cell>
          <cell r="N12">
            <v>82.5</v>
          </cell>
          <cell r="O12">
            <v>82.5</v>
          </cell>
          <cell r="P12">
            <v>82.5</v>
          </cell>
          <cell r="Q12">
            <v>82.5</v>
          </cell>
          <cell r="R12">
            <v>82.5</v>
          </cell>
          <cell r="S12">
            <v>82.5</v>
          </cell>
          <cell r="T12">
            <v>82.5</v>
          </cell>
          <cell r="U12">
            <v>82.5</v>
          </cell>
          <cell r="V12">
            <v>82.5</v>
          </cell>
          <cell r="W12">
            <v>82.5</v>
          </cell>
          <cell r="X12">
            <v>82.5</v>
          </cell>
          <cell r="Y12">
            <v>82.5</v>
          </cell>
          <cell r="Z12">
            <v>82.5</v>
          </cell>
          <cell r="AA12">
            <v>82.5</v>
          </cell>
          <cell r="AB12">
            <v>82.5</v>
          </cell>
          <cell r="AC12">
            <v>82.5</v>
          </cell>
          <cell r="AD12">
            <v>82.5</v>
          </cell>
          <cell r="AE12">
            <v>82.5</v>
          </cell>
          <cell r="AF12">
            <v>82.5</v>
          </cell>
          <cell r="AG12">
            <v>82.5</v>
          </cell>
          <cell r="AH12">
            <v>82.5</v>
          </cell>
          <cell r="AI12">
            <v>82.5</v>
          </cell>
          <cell r="AJ12">
            <v>82.5</v>
          </cell>
          <cell r="AK12">
            <v>82.5</v>
          </cell>
          <cell r="AL12">
            <v>82.5</v>
          </cell>
          <cell r="AM12">
            <v>82.5</v>
          </cell>
          <cell r="AN12">
            <v>82.5</v>
          </cell>
          <cell r="AO12">
            <v>82.5</v>
          </cell>
          <cell r="AP12">
            <v>82.5</v>
          </cell>
          <cell r="AQ12">
            <v>82.5</v>
          </cell>
          <cell r="AR12">
            <v>82.5</v>
          </cell>
          <cell r="AS12">
            <v>82.5</v>
          </cell>
          <cell r="AT12">
            <v>82.5</v>
          </cell>
          <cell r="AU12">
            <v>82.5</v>
          </cell>
          <cell r="AV12">
            <v>82.5</v>
          </cell>
          <cell r="AW12">
            <v>82.5</v>
          </cell>
          <cell r="AX12">
            <v>82.5</v>
          </cell>
          <cell r="AY12">
            <v>82.5</v>
          </cell>
          <cell r="AZ12">
            <v>82.5</v>
          </cell>
          <cell r="BA12">
            <v>82.5</v>
          </cell>
          <cell r="BB12">
            <v>82.5</v>
          </cell>
          <cell r="BC12">
            <v>82.5</v>
          </cell>
          <cell r="BD12">
            <v>82.5</v>
          </cell>
          <cell r="BE12">
            <v>82.5</v>
          </cell>
          <cell r="BF12">
            <v>82.5</v>
          </cell>
          <cell r="BG12">
            <v>82.5</v>
          </cell>
          <cell r="BH12">
            <v>82.5</v>
          </cell>
          <cell r="BI12">
            <v>82.5</v>
          </cell>
          <cell r="BJ12">
            <v>82.5</v>
          </cell>
          <cell r="BK12">
            <v>82.5</v>
          </cell>
          <cell r="BL12">
            <v>82.5</v>
          </cell>
          <cell r="BM12">
            <v>82.5</v>
          </cell>
          <cell r="BN12">
            <v>82.5</v>
          </cell>
          <cell r="BO12">
            <v>82.5</v>
          </cell>
          <cell r="BP12">
            <v>82.5</v>
          </cell>
          <cell r="BQ12">
            <v>82.5</v>
          </cell>
          <cell r="BR12">
            <v>82.5</v>
          </cell>
          <cell r="BS12">
            <v>82.5</v>
          </cell>
          <cell r="BT12">
            <v>82.5</v>
          </cell>
          <cell r="BU12">
            <v>82.5</v>
          </cell>
          <cell r="BV12">
            <v>82.5</v>
          </cell>
          <cell r="BW12">
            <v>82.5</v>
          </cell>
          <cell r="BX12">
            <v>82.5</v>
          </cell>
          <cell r="BY12">
            <v>82.5</v>
          </cell>
          <cell r="BZ12">
            <v>82.5</v>
          </cell>
          <cell r="CA12">
            <v>82.5</v>
          </cell>
          <cell r="CB12">
            <v>82.5</v>
          </cell>
          <cell r="CC12">
            <v>82.5</v>
          </cell>
          <cell r="CD12">
            <v>82.5</v>
          </cell>
          <cell r="CE12">
            <v>82.5</v>
          </cell>
          <cell r="CF12">
            <v>82.5</v>
          </cell>
          <cell r="CG12">
            <v>82.5</v>
          </cell>
          <cell r="CH12">
            <v>82.5</v>
          </cell>
          <cell r="CI12">
            <v>82.5</v>
          </cell>
          <cell r="CJ12">
            <v>82.5</v>
          </cell>
          <cell r="CK12">
            <v>82.5</v>
          </cell>
          <cell r="CL12">
            <v>82.5</v>
          </cell>
          <cell r="CM12">
            <v>82.5</v>
          </cell>
          <cell r="CN12">
            <v>82.5</v>
          </cell>
          <cell r="CO12">
            <v>82.5</v>
          </cell>
          <cell r="CP12">
            <v>82.5</v>
          </cell>
          <cell r="CQ12">
            <v>82.5</v>
          </cell>
          <cell r="CR12">
            <v>82.5</v>
          </cell>
          <cell r="CS12">
            <v>82.5</v>
          </cell>
          <cell r="CT12">
            <v>82.5</v>
          </cell>
          <cell r="CU12">
            <v>82.5</v>
          </cell>
          <cell r="CV12">
            <v>82.5</v>
          </cell>
          <cell r="CW12">
            <v>82.5</v>
          </cell>
          <cell r="CX12">
            <v>82.5</v>
          </cell>
          <cell r="CY12">
            <v>82.5</v>
          </cell>
          <cell r="CZ12">
            <v>82.5</v>
          </cell>
          <cell r="DA12">
            <v>82.5</v>
          </cell>
          <cell r="DB12">
            <v>82.5</v>
          </cell>
          <cell r="DC12">
            <v>82.5</v>
          </cell>
          <cell r="DD12">
            <v>82.5</v>
          </cell>
          <cell r="DE12">
            <v>82.5</v>
          </cell>
          <cell r="DF12">
            <v>82.5</v>
          </cell>
          <cell r="DG12">
            <v>82.5</v>
          </cell>
          <cell r="DH12">
            <v>82.5</v>
          </cell>
          <cell r="DI12">
            <v>82.5</v>
          </cell>
          <cell r="DJ12">
            <v>82.5</v>
          </cell>
          <cell r="DK12">
            <v>82.5</v>
          </cell>
          <cell r="DL12">
            <v>82.5</v>
          </cell>
          <cell r="DM12">
            <v>82.5</v>
          </cell>
          <cell r="DN12">
            <v>82.5</v>
          </cell>
          <cell r="DO12">
            <v>82.5</v>
          </cell>
          <cell r="DP12">
            <v>82.5</v>
          </cell>
          <cell r="DQ12">
            <v>82.5</v>
          </cell>
        </row>
        <row r="13">
          <cell r="A13" t="str">
            <v>Currant Creek 1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</row>
        <row r="14">
          <cell r="A14" t="str">
            <v>Currant Creek 2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</row>
        <row r="15">
          <cell r="A15" t="str">
            <v>Currant Creek CCCT 1A</v>
          </cell>
          <cell r="B15">
            <v>241</v>
          </cell>
          <cell r="C15">
            <v>239</v>
          </cell>
          <cell r="D15">
            <v>215</v>
          </cell>
          <cell r="E15">
            <v>210</v>
          </cell>
          <cell r="F15">
            <v>205.5</v>
          </cell>
          <cell r="G15">
            <v>207.5</v>
          </cell>
          <cell r="H15">
            <v>204.5</v>
          </cell>
          <cell r="I15">
            <v>205</v>
          </cell>
          <cell r="J15">
            <v>209</v>
          </cell>
          <cell r="K15">
            <v>210</v>
          </cell>
          <cell r="L15">
            <v>239</v>
          </cell>
          <cell r="M15">
            <v>241</v>
          </cell>
          <cell r="N15">
            <v>241</v>
          </cell>
          <cell r="O15">
            <v>239</v>
          </cell>
          <cell r="P15">
            <v>215</v>
          </cell>
          <cell r="Q15">
            <v>210</v>
          </cell>
          <cell r="R15">
            <v>205.5</v>
          </cell>
          <cell r="S15">
            <v>207.5</v>
          </cell>
          <cell r="T15">
            <v>204.5</v>
          </cell>
          <cell r="U15">
            <v>205</v>
          </cell>
          <cell r="V15">
            <v>209</v>
          </cell>
          <cell r="W15">
            <v>210</v>
          </cell>
          <cell r="X15">
            <v>239</v>
          </cell>
          <cell r="Y15">
            <v>241</v>
          </cell>
          <cell r="Z15">
            <v>241</v>
          </cell>
          <cell r="AA15">
            <v>239</v>
          </cell>
          <cell r="AB15">
            <v>215</v>
          </cell>
          <cell r="AC15">
            <v>210</v>
          </cell>
          <cell r="AD15">
            <v>205.5</v>
          </cell>
          <cell r="AE15">
            <v>207.5</v>
          </cell>
          <cell r="AF15">
            <v>204.5</v>
          </cell>
          <cell r="AG15">
            <v>205</v>
          </cell>
          <cell r="AH15">
            <v>209</v>
          </cell>
          <cell r="AI15">
            <v>210</v>
          </cell>
          <cell r="AJ15">
            <v>239</v>
          </cell>
          <cell r="AK15">
            <v>241</v>
          </cell>
          <cell r="AL15">
            <v>241</v>
          </cell>
          <cell r="AM15">
            <v>239</v>
          </cell>
          <cell r="AN15">
            <v>215</v>
          </cell>
          <cell r="AO15">
            <v>210</v>
          </cell>
          <cell r="AP15">
            <v>205.5</v>
          </cell>
          <cell r="AQ15">
            <v>207.5</v>
          </cell>
          <cell r="AR15">
            <v>204.5</v>
          </cell>
          <cell r="AS15">
            <v>205</v>
          </cell>
          <cell r="AT15">
            <v>209</v>
          </cell>
          <cell r="AU15">
            <v>210</v>
          </cell>
          <cell r="AV15">
            <v>239</v>
          </cell>
          <cell r="AW15">
            <v>241</v>
          </cell>
          <cell r="AX15">
            <v>241</v>
          </cell>
          <cell r="AY15">
            <v>239</v>
          </cell>
          <cell r="AZ15">
            <v>215</v>
          </cell>
          <cell r="BA15">
            <v>210</v>
          </cell>
          <cell r="BB15">
            <v>205.5</v>
          </cell>
          <cell r="BC15">
            <v>207.5</v>
          </cell>
          <cell r="BD15">
            <v>204.5</v>
          </cell>
          <cell r="BE15">
            <v>205</v>
          </cell>
          <cell r="BF15">
            <v>209</v>
          </cell>
          <cell r="BG15">
            <v>210</v>
          </cell>
          <cell r="BH15">
            <v>239</v>
          </cell>
          <cell r="BI15">
            <v>241</v>
          </cell>
          <cell r="BJ15">
            <v>241</v>
          </cell>
          <cell r="BK15">
            <v>239</v>
          </cell>
          <cell r="BL15">
            <v>215</v>
          </cell>
          <cell r="BM15">
            <v>210</v>
          </cell>
          <cell r="BN15">
            <v>205.5</v>
          </cell>
          <cell r="BO15">
            <v>207.5</v>
          </cell>
          <cell r="BP15">
            <v>204.5</v>
          </cell>
          <cell r="BQ15">
            <v>205</v>
          </cell>
          <cell r="BR15">
            <v>209</v>
          </cell>
          <cell r="BS15">
            <v>210</v>
          </cell>
          <cell r="BT15">
            <v>239</v>
          </cell>
          <cell r="BU15">
            <v>241</v>
          </cell>
          <cell r="BV15">
            <v>241</v>
          </cell>
          <cell r="BW15">
            <v>239</v>
          </cell>
          <cell r="BX15">
            <v>215</v>
          </cell>
          <cell r="BY15">
            <v>210</v>
          </cell>
          <cell r="BZ15">
            <v>205.5</v>
          </cell>
          <cell r="CA15">
            <v>207.5</v>
          </cell>
          <cell r="CB15">
            <v>204.5</v>
          </cell>
          <cell r="CC15">
            <v>205</v>
          </cell>
          <cell r="CD15">
            <v>209</v>
          </cell>
          <cell r="CE15">
            <v>210</v>
          </cell>
          <cell r="CF15">
            <v>239</v>
          </cell>
          <cell r="CG15">
            <v>241</v>
          </cell>
          <cell r="CH15">
            <v>241</v>
          </cell>
          <cell r="CI15">
            <v>239</v>
          </cell>
          <cell r="CJ15">
            <v>215</v>
          </cell>
          <cell r="CK15">
            <v>210</v>
          </cell>
          <cell r="CL15">
            <v>205.5</v>
          </cell>
          <cell r="CM15">
            <v>207.5</v>
          </cell>
          <cell r="CN15">
            <v>204.5</v>
          </cell>
          <cell r="CO15">
            <v>205</v>
          </cell>
          <cell r="CP15">
            <v>209</v>
          </cell>
          <cell r="CQ15">
            <v>210</v>
          </cell>
          <cell r="CR15">
            <v>239</v>
          </cell>
          <cell r="CS15">
            <v>241</v>
          </cell>
          <cell r="CT15">
            <v>241</v>
          </cell>
          <cell r="CU15">
            <v>239</v>
          </cell>
          <cell r="CV15">
            <v>215</v>
          </cell>
          <cell r="CW15">
            <v>210</v>
          </cell>
          <cell r="CX15">
            <v>205.5</v>
          </cell>
          <cell r="CY15">
            <v>207.5</v>
          </cell>
          <cell r="CZ15">
            <v>204.5</v>
          </cell>
          <cell r="DA15">
            <v>205</v>
          </cell>
          <cell r="DB15">
            <v>209</v>
          </cell>
          <cell r="DC15">
            <v>210</v>
          </cell>
          <cell r="DD15">
            <v>239</v>
          </cell>
          <cell r="DE15">
            <v>241</v>
          </cell>
          <cell r="DF15">
            <v>241</v>
          </cell>
          <cell r="DG15">
            <v>239</v>
          </cell>
          <cell r="DH15">
            <v>215</v>
          </cell>
          <cell r="DI15">
            <v>210</v>
          </cell>
          <cell r="DJ15">
            <v>205.5</v>
          </cell>
          <cell r="DK15">
            <v>207.5</v>
          </cell>
          <cell r="DL15">
            <v>204.5</v>
          </cell>
          <cell r="DM15">
            <v>205</v>
          </cell>
          <cell r="DN15">
            <v>209</v>
          </cell>
          <cell r="DO15">
            <v>210</v>
          </cell>
          <cell r="DP15">
            <v>239</v>
          </cell>
          <cell r="DQ15">
            <v>241</v>
          </cell>
        </row>
        <row r="16">
          <cell r="A16" t="str">
            <v>Currant Creek CCCT 1A Duct Firing</v>
          </cell>
          <cell r="B16">
            <v>51</v>
          </cell>
          <cell r="C16">
            <v>51</v>
          </cell>
          <cell r="D16">
            <v>51</v>
          </cell>
          <cell r="E16">
            <v>51</v>
          </cell>
          <cell r="F16">
            <v>52.5</v>
          </cell>
          <cell r="G16">
            <v>52</v>
          </cell>
          <cell r="H16">
            <v>52</v>
          </cell>
          <cell r="I16">
            <v>52</v>
          </cell>
          <cell r="J16">
            <v>52</v>
          </cell>
          <cell r="K16">
            <v>52</v>
          </cell>
          <cell r="L16">
            <v>51</v>
          </cell>
          <cell r="M16">
            <v>51</v>
          </cell>
          <cell r="N16">
            <v>51</v>
          </cell>
          <cell r="O16">
            <v>51</v>
          </cell>
          <cell r="P16">
            <v>51</v>
          </cell>
          <cell r="Q16">
            <v>51</v>
          </cell>
          <cell r="R16">
            <v>52.5</v>
          </cell>
          <cell r="S16">
            <v>52</v>
          </cell>
          <cell r="T16">
            <v>52</v>
          </cell>
          <cell r="U16">
            <v>52</v>
          </cell>
          <cell r="V16">
            <v>52</v>
          </cell>
          <cell r="W16">
            <v>52</v>
          </cell>
          <cell r="X16">
            <v>51</v>
          </cell>
          <cell r="Y16">
            <v>51</v>
          </cell>
          <cell r="Z16">
            <v>51</v>
          </cell>
          <cell r="AA16">
            <v>51</v>
          </cell>
          <cell r="AB16">
            <v>51</v>
          </cell>
          <cell r="AC16">
            <v>51</v>
          </cell>
          <cell r="AD16">
            <v>52.5</v>
          </cell>
          <cell r="AE16">
            <v>52</v>
          </cell>
          <cell r="AF16">
            <v>52</v>
          </cell>
          <cell r="AG16">
            <v>52</v>
          </cell>
          <cell r="AH16">
            <v>52</v>
          </cell>
          <cell r="AI16">
            <v>52</v>
          </cell>
          <cell r="AJ16">
            <v>51</v>
          </cell>
          <cell r="AK16">
            <v>51</v>
          </cell>
          <cell r="AL16">
            <v>51</v>
          </cell>
          <cell r="AM16">
            <v>51</v>
          </cell>
          <cell r="AN16">
            <v>51</v>
          </cell>
          <cell r="AO16">
            <v>51</v>
          </cell>
          <cell r="AP16">
            <v>52.5</v>
          </cell>
          <cell r="AQ16">
            <v>52</v>
          </cell>
          <cell r="AR16">
            <v>52</v>
          </cell>
          <cell r="AS16">
            <v>52</v>
          </cell>
          <cell r="AT16">
            <v>52</v>
          </cell>
          <cell r="AU16">
            <v>52</v>
          </cell>
          <cell r="AV16">
            <v>51</v>
          </cell>
          <cell r="AW16">
            <v>51</v>
          </cell>
          <cell r="AX16">
            <v>51</v>
          </cell>
          <cell r="AY16">
            <v>51</v>
          </cell>
          <cell r="AZ16">
            <v>51</v>
          </cell>
          <cell r="BA16">
            <v>51</v>
          </cell>
          <cell r="BB16">
            <v>52.5</v>
          </cell>
          <cell r="BC16">
            <v>52</v>
          </cell>
          <cell r="BD16">
            <v>52</v>
          </cell>
          <cell r="BE16">
            <v>52</v>
          </cell>
          <cell r="BF16">
            <v>52</v>
          </cell>
          <cell r="BG16">
            <v>52</v>
          </cell>
          <cell r="BH16">
            <v>51</v>
          </cell>
          <cell r="BI16">
            <v>51</v>
          </cell>
          <cell r="BJ16">
            <v>51</v>
          </cell>
          <cell r="BK16">
            <v>51</v>
          </cell>
          <cell r="BL16">
            <v>51</v>
          </cell>
          <cell r="BM16">
            <v>51</v>
          </cell>
          <cell r="BN16">
            <v>52.5</v>
          </cell>
          <cell r="BO16">
            <v>52</v>
          </cell>
          <cell r="BP16">
            <v>52</v>
          </cell>
          <cell r="BQ16">
            <v>52</v>
          </cell>
          <cell r="BR16">
            <v>52</v>
          </cell>
          <cell r="BS16">
            <v>52</v>
          </cell>
          <cell r="BT16">
            <v>51</v>
          </cell>
          <cell r="BU16">
            <v>51</v>
          </cell>
          <cell r="BV16">
            <v>51</v>
          </cell>
          <cell r="BW16">
            <v>51</v>
          </cell>
          <cell r="BX16">
            <v>51</v>
          </cell>
          <cell r="BY16">
            <v>51</v>
          </cell>
          <cell r="BZ16">
            <v>52.5</v>
          </cell>
          <cell r="CA16">
            <v>52</v>
          </cell>
          <cell r="CB16">
            <v>52</v>
          </cell>
          <cell r="CC16">
            <v>52</v>
          </cell>
          <cell r="CD16">
            <v>52</v>
          </cell>
          <cell r="CE16">
            <v>52</v>
          </cell>
          <cell r="CF16">
            <v>51</v>
          </cell>
          <cell r="CG16">
            <v>51</v>
          </cell>
          <cell r="CH16">
            <v>51</v>
          </cell>
          <cell r="CI16">
            <v>51</v>
          </cell>
          <cell r="CJ16">
            <v>51</v>
          </cell>
          <cell r="CK16">
            <v>51</v>
          </cell>
          <cell r="CL16">
            <v>52.5</v>
          </cell>
          <cell r="CM16">
            <v>52</v>
          </cell>
          <cell r="CN16">
            <v>52</v>
          </cell>
          <cell r="CO16">
            <v>52</v>
          </cell>
          <cell r="CP16">
            <v>52</v>
          </cell>
          <cell r="CQ16">
            <v>52</v>
          </cell>
          <cell r="CR16">
            <v>51</v>
          </cell>
          <cell r="CS16">
            <v>51</v>
          </cell>
          <cell r="CT16">
            <v>51</v>
          </cell>
          <cell r="CU16">
            <v>51</v>
          </cell>
          <cell r="CV16">
            <v>51</v>
          </cell>
          <cell r="CW16">
            <v>51</v>
          </cell>
          <cell r="CX16">
            <v>52.5</v>
          </cell>
          <cell r="CY16">
            <v>52</v>
          </cell>
          <cell r="CZ16">
            <v>52</v>
          </cell>
          <cell r="DA16">
            <v>52</v>
          </cell>
          <cell r="DB16">
            <v>52</v>
          </cell>
          <cell r="DC16">
            <v>52</v>
          </cell>
          <cell r="DD16">
            <v>51</v>
          </cell>
          <cell r="DE16">
            <v>51</v>
          </cell>
          <cell r="DF16">
            <v>51</v>
          </cell>
          <cell r="DG16">
            <v>51</v>
          </cell>
          <cell r="DH16">
            <v>51</v>
          </cell>
          <cell r="DI16">
            <v>51</v>
          </cell>
          <cell r="DJ16">
            <v>52.5</v>
          </cell>
          <cell r="DK16">
            <v>52</v>
          </cell>
          <cell r="DL16">
            <v>52</v>
          </cell>
          <cell r="DM16">
            <v>52</v>
          </cell>
          <cell r="DN16">
            <v>52</v>
          </cell>
          <cell r="DO16">
            <v>52</v>
          </cell>
          <cell r="DP16">
            <v>51</v>
          </cell>
          <cell r="DQ16">
            <v>51</v>
          </cell>
        </row>
        <row r="17">
          <cell r="A17" t="str">
            <v>Currant Creek CCCT 1B</v>
          </cell>
          <cell r="B17">
            <v>241</v>
          </cell>
          <cell r="C17">
            <v>239</v>
          </cell>
          <cell r="D17">
            <v>215</v>
          </cell>
          <cell r="E17">
            <v>210</v>
          </cell>
          <cell r="F17">
            <v>205.5</v>
          </cell>
          <cell r="G17">
            <v>207.5</v>
          </cell>
          <cell r="H17">
            <v>204.5</v>
          </cell>
          <cell r="I17">
            <v>205</v>
          </cell>
          <cell r="J17">
            <v>209</v>
          </cell>
          <cell r="K17">
            <v>210</v>
          </cell>
          <cell r="L17">
            <v>239</v>
          </cell>
          <cell r="M17">
            <v>241</v>
          </cell>
          <cell r="N17">
            <v>241</v>
          </cell>
          <cell r="O17">
            <v>239</v>
          </cell>
          <cell r="P17">
            <v>215</v>
          </cell>
          <cell r="Q17">
            <v>210</v>
          </cell>
          <cell r="R17">
            <v>205.5</v>
          </cell>
          <cell r="S17">
            <v>207.5</v>
          </cell>
          <cell r="T17">
            <v>204.5</v>
          </cell>
          <cell r="U17">
            <v>205</v>
          </cell>
          <cell r="V17">
            <v>209</v>
          </cell>
          <cell r="W17">
            <v>210</v>
          </cell>
          <cell r="X17">
            <v>239</v>
          </cell>
          <cell r="Y17">
            <v>241</v>
          </cell>
          <cell r="Z17">
            <v>241</v>
          </cell>
          <cell r="AA17">
            <v>239</v>
          </cell>
          <cell r="AB17">
            <v>215</v>
          </cell>
          <cell r="AC17">
            <v>210</v>
          </cell>
          <cell r="AD17">
            <v>205.5</v>
          </cell>
          <cell r="AE17">
            <v>207.5</v>
          </cell>
          <cell r="AF17">
            <v>204.5</v>
          </cell>
          <cell r="AG17">
            <v>205</v>
          </cell>
          <cell r="AH17">
            <v>209</v>
          </cell>
          <cell r="AI17">
            <v>210</v>
          </cell>
          <cell r="AJ17">
            <v>239</v>
          </cell>
          <cell r="AK17">
            <v>241</v>
          </cell>
          <cell r="AL17">
            <v>241</v>
          </cell>
          <cell r="AM17">
            <v>239</v>
          </cell>
          <cell r="AN17">
            <v>215</v>
          </cell>
          <cell r="AO17">
            <v>210</v>
          </cell>
          <cell r="AP17">
            <v>205.5</v>
          </cell>
          <cell r="AQ17">
            <v>207.5</v>
          </cell>
          <cell r="AR17">
            <v>204.5</v>
          </cell>
          <cell r="AS17">
            <v>205</v>
          </cell>
          <cell r="AT17">
            <v>209</v>
          </cell>
          <cell r="AU17">
            <v>210</v>
          </cell>
          <cell r="AV17">
            <v>239</v>
          </cell>
          <cell r="AW17">
            <v>241</v>
          </cell>
          <cell r="AX17">
            <v>241</v>
          </cell>
          <cell r="AY17">
            <v>239</v>
          </cell>
          <cell r="AZ17">
            <v>215</v>
          </cell>
          <cell r="BA17">
            <v>210</v>
          </cell>
          <cell r="BB17">
            <v>205.5</v>
          </cell>
          <cell r="BC17">
            <v>207.5</v>
          </cell>
          <cell r="BD17">
            <v>204.5</v>
          </cell>
          <cell r="BE17">
            <v>205</v>
          </cell>
          <cell r="BF17">
            <v>209</v>
          </cell>
          <cell r="BG17">
            <v>210</v>
          </cell>
          <cell r="BH17">
            <v>239</v>
          </cell>
          <cell r="BI17">
            <v>241</v>
          </cell>
          <cell r="BJ17">
            <v>241</v>
          </cell>
          <cell r="BK17">
            <v>239</v>
          </cell>
          <cell r="BL17">
            <v>215</v>
          </cell>
          <cell r="BM17">
            <v>210</v>
          </cell>
          <cell r="BN17">
            <v>205.5</v>
          </cell>
          <cell r="BO17">
            <v>207.5</v>
          </cell>
          <cell r="BP17">
            <v>204.5</v>
          </cell>
          <cell r="BQ17">
            <v>205</v>
          </cell>
          <cell r="BR17">
            <v>209</v>
          </cell>
          <cell r="BS17">
            <v>210</v>
          </cell>
          <cell r="BT17">
            <v>239</v>
          </cell>
          <cell r="BU17">
            <v>241</v>
          </cell>
          <cell r="BV17">
            <v>241</v>
          </cell>
          <cell r="BW17">
            <v>239</v>
          </cell>
          <cell r="BX17">
            <v>215</v>
          </cell>
          <cell r="BY17">
            <v>210</v>
          </cell>
          <cell r="BZ17">
            <v>205.5</v>
          </cell>
          <cell r="CA17">
            <v>207.5</v>
          </cell>
          <cell r="CB17">
            <v>204.5</v>
          </cell>
          <cell r="CC17">
            <v>205</v>
          </cell>
          <cell r="CD17">
            <v>209</v>
          </cell>
          <cell r="CE17">
            <v>210</v>
          </cell>
          <cell r="CF17">
            <v>239</v>
          </cell>
          <cell r="CG17">
            <v>241</v>
          </cell>
          <cell r="CH17">
            <v>241</v>
          </cell>
          <cell r="CI17">
            <v>239</v>
          </cell>
          <cell r="CJ17">
            <v>215</v>
          </cell>
          <cell r="CK17">
            <v>210</v>
          </cell>
          <cell r="CL17">
            <v>205.5</v>
          </cell>
          <cell r="CM17">
            <v>207.5</v>
          </cell>
          <cell r="CN17">
            <v>204.5</v>
          </cell>
          <cell r="CO17">
            <v>205</v>
          </cell>
          <cell r="CP17">
            <v>209</v>
          </cell>
          <cell r="CQ17">
            <v>210</v>
          </cell>
          <cell r="CR17">
            <v>239</v>
          </cell>
          <cell r="CS17">
            <v>241</v>
          </cell>
          <cell r="CT17">
            <v>241</v>
          </cell>
          <cell r="CU17">
            <v>239</v>
          </cell>
          <cell r="CV17">
            <v>215</v>
          </cell>
          <cell r="CW17">
            <v>210</v>
          </cell>
          <cell r="CX17">
            <v>205.5</v>
          </cell>
          <cell r="CY17">
            <v>207.5</v>
          </cell>
          <cell r="CZ17">
            <v>204.5</v>
          </cell>
          <cell r="DA17">
            <v>205</v>
          </cell>
          <cell r="DB17">
            <v>209</v>
          </cell>
          <cell r="DC17">
            <v>210</v>
          </cell>
          <cell r="DD17">
            <v>239</v>
          </cell>
          <cell r="DE17">
            <v>241</v>
          </cell>
          <cell r="DF17">
            <v>241</v>
          </cell>
          <cell r="DG17">
            <v>239</v>
          </cell>
          <cell r="DH17">
            <v>215</v>
          </cell>
          <cell r="DI17">
            <v>210</v>
          </cell>
          <cell r="DJ17">
            <v>205.5</v>
          </cell>
          <cell r="DK17">
            <v>207.5</v>
          </cell>
          <cell r="DL17">
            <v>204.5</v>
          </cell>
          <cell r="DM17">
            <v>205</v>
          </cell>
          <cell r="DN17">
            <v>209</v>
          </cell>
          <cell r="DO17">
            <v>210</v>
          </cell>
          <cell r="DP17">
            <v>239</v>
          </cell>
          <cell r="DQ17">
            <v>241</v>
          </cell>
        </row>
        <row r="18">
          <cell r="A18" t="str">
            <v>Currant Creek CCCT 1B Duct Firing</v>
          </cell>
          <cell r="B18">
            <v>51</v>
          </cell>
          <cell r="C18">
            <v>51</v>
          </cell>
          <cell r="D18">
            <v>51</v>
          </cell>
          <cell r="E18">
            <v>51</v>
          </cell>
          <cell r="F18">
            <v>52.5</v>
          </cell>
          <cell r="G18">
            <v>52</v>
          </cell>
          <cell r="H18">
            <v>52</v>
          </cell>
          <cell r="I18">
            <v>52</v>
          </cell>
          <cell r="J18">
            <v>52</v>
          </cell>
          <cell r="K18">
            <v>52</v>
          </cell>
          <cell r="L18">
            <v>51</v>
          </cell>
          <cell r="M18">
            <v>51</v>
          </cell>
          <cell r="N18">
            <v>51</v>
          </cell>
          <cell r="O18">
            <v>51</v>
          </cell>
          <cell r="P18">
            <v>51</v>
          </cell>
          <cell r="Q18">
            <v>51</v>
          </cell>
          <cell r="R18">
            <v>52.5</v>
          </cell>
          <cell r="S18">
            <v>52</v>
          </cell>
          <cell r="T18">
            <v>52</v>
          </cell>
          <cell r="U18">
            <v>52</v>
          </cell>
          <cell r="V18">
            <v>52</v>
          </cell>
          <cell r="W18">
            <v>52</v>
          </cell>
          <cell r="X18">
            <v>51</v>
          </cell>
          <cell r="Y18">
            <v>51</v>
          </cell>
          <cell r="Z18">
            <v>51</v>
          </cell>
          <cell r="AA18">
            <v>51</v>
          </cell>
          <cell r="AB18">
            <v>51</v>
          </cell>
          <cell r="AC18">
            <v>51</v>
          </cell>
          <cell r="AD18">
            <v>52.5</v>
          </cell>
          <cell r="AE18">
            <v>52</v>
          </cell>
          <cell r="AF18">
            <v>52</v>
          </cell>
          <cell r="AG18">
            <v>52</v>
          </cell>
          <cell r="AH18">
            <v>52</v>
          </cell>
          <cell r="AI18">
            <v>52</v>
          </cell>
          <cell r="AJ18">
            <v>51</v>
          </cell>
          <cell r="AK18">
            <v>51</v>
          </cell>
          <cell r="AL18">
            <v>51</v>
          </cell>
          <cell r="AM18">
            <v>51</v>
          </cell>
          <cell r="AN18">
            <v>51</v>
          </cell>
          <cell r="AO18">
            <v>51</v>
          </cell>
          <cell r="AP18">
            <v>52.5</v>
          </cell>
          <cell r="AQ18">
            <v>52</v>
          </cell>
          <cell r="AR18">
            <v>52</v>
          </cell>
          <cell r="AS18">
            <v>52</v>
          </cell>
          <cell r="AT18">
            <v>52</v>
          </cell>
          <cell r="AU18">
            <v>52</v>
          </cell>
          <cell r="AV18">
            <v>51</v>
          </cell>
          <cell r="AW18">
            <v>51</v>
          </cell>
          <cell r="AX18">
            <v>51</v>
          </cell>
          <cell r="AY18">
            <v>51</v>
          </cell>
          <cell r="AZ18">
            <v>51</v>
          </cell>
          <cell r="BA18">
            <v>51</v>
          </cell>
          <cell r="BB18">
            <v>52.5</v>
          </cell>
          <cell r="BC18">
            <v>52</v>
          </cell>
          <cell r="BD18">
            <v>52</v>
          </cell>
          <cell r="BE18">
            <v>52</v>
          </cell>
          <cell r="BF18">
            <v>52</v>
          </cell>
          <cell r="BG18">
            <v>52</v>
          </cell>
          <cell r="BH18">
            <v>51</v>
          </cell>
          <cell r="BI18">
            <v>51</v>
          </cell>
          <cell r="BJ18">
            <v>51</v>
          </cell>
          <cell r="BK18">
            <v>51</v>
          </cell>
          <cell r="BL18">
            <v>51</v>
          </cell>
          <cell r="BM18">
            <v>51</v>
          </cell>
          <cell r="BN18">
            <v>52.5</v>
          </cell>
          <cell r="BO18">
            <v>52</v>
          </cell>
          <cell r="BP18">
            <v>52</v>
          </cell>
          <cell r="BQ18">
            <v>52</v>
          </cell>
          <cell r="BR18">
            <v>52</v>
          </cell>
          <cell r="BS18">
            <v>52</v>
          </cell>
          <cell r="BT18">
            <v>51</v>
          </cell>
          <cell r="BU18">
            <v>51</v>
          </cell>
          <cell r="BV18">
            <v>51</v>
          </cell>
          <cell r="BW18">
            <v>51</v>
          </cell>
          <cell r="BX18">
            <v>51</v>
          </cell>
          <cell r="BY18">
            <v>51</v>
          </cell>
          <cell r="BZ18">
            <v>52.5</v>
          </cell>
          <cell r="CA18">
            <v>52</v>
          </cell>
          <cell r="CB18">
            <v>52</v>
          </cell>
          <cell r="CC18">
            <v>52</v>
          </cell>
          <cell r="CD18">
            <v>52</v>
          </cell>
          <cell r="CE18">
            <v>52</v>
          </cell>
          <cell r="CF18">
            <v>51</v>
          </cell>
          <cell r="CG18">
            <v>51</v>
          </cell>
          <cell r="CH18">
            <v>51</v>
          </cell>
          <cell r="CI18">
            <v>51</v>
          </cell>
          <cell r="CJ18">
            <v>51</v>
          </cell>
          <cell r="CK18">
            <v>51</v>
          </cell>
          <cell r="CL18">
            <v>52.5</v>
          </cell>
          <cell r="CM18">
            <v>52</v>
          </cell>
          <cell r="CN18">
            <v>52</v>
          </cell>
          <cell r="CO18">
            <v>52</v>
          </cell>
          <cell r="CP18">
            <v>52</v>
          </cell>
          <cell r="CQ18">
            <v>52</v>
          </cell>
          <cell r="CR18">
            <v>51</v>
          </cell>
          <cell r="CS18">
            <v>51</v>
          </cell>
          <cell r="CT18">
            <v>51</v>
          </cell>
          <cell r="CU18">
            <v>51</v>
          </cell>
          <cell r="CV18">
            <v>51</v>
          </cell>
          <cell r="CW18">
            <v>51</v>
          </cell>
          <cell r="CX18">
            <v>52.5</v>
          </cell>
          <cell r="CY18">
            <v>52</v>
          </cell>
          <cell r="CZ18">
            <v>52</v>
          </cell>
          <cell r="DA18">
            <v>52</v>
          </cell>
          <cell r="DB18">
            <v>52</v>
          </cell>
          <cell r="DC18">
            <v>52</v>
          </cell>
          <cell r="DD18">
            <v>51</v>
          </cell>
          <cell r="DE18">
            <v>51</v>
          </cell>
          <cell r="DF18">
            <v>51</v>
          </cell>
          <cell r="DG18">
            <v>51</v>
          </cell>
          <cell r="DH18">
            <v>51</v>
          </cell>
          <cell r="DI18">
            <v>51</v>
          </cell>
          <cell r="DJ18">
            <v>52.5</v>
          </cell>
          <cell r="DK18">
            <v>52</v>
          </cell>
          <cell r="DL18">
            <v>52</v>
          </cell>
          <cell r="DM18">
            <v>52</v>
          </cell>
          <cell r="DN18">
            <v>52</v>
          </cell>
          <cell r="DO18">
            <v>52</v>
          </cell>
          <cell r="DP18">
            <v>51</v>
          </cell>
          <cell r="DQ18">
            <v>51</v>
          </cell>
        </row>
        <row r="19">
          <cell r="A19" t="str">
            <v>Dave Johnston 1</v>
          </cell>
          <cell r="B19">
            <v>106</v>
          </cell>
          <cell r="C19">
            <v>106</v>
          </cell>
          <cell r="D19">
            <v>106</v>
          </cell>
          <cell r="E19">
            <v>106</v>
          </cell>
          <cell r="F19">
            <v>106</v>
          </cell>
          <cell r="G19">
            <v>106</v>
          </cell>
          <cell r="H19">
            <v>106</v>
          </cell>
          <cell r="I19">
            <v>106</v>
          </cell>
          <cell r="J19">
            <v>106</v>
          </cell>
          <cell r="K19">
            <v>106</v>
          </cell>
          <cell r="L19">
            <v>106</v>
          </cell>
          <cell r="M19">
            <v>106</v>
          </cell>
          <cell r="N19">
            <v>106</v>
          </cell>
          <cell r="O19">
            <v>106</v>
          </cell>
          <cell r="P19">
            <v>106</v>
          </cell>
          <cell r="Q19">
            <v>106</v>
          </cell>
          <cell r="R19">
            <v>106</v>
          </cell>
          <cell r="S19">
            <v>106</v>
          </cell>
          <cell r="T19">
            <v>106</v>
          </cell>
          <cell r="U19">
            <v>106</v>
          </cell>
          <cell r="V19">
            <v>106</v>
          </cell>
          <cell r="W19">
            <v>106</v>
          </cell>
          <cell r="X19">
            <v>106</v>
          </cell>
          <cell r="Y19">
            <v>106</v>
          </cell>
          <cell r="Z19">
            <v>106</v>
          </cell>
          <cell r="AA19">
            <v>106</v>
          </cell>
          <cell r="AB19">
            <v>106</v>
          </cell>
          <cell r="AC19">
            <v>106</v>
          </cell>
          <cell r="AD19">
            <v>106</v>
          </cell>
          <cell r="AE19">
            <v>106</v>
          </cell>
          <cell r="AF19">
            <v>106</v>
          </cell>
          <cell r="AG19">
            <v>106</v>
          </cell>
          <cell r="AH19">
            <v>106</v>
          </cell>
          <cell r="AI19">
            <v>106</v>
          </cell>
          <cell r="AJ19">
            <v>106</v>
          </cell>
          <cell r="AK19">
            <v>106</v>
          </cell>
          <cell r="AL19">
            <v>106</v>
          </cell>
          <cell r="AM19">
            <v>106</v>
          </cell>
          <cell r="AN19">
            <v>106</v>
          </cell>
          <cell r="AO19">
            <v>106</v>
          </cell>
          <cell r="AP19">
            <v>106</v>
          </cell>
          <cell r="AQ19">
            <v>106</v>
          </cell>
          <cell r="AR19">
            <v>106</v>
          </cell>
          <cell r="AS19">
            <v>106</v>
          </cell>
          <cell r="AT19">
            <v>106</v>
          </cell>
          <cell r="AU19">
            <v>106</v>
          </cell>
          <cell r="AV19">
            <v>106</v>
          </cell>
          <cell r="AW19">
            <v>106</v>
          </cell>
          <cell r="AX19">
            <v>106</v>
          </cell>
          <cell r="AY19">
            <v>106</v>
          </cell>
          <cell r="AZ19">
            <v>106</v>
          </cell>
          <cell r="BA19">
            <v>106</v>
          </cell>
          <cell r="BB19">
            <v>106</v>
          </cell>
          <cell r="BC19">
            <v>106</v>
          </cell>
          <cell r="BD19">
            <v>106</v>
          </cell>
          <cell r="BE19">
            <v>106</v>
          </cell>
          <cell r="BF19">
            <v>106</v>
          </cell>
          <cell r="BG19">
            <v>106</v>
          </cell>
          <cell r="BH19">
            <v>106</v>
          </cell>
          <cell r="BI19">
            <v>106</v>
          </cell>
          <cell r="BJ19">
            <v>106</v>
          </cell>
          <cell r="BK19">
            <v>106</v>
          </cell>
          <cell r="BL19">
            <v>106</v>
          </cell>
          <cell r="BM19">
            <v>106</v>
          </cell>
          <cell r="BN19">
            <v>106</v>
          </cell>
          <cell r="BO19">
            <v>106</v>
          </cell>
          <cell r="BP19">
            <v>106</v>
          </cell>
          <cell r="BQ19">
            <v>106</v>
          </cell>
          <cell r="BR19">
            <v>106</v>
          </cell>
          <cell r="BS19">
            <v>106</v>
          </cell>
          <cell r="BT19">
            <v>106</v>
          </cell>
          <cell r="BU19">
            <v>106</v>
          </cell>
          <cell r="BV19">
            <v>106</v>
          </cell>
          <cell r="BW19">
            <v>106</v>
          </cell>
          <cell r="BX19">
            <v>106</v>
          </cell>
          <cell r="BY19">
            <v>106</v>
          </cell>
          <cell r="BZ19">
            <v>106</v>
          </cell>
          <cell r="CA19">
            <v>106</v>
          </cell>
          <cell r="CB19">
            <v>106</v>
          </cell>
          <cell r="CC19">
            <v>106</v>
          </cell>
          <cell r="CD19">
            <v>106</v>
          </cell>
          <cell r="CE19">
            <v>106</v>
          </cell>
          <cell r="CF19">
            <v>106</v>
          </cell>
          <cell r="CG19">
            <v>106</v>
          </cell>
          <cell r="CH19">
            <v>106</v>
          </cell>
          <cell r="CI19">
            <v>106</v>
          </cell>
          <cell r="CJ19">
            <v>106</v>
          </cell>
          <cell r="CK19">
            <v>106</v>
          </cell>
          <cell r="CL19">
            <v>106</v>
          </cell>
          <cell r="CM19">
            <v>106</v>
          </cell>
          <cell r="CN19">
            <v>106</v>
          </cell>
          <cell r="CO19">
            <v>106</v>
          </cell>
          <cell r="CP19">
            <v>106</v>
          </cell>
          <cell r="CQ19">
            <v>106</v>
          </cell>
          <cell r="CR19">
            <v>106</v>
          </cell>
          <cell r="CS19">
            <v>106</v>
          </cell>
          <cell r="CT19">
            <v>106</v>
          </cell>
          <cell r="CU19">
            <v>106</v>
          </cell>
          <cell r="CV19">
            <v>106</v>
          </cell>
          <cell r="CW19">
            <v>106</v>
          </cell>
          <cell r="CX19">
            <v>106</v>
          </cell>
          <cell r="CY19">
            <v>106</v>
          </cell>
          <cell r="CZ19">
            <v>106</v>
          </cell>
          <cell r="DA19">
            <v>106</v>
          </cell>
          <cell r="DB19">
            <v>106</v>
          </cell>
          <cell r="DC19">
            <v>106</v>
          </cell>
          <cell r="DD19">
            <v>106</v>
          </cell>
          <cell r="DE19">
            <v>106</v>
          </cell>
          <cell r="DF19">
            <v>106</v>
          </cell>
          <cell r="DG19">
            <v>106</v>
          </cell>
          <cell r="DH19">
            <v>106</v>
          </cell>
          <cell r="DI19">
            <v>106</v>
          </cell>
          <cell r="DJ19">
            <v>106</v>
          </cell>
          <cell r="DK19">
            <v>106</v>
          </cell>
          <cell r="DL19">
            <v>106</v>
          </cell>
          <cell r="DM19">
            <v>106</v>
          </cell>
          <cell r="DN19">
            <v>106</v>
          </cell>
          <cell r="DO19">
            <v>106</v>
          </cell>
          <cell r="DP19">
            <v>106</v>
          </cell>
          <cell r="DQ19">
            <v>106</v>
          </cell>
        </row>
        <row r="20">
          <cell r="A20" t="str">
            <v>Dave Johnston 2</v>
          </cell>
          <cell r="B20">
            <v>106</v>
          </cell>
          <cell r="C20">
            <v>106</v>
          </cell>
          <cell r="D20">
            <v>106</v>
          </cell>
          <cell r="E20">
            <v>106</v>
          </cell>
          <cell r="F20">
            <v>106</v>
          </cell>
          <cell r="G20">
            <v>106</v>
          </cell>
          <cell r="H20">
            <v>106</v>
          </cell>
          <cell r="I20">
            <v>106</v>
          </cell>
          <cell r="J20">
            <v>106</v>
          </cell>
          <cell r="K20">
            <v>106</v>
          </cell>
          <cell r="L20">
            <v>106</v>
          </cell>
          <cell r="M20">
            <v>106</v>
          </cell>
          <cell r="N20">
            <v>106</v>
          </cell>
          <cell r="O20">
            <v>106</v>
          </cell>
          <cell r="P20">
            <v>106</v>
          </cell>
          <cell r="Q20">
            <v>106</v>
          </cell>
          <cell r="R20">
            <v>106</v>
          </cell>
          <cell r="S20">
            <v>106</v>
          </cell>
          <cell r="T20">
            <v>106</v>
          </cell>
          <cell r="U20">
            <v>106</v>
          </cell>
          <cell r="V20">
            <v>106</v>
          </cell>
          <cell r="W20">
            <v>106</v>
          </cell>
          <cell r="X20">
            <v>106</v>
          </cell>
          <cell r="Y20">
            <v>106</v>
          </cell>
          <cell r="Z20">
            <v>106</v>
          </cell>
          <cell r="AA20">
            <v>106</v>
          </cell>
          <cell r="AB20">
            <v>106</v>
          </cell>
          <cell r="AC20">
            <v>106</v>
          </cell>
          <cell r="AD20">
            <v>106</v>
          </cell>
          <cell r="AE20">
            <v>106</v>
          </cell>
          <cell r="AF20">
            <v>106</v>
          </cell>
          <cell r="AG20">
            <v>106</v>
          </cell>
          <cell r="AH20">
            <v>106</v>
          </cell>
          <cell r="AI20">
            <v>106</v>
          </cell>
          <cell r="AJ20">
            <v>106</v>
          </cell>
          <cell r="AK20">
            <v>106</v>
          </cell>
          <cell r="AL20">
            <v>106</v>
          </cell>
          <cell r="AM20">
            <v>106</v>
          </cell>
          <cell r="AN20">
            <v>106</v>
          </cell>
          <cell r="AO20">
            <v>106</v>
          </cell>
          <cell r="AP20">
            <v>106</v>
          </cell>
          <cell r="AQ20">
            <v>106</v>
          </cell>
          <cell r="AR20">
            <v>106</v>
          </cell>
          <cell r="AS20">
            <v>106</v>
          </cell>
          <cell r="AT20">
            <v>106</v>
          </cell>
          <cell r="AU20">
            <v>106</v>
          </cell>
          <cell r="AV20">
            <v>106</v>
          </cell>
          <cell r="AW20">
            <v>106</v>
          </cell>
          <cell r="AX20">
            <v>106</v>
          </cell>
          <cell r="AY20">
            <v>106</v>
          </cell>
          <cell r="AZ20">
            <v>106</v>
          </cell>
          <cell r="BA20">
            <v>106</v>
          </cell>
          <cell r="BB20">
            <v>106</v>
          </cell>
          <cell r="BC20">
            <v>106</v>
          </cell>
          <cell r="BD20">
            <v>106</v>
          </cell>
          <cell r="BE20">
            <v>106</v>
          </cell>
          <cell r="BF20">
            <v>106</v>
          </cell>
          <cell r="BG20">
            <v>106</v>
          </cell>
          <cell r="BH20">
            <v>106</v>
          </cell>
          <cell r="BI20">
            <v>106</v>
          </cell>
          <cell r="BJ20">
            <v>106</v>
          </cell>
          <cell r="BK20">
            <v>106</v>
          </cell>
          <cell r="BL20">
            <v>106</v>
          </cell>
          <cell r="BM20">
            <v>106</v>
          </cell>
          <cell r="BN20">
            <v>106</v>
          </cell>
          <cell r="BO20">
            <v>106</v>
          </cell>
          <cell r="BP20">
            <v>106</v>
          </cell>
          <cell r="BQ20">
            <v>106</v>
          </cell>
          <cell r="BR20">
            <v>106</v>
          </cell>
          <cell r="BS20">
            <v>106</v>
          </cell>
          <cell r="BT20">
            <v>106</v>
          </cell>
          <cell r="BU20">
            <v>106</v>
          </cell>
          <cell r="BV20">
            <v>106</v>
          </cell>
          <cell r="BW20">
            <v>106</v>
          </cell>
          <cell r="BX20">
            <v>106</v>
          </cell>
          <cell r="BY20">
            <v>106</v>
          </cell>
          <cell r="BZ20">
            <v>106</v>
          </cell>
          <cell r="CA20">
            <v>106</v>
          </cell>
          <cell r="CB20">
            <v>106</v>
          </cell>
          <cell r="CC20">
            <v>106</v>
          </cell>
          <cell r="CD20">
            <v>106</v>
          </cell>
          <cell r="CE20">
            <v>106</v>
          </cell>
          <cell r="CF20">
            <v>106</v>
          </cell>
          <cell r="CG20">
            <v>106</v>
          </cell>
          <cell r="CH20">
            <v>106</v>
          </cell>
          <cell r="CI20">
            <v>106</v>
          </cell>
          <cell r="CJ20">
            <v>106</v>
          </cell>
          <cell r="CK20">
            <v>106</v>
          </cell>
          <cell r="CL20">
            <v>106</v>
          </cell>
          <cell r="CM20">
            <v>106</v>
          </cell>
          <cell r="CN20">
            <v>106</v>
          </cell>
          <cell r="CO20">
            <v>106</v>
          </cell>
          <cell r="CP20">
            <v>106</v>
          </cell>
          <cell r="CQ20">
            <v>106</v>
          </cell>
          <cell r="CR20">
            <v>106</v>
          </cell>
          <cell r="CS20">
            <v>106</v>
          </cell>
          <cell r="CT20">
            <v>106</v>
          </cell>
          <cell r="CU20">
            <v>106</v>
          </cell>
          <cell r="CV20">
            <v>106</v>
          </cell>
          <cell r="CW20">
            <v>106</v>
          </cell>
          <cell r="CX20">
            <v>106</v>
          </cell>
          <cell r="CY20">
            <v>106</v>
          </cell>
          <cell r="CZ20">
            <v>106</v>
          </cell>
          <cell r="DA20">
            <v>106</v>
          </cell>
          <cell r="DB20">
            <v>106</v>
          </cell>
          <cell r="DC20">
            <v>106</v>
          </cell>
          <cell r="DD20">
            <v>106</v>
          </cell>
          <cell r="DE20">
            <v>106</v>
          </cell>
          <cell r="DF20">
            <v>106</v>
          </cell>
          <cell r="DG20">
            <v>106</v>
          </cell>
          <cell r="DH20">
            <v>106</v>
          </cell>
          <cell r="DI20">
            <v>106</v>
          </cell>
          <cell r="DJ20">
            <v>106</v>
          </cell>
          <cell r="DK20">
            <v>106</v>
          </cell>
          <cell r="DL20">
            <v>106</v>
          </cell>
          <cell r="DM20">
            <v>106</v>
          </cell>
          <cell r="DN20">
            <v>106</v>
          </cell>
          <cell r="DO20">
            <v>106</v>
          </cell>
          <cell r="DP20">
            <v>106</v>
          </cell>
          <cell r="DQ20">
            <v>106</v>
          </cell>
        </row>
        <row r="21">
          <cell r="A21" t="str">
            <v>Dave Johnston 3</v>
          </cell>
          <cell r="B21">
            <v>220</v>
          </cell>
          <cell r="C21">
            <v>220</v>
          </cell>
          <cell r="D21">
            <v>220</v>
          </cell>
          <cell r="E21">
            <v>220</v>
          </cell>
          <cell r="F21">
            <v>220</v>
          </cell>
          <cell r="G21">
            <v>220</v>
          </cell>
          <cell r="H21">
            <v>220</v>
          </cell>
          <cell r="I21">
            <v>220</v>
          </cell>
          <cell r="J21">
            <v>220</v>
          </cell>
          <cell r="K21">
            <v>220</v>
          </cell>
          <cell r="L21">
            <v>220</v>
          </cell>
          <cell r="M21">
            <v>220</v>
          </cell>
          <cell r="N21">
            <v>220</v>
          </cell>
          <cell r="O21">
            <v>220</v>
          </cell>
          <cell r="P21">
            <v>220</v>
          </cell>
          <cell r="Q21">
            <v>220</v>
          </cell>
          <cell r="R21">
            <v>220</v>
          </cell>
          <cell r="S21">
            <v>220</v>
          </cell>
          <cell r="T21">
            <v>220</v>
          </cell>
          <cell r="U21">
            <v>220</v>
          </cell>
          <cell r="V21">
            <v>220</v>
          </cell>
          <cell r="W21">
            <v>220</v>
          </cell>
          <cell r="X21">
            <v>220</v>
          </cell>
          <cell r="Y21">
            <v>220</v>
          </cell>
          <cell r="Z21">
            <v>220</v>
          </cell>
          <cell r="AA21">
            <v>220</v>
          </cell>
          <cell r="AB21">
            <v>220</v>
          </cell>
          <cell r="AC21">
            <v>220</v>
          </cell>
          <cell r="AD21">
            <v>220</v>
          </cell>
          <cell r="AE21">
            <v>220</v>
          </cell>
          <cell r="AF21">
            <v>220</v>
          </cell>
          <cell r="AG21">
            <v>220</v>
          </cell>
          <cell r="AH21">
            <v>220</v>
          </cell>
          <cell r="AI21">
            <v>220</v>
          </cell>
          <cell r="AJ21">
            <v>220</v>
          </cell>
          <cell r="AK21">
            <v>220</v>
          </cell>
          <cell r="AL21">
            <v>220</v>
          </cell>
          <cell r="AM21">
            <v>220</v>
          </cell>
          <cell r="AN21">
            <v>220</v>
          </cell>
          <cell r="AO21">
            <v>220</v>
          </cell>
          <cell r="AP21">
            <v>220</v>
          </cell>
          <cell r="AQ21">
            <v>220</v>
          </cell>
          <cell r="AR21">
            <v>220</v>
          </cell>
          <cell r="AS21">
            <v>220</v>
          </cell>
          <cell r="AT21">
            <v>220</v>
          </cell>
          <cell r="AU21">
            <v>220</v>
          </cell>
          <cell r="AV21">
            <v>220</v>
          </cell>
          <cell r="AW21">
            <v>220</v>
          </cell>
          <cell r="AX21">
            <v>220</v>
          </cell>
          <cell r="AY21">
            <v>220</v>
          </cell>
          <cell r="AZ21">
            <v>220</v>
          </cell>
          <cell r="BA21">
            <v>220</v>
          </cell>
          <cell r="BB21">
            <v>220</v>
          </cell>
          <cell r="BC21">
            <v>220</v>
          </cell>
          <cell r="BD21">
            <v>220</v>
          </cell>
          <cell r="BE21">
            <v>220</v>
          </cell>
          <cell r="BF21">
            <v>220</v>
          </cell>
          <cell r="BG21">
            <v>220</v>
          </cell>
          <cell r="BH21">
            <v>220</v>
          </cell>
          <cell r="BI21">
            <v>220</v>
          </cell>
          <cell r="BJ21">
            <v>220</v>
          </cell>
          <cell r="BK21">
            <v>220</v>
          </cell>
          <cell r="BL21">
            <v>220</v>
          </cell>
          <cell r="BM21">
            <v>220</v>
          </cell>
          <cell r="BN21">
            <v>220</v>
          </cell>
          <cell r="BO21">
            <v>220</v>
          </cell>
          <cell r="BP21">
            <v>220</v>
          </cell>
          <cell r="BQ21">
            <v>220</v>
          </cell>
          <cell r="BR21">
            <v>220</v>
          </cell>
          <cell r="BS21">
            <v>220</v>
          </cell>
          <cell r="BT21">
            <v>220</v>
          </cell>
          <cell r="BU21">
            <v>220</v>
          </cell>
          <cell r="BV21">
            <v>220</v>
          </cell>
          <cell r="BW21">
            <v>220</v>
          </cell>
          <cell r="BX21">
            <v>220</v>
          </cell>
          <cell r="BY21">
            <v>220</v>
          </cell>
          <cell r="BZ21">
            <v>220</v>
          </cell>
          <cell r="CA21">
            <v>220</v>
          </cell>
          <cell r="CB21">
            <v>220</v>
          </cell>
          <cell r="CC21">
            <v>220</v>
          </cell>
          <cell r="CD21">
            <v>220</v>
          </cell>
          <cell r="CE21">
            <v>220</v>
          </cell>
          <cell r="CF21">
            <v>220</v>
          </cell>
          <cell r="CG21">
            <v>220</v>
          </cell>
          <cell r="CH21">
            <v>220</v>
          </cell>
          <cell r="CI21">
            <v>220</v>
          </cell>
          <cell r="CJ21">
            <v>220</v>
          </cell>
          <cell r="CK21">
            <v>220</v>
          </cell>
          <cell r="CL21">
            <v>220</v>
          </cell>
          <cell r="CM21">
            <v>220</v>
          </cell>
          <cell r="CN21">
            <v>220</v>
          </cell>
          <cell r="CO21">
            <v>220</v>
          </cell>
          <cell r="CP21">
            <v>220</v>
          </cell>
          <cell r="CQ21">
            <v>220</v>
          </cell>
          <cell r="CR21">
            <v>220</v>
          </cell>
          <cell r="CS21">
            <v>220</v>
          </cell>
          <cell r="CT21">
            <v>220</v>
          </cell>
          <cell r="CU21">
            <v>220</v>
          </cell>
          <cell r="CV21">
            <v>220</v>
          </cell>
          <cell r="CW21">
            <v>220</v>
          </cell>
          <cell r="CX21">
            <v>220</v>
          </cell>
          <cell r="CY21">
            <v>220</v>
          </cell>
          <cell r="CZ21">
            <v>220</v>
          </cell>
          <cell r="DA21">
            <v>220</v>
          </cell>
          <cell r="DB21">
            <v>220</v>
          </cell>
          <cell r="DC21">
            <v>220</v>
          </cell>
          <cell r="DD21">
            <v>220</v>
          </cell>
          <cell r="DE21">
            <v>220</v>
          </cell>
          <cell r="DF21">
            <v>220</v>
          </cell>
          <cell r="DG21">
            <v>220</v>
          </cell>
          <cell r="DH21">
            <v>220</v>
          </cell>
          <cell r="DI21">
            <v>220</v>
          </cell>
          <cell r="DJ21">
            <v>220</v>
          </cell>
          <cell r="DK21">
            <v>220</v>
          </cell>
          <cell r="DL21">
            <v>220</v>
          </cell>
          <cell r="DM21">
            <v>220</v>
          </cell>
          <cell r="DN21">
            <v>220</v>
          </cell>
          <cell r="DO21">
            <v>220</v>
          </cell>
          <cell r="DP21">
            <v>220</v>
          </cell>
          <cell r="DQ21">
            <v>220</v>
          </cell>
        </row>
        <row r="22">
          <cell r="A22" t="str">
            <v>Dave Johnston 4</v>
          </cell>
          <cell r="B22">
            <v>330</v>
          </cell>
          <cell r="C22">
            <v>330</v>
          </cell>
          <cell r="D22">
            <v>330</v>
          </cell>
          <cell r="E22">
            <v>330</v>
          </cell>
          <cell r="F22">
            <v>330</v>
          </cell>
          <cell r="G22">
            <v>330</v>
          </cell>
          <cell r="H22">
            <v>330</v>
          </cell>
          <cell r="I22">
            <v>330</v>
          </cell>
          <cell r="J22">
            <v>330</v>
          </cell>
          <cell r="K22">
            <v>330</v>
          </cell>
          <cell r="L22">
            <v>330</v>
          </cell>
          <cell r="M22">
            <v>330</v>
          </cell>
          <cell r="N22">
            <v>330</v>
          </cell>
          <cell r="O22">
            <v>330</v>
          </cell>
          <cell r="P22">
            <v>330</v>
          </cell>
          <cell r="Q22">
            <v>330</v>
          </cell>
          <cell r="R22">
            <v>330</v>
          </cell>
          <cell r="S22">
            <v>330</v>
          </cell>
          <cell r="T22">
            <v>330</v>
          </cell>
          <cell r="U22">
            <v>330</v>
          </cell>
          <cell r="V22">
            <v>330</v>
          </cell>
          <cell r="W22">
            <v>330</v>
          </cell>
          <cell r="X22">
            <v>330</v>
          </cell>
          <cell r="Y22">
            <v>330</v>
          </cell>
          <cell r="Z22">
            <v>330</v>
          </cell>
          <cell r="AA22">
            <v>330</v>
          </cell>
          <cell r="AB22">
            <v>330</v>
          </cell>
          <cell r="AC22">
            <v>330</v>
          </cell>
          <cell r="AD22">
            <v>330</v>
          </cell>
          <cell r="AE22">
            <v>330</v>
          </cell>
          <cell r="AF22">
            <v>330</v>
          </cell>
          <cell r="AG22">
            <v>330</v>
          </cell>
          <cell r="AH22">
            <v>330</v>
          </cell>
          <cell r="AI22">
            <v>330</v>
          </cell>
          <cell r="AJ22">
            <v>330</v>
          </cell>
          <cell r="AK22">
            <v>330</v>
          </cell>
          <cell r="AL22">
            <v>330</v>
          </cell>
          <cell r="AM22">
            <v>330</v>
          </cell>
          <cell r="AN22">
            <v>330</v>
          </cell>
          <cell r="AO22">
            <v>330</v>
          </cell>
          <cell r="AP22">
            <v>330</v>
          </cell>
          <cell r="AQ22">
            <v>330</v>
          </cell>
          <cell r="AR22">
            <v>330</v>
          </cell>
          <cell r="AS22">
            <v>330</v>
          </cell>
          <cell r="AT22">
            <v>330</v>
          </cell>
          <cell r="AU22">
            <v>330</v>
          </cell>
          <cell r="AV22">
            <v>330</v>
          </cell>
          <cell r="AW22">
            <v>330</v>
          </cell>
          <cell r="AX22">
            <v>330</v>
          </cell>
          <cell r="AY22">
            <v>330</v>
          </cell>
          <cell r="AZ22">
            <v>330</v>
          </cell>
          <cell r="BA22">
            <v>330</v>
          </cell>
          <cell r="BB22">
            <v>330</v>
          </cell>
          <cell r="BC22">
            <v>330</v>
          </cell>
          <cell r="BD22">
            <v>330</v>
          </cell>
          <cell r="BE22">
            <v>330</v>
          </cell>
          <cell r="BF22">
            <v>330</v>
          </cell>
          <cell r="BG22">
            <v>330</v>
          </cell>
          <cell r="BH22">
            <v>330</v>
          </cell>
          <cell r="BI22">
            <v>330</v>
          </cell>
          <cell r="BJ22">
            <v>330</v>
          </cell>
          <cell r="BK22">
            <v>330</v>
          </cell>
          <cell r="BL22">
            <v>330</v>
          </cell>
          <cell r="BM22">
            <v>330</v>
          </cell>
          <cell r="BN22">
            <v>330</v>
          </cell>
          <cell r="BO22">
            <v>330</v>
          </cell>
          <cell r="BP22">
            <v>330</v>
          </cell>
          <cell r="BQ22">
            <v>330</v>
          </cell>
          <cell r="BR22">
            <v>330</v>
          </cell>
          <cell r="BS22">
            <v>330</v>
          </cell>
          <cell r="BT22">
            <v>330</v>
          </cell>
          <cell r="BU22">
            <v>330</v>
          </cell>
          <cell r="BV22">
            <v>330</v>
          </cell>
          <cell r="BW22">
            <v>330</v>
          </cell>
          <cell r="BX22">
            <v>330</v>
          </cell>
          <cell r="BY22">
            <v>330</v>
          </cell>
          <cell r="BZ22">
            <v>330</v>
          </cell>
          <cell r="CA22">
            <v>330</v>
          </cell>
          <cell r="CB22">
            <v>330</v>
          </cell>
          <cell r="CC22">
            <v>330</v>
          </cell>
          <cell r="CD22">
            <v>330</v>
          </cell>
          <cell r="CE22">
            <v>330</v>
          </cell>
          <cell r="CF22">
            <v>330</v>
          </cell>
          <cell r="CG22">
            <v>330</v>
          </cell>
          <cell r="CH22">
            <v>330</v>
          </cell>
          <cell r="CI22">
            <v>330</v>
          </cell>
          <cell r="CJ22">
            <v>330</v>
          </cell>
          <cell r="CK22">
            <v>330</v>
          </cell>
          <cell r="CL22">
            <v>330</v>
          </cell>
          <cell r="CM22">
            <v>330</v>
          </cell>
          <cell r="CN22">
            <v>330</v>
          </cell>
          <cell r="CO22">
            <v>330</v>
          </cell>
          <cell r="CP22">
            <v>330</v>
          </cell>
          <cell r="CQ22">
            <v>330</v>
          </cell>
          <cell r="CR22">
            <v>330</v>
          </cell>
          <cell r="CS22">
            <v>330</v>
          </cell>
          <cell r="CT22">
            <v>330</v>
          </cell>
          <cell r="CU22">
            <v>330</v>
          </cell>
          <cell r="CV22">
            <v>330</v>
          </cell>
          <cell r="CW22">
            <v>330</v>
          </cell>
          <cell r="CX22">
            <v>330</v>
          </cell>
          <cell r="CY22">
            <v>330</v>
          </cell>
          <cell r="CZ22">
            <v>330</v>
          </cell>
          <cell r="DA22">
            <v>330</v>
          </cell>
          <cell r="DB22">
            <v>330</v>
          </cell>
          <cell r="DC22">
            <v>330</v>
          </cell>
          <cell r="DD22">
            <v>330</v>
          </cell>
          <cell r="DE22">
            <v>330</v>
          </cell>
          <cell r="DF22">
            <v>330</v>
          </cell>
          <cell r="DG22">
            <v>330</v>
          </cell>
          <cell r="DH22">
            <v>330</v>
          </cell>
          <cell r="DI22">
            <v>330</v>
          </cell>
          <cell r="DJ22">
            <v>330</v>
          </cell>
          <cell r="DK22">
            <v>330</v>
          </cell>
          <cell r="DL22">
            <v>330</v>
          </cell>
          <cell r="DM22">
            <v>330</v>
          </cell>
          <cell r="DN22">
            <v>330</v>
          </cell>
          <cell r="DO22">
            <v>330</v>
          </cell>
          <cell r="DP22">
            <v>330</v>
          </cell>
          <cell r="DQ22">
            <v>330</v>
          </cell>
        </row>
        <row r="23">
          <cell r="A23" t="str">
            <v>Gadsby 1</v>
          </cell>
          <cell r="B23">
            <v>60</v>
          </cell>
          <cell r="C23">
            <v>60</v>
          </cell>
          <cell r="D23">
            <v>60</v>
          </cell>
          <cell r="E23">
            <v>60</v>
          </cell>
          <cell r="F23">
            <v>60</v>
          </cell>
          <cell r="G23">
            <v>60</v>
          </cell>
          <cell r="H23">
            <v>60</v>
          </cell>
          <cell r="I23">
            <v>60</v>
          </cell>
          <cell r="J23">
            <v>60</v>
          </cell>
          <cell r="K23">
            <v>60</v>
          </cell>
          <cell r="L23">
            <v>60</v>
          </cell>
          <cell r="M23">
            <v>60</v>
          </cell>
          <cell r="N23">
            <v>60</v>
          </cell>
          <cell r="O23">
            <v>60</v>
          </cell>
          <cell r="P23">
            <v>60</v>
          </cell>
          <cell r="Q23">
            <v>60</v>
          </cell>
          <cell r="R23">
            <v>60</v>
          </cell>
          <cell r="S23">
            <v>60</v>
          </cell>
          <cell r="T23">
            <v>60</v>
          </cell>
          <cell r="U23">
            <v>60</v>
          </cell>
          <cell r="V23">
            <v>60</v>
          </cell>
          <cell r="W23">
            <v>60</v>
          </cell>
          <cell r="X23">
            <v>60</v>
          </cell>
          <cell r="Y23">
            <v>60</v>
          </cell>
          <cell r="Z23">
            <v>60</v>
          </cell>
          <cell r="AA23">
            <v>60</v>
          </cell>
          <cell r="AB23">
            <v>60</v>
          </cell>
          <cell r="AC23">
            <v>60</v>
          </cell>
          <cell r="AD23">
            <v>60</v>
          </cell>
          <cell r="AE23">
            <v>60</v>
          </cell>
          <cell r="AF23">
            <v>60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S23">
            <v>60</v>
          </cell>
          <cell r="AT23">
            <v>60</v>
          </cell>
          <cell r="AU23">
            <v>60</v>
          </cell>
          <cell r="AV23">
            <v>60</v>
          </cell>
          <cell r="AW23">
            <v>60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  <cell r="BF23">
            <v>60</v>
          </cell>
          <cell r="BG23">
            <v>60</v>
          </cell>
          <cell r="BH23">
            <v>60</v>
          </cell>
          <cell r="BI23">
            <v>60</v>
          </cell>
          <cell r="BJ23">
            <v>60</v>
          </cell>
          <cell r="BK23">
            <v>60</v>
          </cell>
          <cell r="BL23">
            <v>60</v>
          </cell>
          <cell r="BM23">
            <v>60</v>
          </cell>
          <cell r="BN23">
            <v>60</v>
          </cell>
          <cell r="BO23">
            <v>60</v>
          </cell>
          <cell r="BP23">
            <v>60</v>
          </cell>
          <cell r="BQ23">
            <v>60</v>
          </cell>
          <cell r="BR23">
            <v>60</v>
          </cell>
          <cell r="BS23">
            <v>60</v>
          </cell>
          <cell r="BT23">
            <v>60</v>
          </cell>
          <cell r="BU23">
            <v>60</v>
          </cell>
          <cell r="BV23">
            <v>60</v>
          </cell>
          <cell r="BW23">
            <v>60</v>
          </cell>
          <cell r="BX23">
            <v>60</v>
          </cell>
          <cell r="BY23">
            <v>60</v>
          </cell>
          <cell r="BZ23">
            <v>60</v>
          </cell>
          <cell r="CA23">
            <v>60</v>
          </cell>
          <cell r="CB23">
            <v>60</v>
          </cell>
          <cell r="CC23">
            <v>60</v>
          </cell>
          <cell r="CD23">
            <v>60</v>
          </cell>
          <cell r="CE23">
            <v>60</v>
          </cell>
          <cell r="CF23">
            <v>60</v>
          </cell>
          <cell r="CG23">
            <v>60</v>
          </cell>
          <cell r="CH23">
            <v>60</v>
          </cell>
          <cell r="CI23">
            <v>60</v>
          </cell>
          <cell r="CJ23">
            <v>60</v>
          </cell>
          <cell r="CK23">
            <v>60</v>
          </cell>
          <cell r="CL23">
            <v>60</v>
          </cell>
          <cell r="CM23">
            <v>60</v>
          </cell>
          <cell r="CN23">
            <v>60</v>
          </cell>
          <cell r="CO23">
            <v>60</v>
          </cell>
          <cell r="CP23">
            <v>60</v>
          </cell>
          <cell r="CQ23">
            <v>60</v>
          </cell>
          <cell r="CR23">
            <v>60</v>
          </cell>
          <cell r="CS23">
            <v>60</v>
          </cell>
          <cell r="CT23">
            <v>60</v>
          </cell>
          <cell r="CU23">
            <v>60</v>
          </cell>
          <cell r="CV23">
            <v>60</v>
          </cell>
          <cell r="CW23">
            <v>60</v>
          </cell>
          <cell r="CX23">
            <v>60</v>
          </cell>
          <cell r="CY23">
            <v>60</v>
          </cell>
          <cell r="CZ23">
            <v>60</v>
          </cell>
          <cell r="DA23">
            <v>60</v>
          </cell>
          <cell r="DB23">
            <v>60</v>
          </cell>
          <cell r="DC23">
            <v>60</v>
          </cell>
          <cell r="DD23">
            <v>60</v>
          </cell>
          <cell r="DE23">
            <v>60</v>
          </cell>
          <cell r="DF23">
            <v>60</v>
          </cell>
          <cell r="DG23">
            <v>60</v>
          </cell>
          <cell r="DH23">
            <v>60</v>
          </cell>
          <cell r="DI23">
            <v>60</v>
          </cell>
          <cell r="DJ23">
            <v>60</v>
          </cell>
          <cell r="DK23">
            <v>60</v>
          </cell>
          <cell r="DL23">
            <v>60</v>
          </cell>
          <cell r="DM23">
            <v>60</v>
          </cell>
          <cell r="DN23">
            <v>60</v>
          </cell>
          <cell r="DO23">
            <v>60</v>
          </cell>
          <cell r="DP23">
            <v>60</v>
          </cell>
          <cell r="DQ23">
            <v>60</v>
          </cell>
        </row>
        <row r="24">
          <cell r="A24" t="str">
            <v>Gadsby 2</v>
          </cell>
          <cell r="B24">
            <v>75</v>
          </cell>
          <cell r="C24">
            <v>75</v>
          </cell>
          <cell r="D24">
            <v>75</v>
          </cell>
          <cell r="E24">
            <v>75</v>
          </cell>
          <cell r="F24">
            <v>75</v>
          </cell>
          <cell r="G24">
            <v>75</v>
          </cell>
          <cell r="H24">
            <v>75</v>
          </cell>
          <cell r="I24">
            <v>75</v>
          </cell>
          <cell r="J24">
            <v>75</v>
          </cell>
          <cell r="K24">
            <v>75</v>
          </cell>
          <cell r="L24">
            <v>75</v>
          </cell>
          <cell r="M24">
            <v>75</v>
          </cell>
          <cell r="N24">
            <v>75</v>
          </cell>
          <cell r="O24">
            <v>75</v>
          </cell>
          <cell r="P24">
            <v>75</v>
          </cell>
          <cell r="Q24">
            <v>75</v>
          </cell>
          <cell r="R24">
            <v>75</v>
          </cell>
          <cell r="S24">
            <v>75</v>
          </cell>
          <cell r="T24">
            <v>75</v>
          </cell>
          <cell r="U24">
            <v>75</v>
          </cell>
          <cell r="V24">
            <v>75</v>
          </cell>
          <cell r="W24">
            <v>75</v>
          </cell>
          <cell r="X24">
            <v>75</v>
          </cell>
          <cell r="Y24">
            <v>75</v>
          </cell>
          <cell r="Z24">
            <v>75</v>
          </cell>
          <cell r="AA24">
            <v>75</v>
          </cell>
          <cell r="AB24">
            <v>75</v>
          </cell>
          <cell r="AC24">
            <v>75</v>
          </cell>
          <cell r="AD24">
            <v>75</v>
          </cell>
          <cell r="AE24">
            <v>75</v>
          </cell>
          <cell r="AF24">
            <v>75</v>
          </cell>
          <cell r="AG24">
            <v>75</v>
          </cell>
          <cell r="AH24">
            <v>75</v>
          </cell>
          <cell r="AI24">
            <v>75</v>
          </cell>
          <cell r="AJ24">
            <v>75</v>
          </cell>
          <cell r="AK24">
            <v>75</v>
          </cell>
          <cell r="AL24">
            <v>75</v>
          </cell>
          <cell r="AM24">
            <v>75</v>
          </cell>
          <cell r="AN24">
            <v>75</v>
          </cell>
          <cell r="AO24">
            <v>75</v>
          </cell>
          <cell r="AP24">
            <v>75</v>
          </cell>
          <cell r="AQ24">
            <v>75</v>
          </cell>
          <cell r="AR24">
            <v>75</v>
          </cell>
          <cell r="AS24">
            <v>75</v>
          </cell>
          <cell r="AT24">
            <v>75</v>
          </cell>
          <cell r="AU24">
            <v>75</v>
          </cell>
          <cell r="AV24">
            <v>75</v>
          </cell>
          <cell r="AW24">
            <v>75</v>
          </cell>
          <cell r="AX24">
            <v>75</v>
          </cell>
          <cell r="AY24">
            <v>75</v>
          </cell>
          <cell r="AZ24">
            <v>75</v>
          </cell>
          <cell r="BA24">
            <v>75</v>
          </cell>
          <cell r="BB24">
            <v>75</v>
          </cell>
          <cell r="BC24">
            <v>75</v>
          </cell>
          <cell r="BD24">
            <v>75</v>
          </cell>
          <cell r="BE24">
            <v>75</v>
          </cell>
          <cell r="BF24">
            <v>75</v>
          </cell>
          <cell r="BG24">
            <v>75</v>
          </cell>
          <cell r="BH24">
            <v>75</v>
          </cell>
          <cell r="BI24">
            <v>75</v>
          </cell>
          <cell r="BJ24">
            <v>75</v>
          </cell>
          <cell r="BK24">
            <v>75</v>
          </cell>
          <cell r="BL24">
            <v>75</v>
          </cell>
          <cell r="BM24">
            <v>75</v>
          </cell>
          <cell r="BN24">
            <v>75</v>
          </cell>
          <cell r="BO24">
            <v>75</v>
          </cell>
          <cell r="BP24">
            <v>75</v>
          </cell>
          <cell r="BQ24">
            <v>75</v>
          </cell>
          <cell r="BR24">
            <v>75</v>
          </cell>
          <cell r="BS24">
            <v>75</v>
          </cell>
          <cell r="BT24">
            <v>75</v>
          </cell>
          <cell r="BU24">
            <v>75</v>
          </cell>
          <cell r="BV24">
            <v>75</v>
          </cell>
          <cell r="BW24">
            <v>75</v>
          </cell>
          <cell r="BX24">
            <v>75</v>
          </cell>
          <cell r="BY24">
            <v>75</v>
          </cell>
          <cell r="BZ24">
            <v>75</v>
          </cell>
          <cell r="CA24">
            <v>75</v>
          </cell>
          <cell r="CB24">
            <v>75</v>
          </cell>
          <cell r="CC24">
            <v>75</v>
          </cell>
          <cell r="CD24">
            <v>75</v>
          </cell>
          <cell r="CE24">
            <v>75</v>
          </cell>
          <cell r="CF24">
            <v>75</v>
          </cell>
          <cell r="CG24">
            <v>75</v>
          </cell>
          <cell r="CH24">
            <v>75</v>
          </cell>
          <cell r="CI24">
            <v>75</v>
          </cell>
          <cell r="CJ24">
            <v>75</v>
          </cell>
          <cell r="CK24">
            <v>75</v>
          </cell>
          <cell r="CL24">
            <v>75</v>
          </cell>
          <cell r="CM24">
            <v>75</v>
          </cell>
          <cell r="CN24">
            <v>75</v>
          </cell>
          <cell r="CO24">
            <v>75</v>
          </cell>
          <cell r="CP24">
            <v>75</v>
          </cell>
          <cell r="CQ24">
            <v>75</v>
          </cell>
          <cell r="CR24">
            <v>75</v>
          </cell>
          <cell r="CS24">
            <v>75</v>
          </cell>
          <cell r="CT24">
            <v>75</v>
          </cell>
          <cell r="CU24">
            <v>75</v>
          </cell>
          <cell r="CV24">
            <v>75</v>
          </cell>
          <cell r="CW24">
            <v>75</v>
          </cell>
          <cell r="CX24">
            <v>75</v>
          </cell>
          <cell r="CY24">
            <v>75</v>
          </cell>
          <cell r="CZ24">
            <v>75</v>
          </cell>
          <cell r="DA24">
            <v>75</v>
          </cell>
          <cell r="DB24">
            <v>75</v>
          </cell>
          <cell r="DC24">
            <v>75</v>
          </cell>
          <cell r="DD24">
            <v>75</v>
          </cell>
          <cell r="DE24">
            <v>75</v>
          </cell>
          <cell r="DF24">
            <v>75</v>
          </cell>
          <cell r="DG24">
            <v>75</v>
          </cell>
          <cell r="DH24">
            <v>75</v>
          </cell>
          <cell r="DI24">
            <v>75</v>
          </cell>
          <cell r="DJ24">
            <v>75</v>
          </cell>
          <cell r="DK24">
            <v>75</v>
          </cell>
          <cell r="DL24">
            <v>75</v>
          </cell>
          <cell r="DM24">
            <v>75</v>
          </cell>
          <cell r="DN24">
            <v>75</v>
          </cell>
          <cell r="DO24">
            <v>75</v>
          </cell>
          <cell r="DP24">
            <v>75</v>
          </cell>
          <cell r="DQ24">
            <v>75</v>
          </cell>
        </row>
        <row r="25">
          <cell r="A25" t="str">
            <v>Gadsby 3</v>
          </cell>
          <cell r="B25">
            <v>100</v>
          </cell>
          <cell r="C25">
            <v>100</v>
          </cell>
          <cell r="D25">
            <v>100</v>
          </cell>
          <cell r="E25">
            <v>100</v>
          </cell>
          <cell r="F25">
            <v>100</v>
          </cell>
          <cell r="G25">
            <v>100</v>
          </cell>
          <cell r="H25">
            <v>100</v>
          </cell>
          <cell r="I25">
            <v>100</v>
          </cell>
          <cell r="J25">
            <v>100</v>
          </cell>
          <cell r="K25">
            <v>100</v>
          </cell>
          <cell r="L25">
            <v>100</v>
          </cell>
          <cell r="M25">
            <v>100</v>
          </cell>
          <cell r="N25">
            <v>100</v>
          </cell>
          <cell r="O25">
            <v>100</v>
          </cell>
          <cell r="P25">
            <v>100</v>
          </cell>
          <cell r="Q25">
            <v>100</v>
          </cell>
          <cell r="R25">
            <v>100</v>
          </cell>
          <cell r="S25">
            <v>100</v>
          </cell>
          <cell r="T25">
            <v>100</v>
          </cell>
          <cell r="U25">
            <v>100</v>
          </cell>
          <cell r="V25">
            <v>100</v>
          </cell>
          <cell r="W25">
            <v>100</v>
          </cell>
          <cell r="X25">
            <v>100</v>
          </cell>
          <cell r="Y25">
            <v>100</v>
          </cell>
          <cell r="Z25">
            <v>100</v>
          </cell>
          <cell r="AA25">
            <v>100</v>
          </cell>
          <cell r="AB25">
            <v>100</v>
          </cell>
          <cell r="AC25">
            <v>100</v>
          </cell>
          <cell r="AD25">
            <v>100</v>
          </cell>
          <cell r="AE25">
            <v>100</v>
          </cell>
          <cell r="AF25">
            <v>100</v>
          </cell>
          <cell r="AG25">
            <v>100</v>
          </cell>
          <cell r="AH25">
            <v>100</v>
          </cell>
          <cell r="AI25">
            <v>100</v>
          </cell>
          <cell r="AJ25">
            <v>100</v>
          </cell>
          <cell r="AK25">
            <v>100</v>
          </cell>
          <cell r="AL25">
            <v>100</v>
          </cell>
          <cell r="AM25">
            <v>100</v>
          </cell>
          <cell r="AN25">
            <v>100</v>
          </cell>
          <cell r="AO25">
            <v>100</v>
          </cell>
          <cell r="AP25">
            <v>100</v>
          </cell>
          <cell r="AQ25">
            <v>100</v>
          </cell>
          <cell r="AR25">
            <v>100</v>
          </cell>
          <cell r="AS25">
            <v>100</v>
          </cell>
          <cell r="AT25">
            <v>100</v>
          </cell>
          <cell r="AU25">
            <v>100</v>
          </cell>
          <cell r="AV25">
            <v>100</v>
          </cell>
          <cell r="AW25">
            <v>100</v>
          </cell>
          <cell r="AX25">
            <v>100</v>
          </cell>
          <cell r="AY25">
            <v>100</v>
          </cell>
          <cell r="AZ25">
            <v>100</v>
          </cell>
          <cell r="BA25">
            <v>100</v>
          </cell>
          <cell r="BB25">
            <v>100</v>
          </cell>
          <cell r="BC25">
            <v>100</v>
          </cell>
          <cell r="BD25">
            <v>100</v>
          </cell>
          <cell r="BE25">
            <v>100</v>
          </cell>
          <cell r="BF25">
            <v>100</v>
          </cell>
          <cell r="BG25">
            <v>100</v>
          </cell>
          <cell r="BH25">
            <v>100</v>
          </cell>
          <cell r="BI25">
            <v>100</v>
          </cell>
          <cell r="BJ25">
            <v>100</v>
          </cell>
          <cell r="BK25">
            <v>100</v>
          </cell>
          <cell r="BL25">
            <v>100</v>
          </cell>
          <cell r="BM25">
            <v>100</v>
          </cell>
          <cell r="BN25">
            <v>100</v>
          </cell>
          <cell r="BO25">
            <v>100</v>
          </cell>
          <cell r="BP25">
            <v>100</v>
          </cell>
          <cell r="BQ25">
            <v>100</v>
          </cell>
          <cell r="BR25">
            <v>100</v>
          </cell>
          <cell r="BS25">
            <v>100</v>
          </cell>
          <cell r="BT25">
            <v>100</v>
          </cell>
          <cell r="BU25">
            <v>100</v>
          </cell>
          <cell r="BV25">
            <v>100</v>
          </cell>
          <cell r="BW25">
            <v>100</v>
          </cell>
          <cell r="BX25">
            <v>100</v>
          </cell>
          <cell r="BY25">
            <v>100</v>
          </cell>
          <cell r="BZ25">
            <v>100</v>
          </cell>
          <cell r="CA25">
            <v>100</v>
          </cell>
          <cell r="CB25">
            <v>100</v>
          </cell>
          <cell r="CC25">
            <v>100</v>
          </cell>
          <cell r="CD25">
            <v>100</v>
          </cell>
          <cell r="CE25">
            <v>100</v>
          </cell>
          <cell r="CF25">
            <v>100</v>
          </cell>
          <cell r="CG25">
            <v>100</v>
          </cell>
          <cell r="CH25">
            <v>100</v>
          </cell>
          <cell r="CI25">
            <v>100</v>
          </cell>
          <cell r="CJ25">
            <v>100</v>
          </cell>
          <cell r="CK25">
            <v>100</v>
          </cell>
          <cell r="CL25">
            <v>100</v>
          </cell>
          <cell r="CM25">
            <v>100</v>
          </cell>
          <cell r="CN25">
            <v>100</v>
          </cell>
          <cell r="CO25">
            <v>100</v>
          </cell>
          <cell r="CP25">
            <v>100</v>
          </cell>
          <cell r="CQ25">
            <v>100</v>
          </cell>
          <cell r="CR25">
            <v>100</v>
          </cell>
          <cell r="CS25">
            <v>100</v>
          </cell>
          <cell r="CT25">
            <v>100</v>
          </cell>
          <cell r="CU25">
            <v>100</v>
          </cell>
          <cell r="CV25">
            <v>100</v>
          </cell>
          <cell r="CW25">
            <v>100</v>
          </cell>
          <cell r="CX25">
            <v>100</v>
          </cell>
          <cell r="CY25">
            <v>100</v>
          </cell>
          <cell r="CZ25">
            <v>100</v>
          </cell>
          <cell r="DA25">
            <v>100</v>
          </cell>
          <cell r="DB25">
            <v>100</v>
          </cell>
          <cell r="DC25">
            <v>100</v>
          </cell>
          <cell r="DD25">
            <v>100</v>
          </cell>
          <cell r="DE25">
            <v>100</v>
          </cell>
          <cell r="DF25">
            <v>100</v>
          </cell>
          <cell r="DG25">
            <v>100</v>
          </cell>
          <cell r="DH25">
            <v>100</v>
          </cell>
          <cell r="DI25">
            <v>100</v>
          </cell>
          <cell r="DJ25">
            <v>100</v>
          </cell>
          <cell r="DK25">
            <v>100</v>
          </cell>
          <cell r="DL25">
            <v>100</v>
          </cell>
          <cell r="DM25">
            <v>100</v>
          </cell>
          <cell r="DN25">
            <v>100</v>
          </cell>
          <cell r="DO25">
            <v>100</v>
          </cell>
          <cell r="DP25">
            <v>100</v>
          </cell>
          <cell r="DQ25">
            <v>100</v>
          </cell>
        </row>
        <row r="26">
          <cell r="A26" t="str">
            <v>Gadsby 4</v>
          </cell>
          <cell r="B26">
            <v>40.700000000000003</v>
          </cell>
          <cell r="C26">
            <v>40.5</v>
          </cell>
          <cell r="D26">
            <v>40.1</v>
          </cell>
          <cell r="E26">
            <v>39.799999999999997</v>
          </cell>
          <cell r="F26">
            <v>39.4</v>
          </cell>
          <cell r="G26">
            <v>39</v>
          </cell>
          <cell r="H26">
            <v>38.6</v>
          </cell>
          <cell r="I26">
            <v>38.700000000000003</v>
          </cell>
          <cell r="J26">
            <v>39.1</v>
          </cell>
          <cell r="K26">
            <v>39.6</v>
          </cell>
          <cell r="L26">
            <v>40.200000000000003</v>
          </cell>
          <cell r="M26">
            <v>40.700000000000003</v>
          </cell>
          <cell r="N26">
            <v>40.700000000000003</v>
          </cell>
          <cell r="O26">
            <v>40.5</v>
          </cell>
          <cell r="P26">
            <v>40.1</v>
          </cell>
          <cell r="Q26">
            <v>39.799999999999997</v>
          </cell>
          <cell r="R26">
            <v>39.4</v>
          </cell>
          <cell r="S26">
            <v>39</v>
          </cell>
          <cell r="T26">
            <v>38.6</v>
          </cell>
          <cell r="U26">
            <v>38.700000000000003</v>
          </cell>
          <cell r="V26">
            <v>39.1</v>
          </cell>
          <cell r="W26">
            <v>39.6</v>
          </cell>
          <cell r="X26">
            <v>40.200000000000003</v>
          </cell>
          <cell r="Y26">
            <v>40.700000000000003</v>
          </cell>
          <cell r="Z26">
            <v>40.700000000000003</v>
          </cell>
          <cell r="AA26">
            <v>40.5</v>
          </cell>
          <cell r="AB26">
            <v>40.1</v>
          </cell>
          <cell r="AC26">
            <v>39.799999999999997</v>
          </cell>
          <cell r="AD26">
            <v>39.4</v>
          </cell>
          <cell r="AE26">
            <v>39</v>
          </cell>
          <cell r="AF26">
            <v>38.6</v>
          </cell>
          <cell r="AG26">
            <v>38.700000000000003</v>
          </cell>
          <cell r="AH26">
            <v>39.1</v>
          </cell>
          <cell r="AI26">
            <v>39.6</v>
          </cell>
          <cell r="AJ26">
            <v>40.200000000000003</v>
          </cell>
          <cell r="AK26">
            <v>40.700000000000003</v>
          </cell>
          <cell r="AL26">
            <v>40.700000000000003</v>
          </cell>
          <cell r="AM26">
            <v>40.5</v>
          </cell>
          <cell r="AN26">
            <v>40.1</v>
          </cell>
          <cell r="AO26">
            <v>39.799999999999997</v>
          </cell>
          <cell r="AP26">
            <v>39.4</v>
          </cell>
          <cell r="AQ26">
            <v>39</v>
          </cell>
          <cell r="AR26">
            <v>38.6</v>
          </cell>
          <cell r="AS26">
            <v>38.700000000000003</v>
          </cell>
          <cell r="AT26">
            <v>39.1</v>
          </cell>
          <cell r="AU26">
            <v>39.6</v>
          </cell>
          <cell r="AV26">
            <v>40.200000000000003</v>
          </cell>
          <cell r="AW26">
            <v>40.700000000000003</v>
          </cell>
          <cell r="AX26">
            <v>40.700000000000003</v>
          </cell>
          <cell r="AY26">
            <v>40.5</v>
          </cell>
          <cell r="AZ26">
            <v>40.1</v>
          </cell>
          <cell r="BA26">
            <v>39.799999999999997</v>
          </cell>
          <cell r="BB26">
            <v>39.4</v>
          </cell>
          <cell r="BC26">
            <v>39</v>
          </cell>
          <cell r="BD26">
            <v>38.6</v>
          </cell>
          <cell r="BE26">
            <v>38.700000000000003</v>
          </cell>
          <cell r="BF26">
            <v>39.1</v>
          </cell>
          <cell r="BG26">
            <v>39.6</v>
          </cell>
          <cell r="BH26">
            <v>40.200000000000003</v>
          </cell>
          <cell r="BI26">
            <v>40.700000000000003</v>
          </cell>
          <cell r="BJ26">
            <v>40.700000000000003</v>
          </cell>
          <cell r="BK26">
            <v>40.5</v>
          </cell>
          <cell r="BL26">
            <v>40.1</v>
          </cell>
          <cell r="BM26">
            <v>39.799999999999997</v>
          </cell>
          <cell r="BN26">
            <v>39.4</v>
          </cell>
          <cell r="BO26">
            <v>39</v>
          </cell>
          <cell r="BP26">
            <v>38.6</v>
          </cell>
          <cell r="BQ26">
            <v>38.700000000000003</v>
          </cell>
          <cell r="BR26">
            <v>39.1</v>
          </cell>
          <cell r="BS26">
            <v>39.6</v>
          </cell>
          <cell r="BT26">
            <v>40.200000000000003</v>
          </cell>
          <cell r="BU26">
            <v>40.700000000000003</v>
          </cell>
          <cell r="BV26">
            <v>40.700000000000003</v>
          </cell>
          <cell r="BW26">
            <v>40.5</v>
          </cell>
          <cell r="BX26">
            <v>40.1</v>
          </cell>
          <cell r="BY26">
            <v>39.799999999999997</v>
          </cell>
          <cell r="BZ26">
            <v>39.4</v>
          </cell>
          <cell r="CA26">
            <v>39</v>
          </cell>
          <cell r="CB26">
            <v>38.6</v>
          </cell>
          <cell r="CC26">
            <v>38.700000000000003</v>
          </cell>
          <cell r="CD26">
            <v>39.1</v>
          </cell>
          <cell r="CE26">
            <v>39.6</v>
          </cell>
          <cell r="CF26">
            <v>40.200000000000003</v>
          </cell>
          <cell r="CG26">
            <v>40.700000000000003</v>
          </cell>
          <cell r="CH26">
            <v>40.700000000000003</v>
          </cell>
          <cell r="CI26">
            <v>40.5</v>
          </cell>
          <cell r="CJ26">
            <v>40.1</v>
          </cell>
          <cell r="CK26">
            <v>39.799999999999997</v>
          </cell>
          <cell r="CL26">
            <v>39.4</v>
          </cell>
          <cell r="CM26">
            <v>39</v>
          </cell>
          <cell r="CN26">
            <v>38.6</v>
          </cell>
          <cell r="CO26">
            <v>38.700000000000003</v>
          </cell>
          <cell r="CP26">
            <v>39.1</v>
          </cell>
          <cell r="CQ26">
            <v>39.6</v>
          </cell>
          <cell r="CR26">
            <v>40.200000000000003</v>
          </cell>
          <cell r="CS26">
            <v>40.700000000000003</v>
          </cell>
          <cell r="CT26">
            <v>40.700000000000003</v>
          </cell>
          <cell r="CU26">
            <v>40.5</v>
          </cell>
          <cell r="CV26">
            <v>40.1</v>
          </cell>
          <cell r="CW26">
            <v>39.799999999999997</v>
          </cell>
          <cell r="CX26">
            <v>39.4</v>
          </cell>
          <cell r="CY26">
            <v>39</v>
          </cell>
          <cell r="CZ26">
            <v>38.6</v>
          </cell>
          <cell r="DA26">
            <v>38.700000000000003</v>
          </cell>
          <cell r="DB26">
            <v>39.1</v>
          </cell>
          <cell r="DC26">
            <v>39.6</v>
          </cell>
          <cell r="DD26">
            <v>40.200000000000003</v>
          </cell>
          <cell r="DE26">
            <v>40.700000000000003</v>
          </cell>
          <cell r="DF26">
            <v>40.700000000000003</v>
          </cell>
          <cell r="DG26">
            <v>40.5</v>
          </cell>
          <cell r="DH26">
            <v>40.1</v>
          </cell>
          <cell r="DI26">
            <v>39.799999999999997</v>
          </cell>
          <cell r="DJ26">
            <v>39.4</v>
          </cell>
          <cell r="DK26">
            <v>39</v>
          </cell>
          <cell r="DL26">
            <v>38.6</v>
          </cell>
          <cell r="DM26">
            <v>38.700000000000003</v>
          </cell>
          <cell r="DN26">
            <v>39.1</v>
          </cell>
          <cell r="DO26">
            <v>39.6</v>
          </cell>
          <cell r="DP26">
            <v>40.200000000000003</v>
          </cell>
          <cell r="DQ26">
            <v>40.700000000000003</v>
          </cell>
        </row>
        <row r="27">
          <cell r="A27" t="str">
            <v>Gadsby 5</v>
          </cell>
          <cell r="B27">
            <v>40.700000000000003</v>
          </cell>
          <cell r="C27">
            <v>40.5</v>
          </cell>
          <cell r="D27">
            <v>40.1</v>
          </cell>
          <cell r="E27">
            <v>39.799999999999997</v>
          </cell>
          <cell r="F27">
            <v>39.4</v>
          </cell>
          <cell r="G27">
            <v>39</v>
          </cell>
          <cell r="H27">
            <v>38.6</v>
          </cell>
          <cell r="I27">
            <v>38.700000000000003</v>
          </cell>
          <cell r="J27">
            <v>39.1</v>
          </cell>
          <cell r="K27">
            <v>39.6</v>
          </cell>
          <cell r="L27">
            <v>40.200000000000003</v>
          </cell>
          <cell r="M27">
            <v>40.700000000000003</v>
          </cell>
          <cell r="N27">
            <v>40.700000000000003</v>
          </cell>
          <cell r="O27">
            <v>40.5</v>
          </cell>
          <cell r="P27">
            <v>40.1</v>
          </cell>
          <cell r="Q27">
            <v>39.799999999999997</v>
          </cell>
          <cell r="R27">
            <v>39.4</v>
          </cell>
          <cell r="S27">
            <v>39</v>
          </cell>
          <cell r="T27">
            <v>38.6</v>
          </cell>
          <cell r="U27">
            <v>38.700000000000003</v>
          </cell>
          <cell r="V27">
            <v>39.1</v>
          </cell>
          <cell r="W27">
            <v>39.6</v>
          </cell>
          <cell r="X27">
            <v>40.200000000000003</v>
          </cell>
          <cell r="Y27">
            <v>40.700000000000003</v>
          </cell>
          <cell r="Z27">
            <v>40.700000000000003</v>
          </cell>
          <cell r="AA27">
            <v>40.5</v>
          </cell>
          <cell r="AB27">
            <v>40.1</v>
          </cell>
          <cell r="AC27">
            <v>39.799999999999997</v>
          </cell>
          <cell r="AD27">
            <v>39.4</v>
          </cell>
          <cell r="AE27">
            <v>39</v>
          </cell>
          <cell r="AF27">
            <v>38.6</v>
          </cell>
          <cell r="AG27">
            <v>38.700000000000003</v>
          </cell>
          <cell r="AH27">
            <v>39.1</v>
          </cell>
          <cell r="AI27">
            <v>39.6</v>
          </cell>
          <cell r="AJ27">
            <v>40.200000000000003</v>
          </cell>
          <cell r="AK27">
            <v>40.700000000000003</v>
          </cell>
          <cell r="AL27">
            <v>40.700000000000003</v>
          </cell>
          <cell r="AM27">
            <v>40.5</v>
          </cell>
          <cell r="AN27">
            <v>40.1</v>
          </cell>
          <cell r="AO27">
            <v>39.799999999999997</v>
          </cell>
          <cell r="AP27">
            <v>39.4</v>
          </cell>
          <cell r="AQ27">
            <v>39</v>
          </cell>
          <cell r="AR27">
            <v>38.6</v>
          </cell>
          <cell r="AS27">
            <v>38.700000000000003</v>
          </cell>
          <cell r="AT27">
            <v>39.1</v>
          </cell>
          <cell r="AU27">
            <v>39.6</v>
          </cell>
          <cell r="AV27">
            <v>40.200000000000003</v>
          </cell>
          <cell r="AW27">
            <v>40.700000000000003</v>
          </cell>
          <cell r="AX27">
            <v>40.700000000000003</v>
          </cell>
          <cell r="AY27">
            <v>40.5</v>
          </cell>
          <cell r="AZ27">
            <v>40.1</v>
          </cell>
          <cell r="BA27">
            <v>39.799999999999997</v>
          </cell>
          <cell r="BB27">
            <v>39.4</v>
          </cell>
          <cell r="BC27">
            <v>39</v>
          </cell>
          <cell r="BD27">
            <v>38.6</v>
          </cell>
          <cell r="BE27">
            <v>38.700000000000003</v>
          </cell>
          <cell r="BF27">
            <v>39.1</v>
          </cell>
          <cell r="BG27">
            <v>39.6</v>
          </cell>
          <cell r="BH27">
            <v>40.200000000000003</v>
          </cell>
          <cell r="BI27">
            <v>40.700000000000003</v>
          </cell>
          <cell r="BJ27">
            <v>40.700000000000003</v>
          </cell>
          <cell r="BK27">
            <v>40.5</v>
          </cell>
          <cell r="BL27">
            <v>40.1</v>
          </cell>
          <cell r="BM27">
            <v>39.799999999999997</v>
          </cell>
          <cell r="BN27">
            <v>39.4</v>
          </cell>
          <cell r="BO27">
            <v>39</v>
          </cell>
          <cell r="BP27">
            <v>38.6</v>
          </cell>
          <cell r="BQ27">
            <v>38.700000000000003</v>
          </cell>
          <cell r="BR27">
            <v>39.1</v>
          </cell>
          <cell r="BS27">
            <v>39.6</v>
          </cell>
          <cell r="BT27">
            <v>40.200000000000003</v>
          </cell>
          <cell r="BU27">
            <v>40.700000000000003</v>
          </cell>
          <cell r="BV27">
            <v>40.700000000000003</v>
          </cell>
          <cell r="BW27">
            <v>40.5</v>
          </cell>
          <cell r="BX27">
            <v>40.1</v>
          </cell>
          <cell r="BY27">
            <v>39.799999999999997</v>
          </cell>
          <cell r="BZ27">
            <v>39.4</v>
          </cell>
          <cell r="CA27">
            <v>39</v>
          </cell>
          <cell r="CB27">
            <v>38.6</v>
          </cell>
          <cell r="CC27">
            <v>38.700000000000003</v>
          </cell>
          <cell r="CD27">
            <v>39.1</v>
          </cell>
          <cell r="CE27">
            <v>39.6</v>
          </cell>
          <cell r="CF27">
            <v>40.200000000000003</v>
          </cell>
          <cell r="CG27">
            <v>40.700000000000003</v>
          </cell>
          <cell r="CH27">
            <v>40.700000000000003</v>
          </cell>
          <cell r="CI27">
            <v>40.5</v>
          </cell>
          <cell r="CJ27">
            <v>40.1</v>
          </cell>
          <cell r="CK27">
            <v>39.799999999999997</v>
          </cell>
          <cell r="CL27">
            <v>39.4</v>
          </cell>
          <cell r="CM27">
            <v>39</v>
          </cell>
          <cell r="CN27">
            <v>38.6</v>
          </cell>
          <cell r="CO27">
            <v>38.700000000000003</v>
          </cell>
          <cell r="CP27">
            <v>39.1</v>
          </cell>
          <cell r="CQ27">
            <v>39.6</v>
          </cell>
          <cell r="CR27">
            <v>40.200000000000003</v>
          </cell>
          <cell r="CS27">
            <v>40.700000000000003</v>
          </cell>
          <cell r="CT27">
            <v>40.700000000000003</v>
          </cell>
          <cell r="CU27">
            <v>40.5</v>
          </cell>
          <cell r="CV27">
            <v>40.1</v>
          </cell>
          <cell r="CW27">
            <v>39.799999999999997</v>
          </cell>
          <cell r="CX27">
            <v>39.4</v>
          </cell>
          <cell r="CY27">
            <v>39</v>
          </cell>
          <cell r="CZ27">
            <v>38.6</v>
          </cell>
          <cell r="DA27">
            <v>38.700000000000003</v>
          </cell>
          <cell r="DB27">
            <v>39.1</v>
          </cell>
          <cell r="DC27">
            <v>39.6</v>
          </cell>
          <cell r="DD27">
            <v>40.200000000000003</v>
          </cell>
          <cell r="DE27">
            <v>40.700000000000003</v>
          </cell>
          <cell r="DF27">
            <v>40.700000000000003</v>
          </cell>
          <cell r="DG27">
            <v>40.5</v>
          </cell>
          <cell r="DH27">
            <v>40.1</v>
          </cell>
          <cell r="DI27">
            <v>39.799999999999997</v>
          </cell>
          <cell r="DJ27">
            <v>39.4</v>
          </cell>
          <cell r="DK27">
            <v>39</v>
          </cell>
          <cell r="DL27">
            <v>38.6</v>
          </cell>
          <cell r="DM27">
            <v>38.700000000000003</v>
          </cell>
          <cell r="DN27">
            <v>39.1</v>
          </cell>
          <cell r="DO27">
            <v>39.6</v>
          </cell>
          <cell r="DP27">
            <v>40.200000000000003</v>
          </cell>
          <cell r="DQ27">
            <v>40.700000000000003</v>
          </cell>
        </row>
        <row r="28">
          <cell r="A28" t="str">
            <v>Gadsby 6</v>
          </cell>
          <cell r="B28">
            <v>40.700000000000003</v>
          </cell>
          <cell r="C28">
            <v>40.5</v>
          </cell>
          <cell r="D28">
            <v>40.1</v>
          </cell>
          <cell r="E28">
            <v>39.799999999999997</v>
          </cell>
          <cell r="F28">
            <v>39.4</v>
          </cell>
          <cell r="G28">
            <v>39</v>
          </cell>
          <cell r="H28">
            <v>38.6</v>
          </cell>
          <cell r="I28">
            <v>38.700000000000003</v>
          </cell>
          <cell r="J28">
            <v>39.1</v>
          </cell>
          <cell r="K28">
            <v>39.6</v>
          </cell>
          <cell r="L28">
            <v>40.200000000000003</v>
          </cell>
          <cell r="M28">
            <v>40.700000000000003</v>
          </cell>
          <cell r="N28">
            <v>40.700000000000003</v>
          </cell>
          <cell r="O28">
            <v>40.5</v>
          </cell>
          <cell r="P28">
            <v>40.1</v>
          </cell>
          <cell r="Q28">
            <v>39.799999999999997</v>
          </cell>
          <cell r="R28">
            <v>39.4</v>
          </cell>
          <cell r="S28">
            <v>39</v>
          </cell>
          <cell r="T28">
            <v>38.6</v>
          </cell>
          <cell r="U28">
            <v>38.700000000000003</v>
          </cell>
          <cell r="V28">
            <v>39.1</v>
          </cell>
          <cell r="W28">
            <v>39.6</v>
          </cell>
          <cell r="X28">
            <v>40.200000000000003</v>
          </cell>
          <cell r="Y28">
            <v>40.700000000000003</v>
          </cell>
          <cell r="Z28">
            <v>40.700000000000003</v>
          </cell>
          <cell r="AA28">
            <v>40.5</v>
          </cell>
          <cell r="AB28">
            <v>40.1</v>
          </cell>
          <cell r="AC28">
            <v>39.799999999999997</v>
          </cell>
          <cell r="AD28">
            <v>39.4</v>
          </cell>
          <cell r="AE28">
            <v>39</v>
          </cell>
          <cell r="AF28">
            <v>38.6</v>
          </cell>
          <cell r="AG28">
            <v>38.700000000000003</v>
          </cell>
          <cell r="AH28">
            <v>39.1</v>
          </cell>
          <cell r="AI28">
            <v>39.6</v>
          </cell>
          <cell r="AJ28">
            <v>40.200000000000003</v>
          </cell>
          <cell r="AK28">
            <v>40.700000000000003</v>
          </cell>
          <cell r="AL28">
            <v>40.700000000000003</v>
          </cell>
          <cell r="AM28">
            <v>40.5</v>
          </cell>
          <cell r="AN28">
            <v>40.1</v>
          </cell>
          <cell r="AO28">
            <v>39.799999999999997</v>
          </cell>
          <cell r="AP28">
            <v>39.4</v>
          </cell>
          <cell r="AQ28">
            <v>39</v>
          </cell>
          <cell r="AR28">
            <v>38.6</v>
          </cell>
          <cell r="AS28">
            <v>38.700000000000003</v>
          </cell>
          <cell r="AT28">
            <v>39.1</v>
          </cell>
          <cell r="AU28">
            <v>39.6</v>
          </cell>
          <cell r="AV28">
            <v>40.200000000000003</v>
          </cell>
          <cell r="AW28">
            <v>40.700000000000003</v>
          </cell>
          <cell r="AX28">
            <v>40.700000000000003</v>
          </cell>
          <cell r="AY28">
            <v>40.5</v>
          </cell>
          <cell r="AZ28">
            <v>40.1</v>
          </cell>
          <cell r="BA28">
            <v>39.799999999999997</v>
          </cell>
          <cell r="BB28">
            <v>39.4</v>
          </cell>
          <cell r="BC28">
            <v>39</v>
          </cell>
          <cell r="BD28">
            <v>38.6</v>
          </cell>
          <cell r="BE28">
            <v>38.700000000000003</v>
          </cell>
          <cell r="BF28">
            <v>39.1</v>
          </cell>
          <cell r="BG28">
            <v>39.6</v>
          </cell>
          <cell r="BH28">
            <v>40.200000000000003</v>
          </cell>
          <cell r="BI28">
            <v>40.700000000000003</v>
          </cell>
          <cell r="BJ28">
            <v>40.700000000000003</v>
          </cell>
          <cell r="BK28">
            <v>40.5</v>
          </cell>
          <cell r="BL28">
            <v>40.1</v>
          </cell>
          <cell r="BM28">
            <v>39.799999999999997</v>
          </cell>
          <cell r="BN28">
            <v>39.4</v>
          </cell>
          <cell r="BO28">
            <v>39</v>
          </cell>
          <cell r="BP28">
            <v>38.6</v>
          </cell>
          <cell r="BQ28">
            <v>38.700000000000003</v>
          </cell>
          <cell r="BR28">
            <v>39.1</v>
          </cell>
          <cell r="BS28">
            <v>39.6</v>
          </cell>
          <cell r="BT28">
            <v>40.200000000000003</v>
          </cell>
          <cell r="BU28">
            <v>40.700000000000003</v>
          </cell>
          <cell r="BV28">
            <v>40.700000000000003</v>
          </cell>
          <cell r="BW28">
            <v>40.5</v>
          </cell>
          <cell r="BX28">
            <v>40.1</v>
          </cell>
          <cell r="BY28">
            <v>39.799999999999997</v>
          </cell>
          <cell r="BZ28">
            <v>39.4</v>
          </cell>
          <cell r="CA28">
            <v>39</v>
          </cell>
          <cell r="CB28">
            <v>38.6</v>
          </cell>
          <cell r="CC28">
            <v>38.700000000000003</v>
          </cell>
          <cell r="CD28">
            <v>39.1</v>
          </cell>
          <cell r="CE28">
            <v>39.6</v>
          </cell>
          <cell r="CF28">
            <v>40.200000000000003</v>
          </cell>
          <cell r="CG28">
            <v>40.700000000000003</v>
          </cell>
          <cell r="CH28">
            <v>40.700000000000003</v>
          </cell>
          <cell r="CI28">
            <v>40.5</v>
          </cell>
          <cell r="CJ28">
            <v>40.1</v>
          </cell>
          <cell r="CK28">
            <v>39.799999999999997</v>
          </cell>
          <cell r="CL28">
            <v>39.4</v>
          </cell>
          <cell r="CM28">
            <v>39</v>
          </cell>
          <cell r="CN28">
            <v>38.6</v>
          </cell>
          <cell r="CO28">
            <v>38.700000000000003</v>
          </cell>
          <cell r="CP28">
            <v>39.1</v>
          </cell>
          <cell r="CQ28">
            <v>39.6</v>
          </cell>
          <cell r="CR28">
            <v>40.200000000000003</v>
          </cell>
          <cell r="CS28">
            <v>40.700000000000003</v>
          </cell>
          <cell r="CT28">
            <v>40.700000000000003</v>
          </cell>
          <cell r="CU28">
            <v>40.5</v>
          </cell>
          <cell r="CV28">
            <v>40.1</v>
          </cell>
          <cell r="CW28">
            <v>39.799999999999997</v>
          </cell>
          <cell r="CX28">
            <v>39.4</v>
          </cell>
          <cell r="CY28">
            <v>39</v>
          </cell>
          <cell r="CZ28">
            <v>38.6</v>
          </cell>
          <cell r="DA28">
            <v>38.700000000000003</v>
          </cell>
          <cell r="DB28">
            <v>39.1</v>
          </cell>
          <cell r="DC28">
            <v>39.6</v>
          </cell>
          <cell r="DD28">
            <v>40.200000000000003</v>
          </cell>
          <cell r="DE28">
            <v>40.700000000000003</v>
          </cell>
          <cell r="DF28">
            <v>40.700000000000003</v>
          </cell>
          <cell r="DG28">
            <v>40.5</v>
          </cell>
          <cell r="DH28">
            <v>40.1</v>
          </cell>
          <cell r="DI28">
            <v>39.799999999999997</v>
          </cell>
          <cell r="DJ28">
            <v>39.4</v>
          </cell>
          <cell r="DK28">
            <v>39</v>
          </cell>
          <cell r="DL28">
            <v>38.6</v>
          </cell>
          <cell r="DM28">
            <v>38.700000000000003</v>
          </cell>
          <cell r="DN28">
            <v>39.1</v>
          </cell>
          <cell r="DO28">
            <v>39.6</v>
          </cell>
          <cell r="DP28">
            <v>40.200000000000003</v>
          </cell>
          <cell r="DQ28">
            <v>40.700000000000003</v>
          </cell>
        </row>
        <row r="29">
          <cell r="A29" t="str">
            <v>Hayden 1</v>
          </cell>
          <cell r="B29">
            <v>45</v>
          </cell>
          <cell r="C29">
            <v>45</v>
          </cell>
          <cell r="D29">
            <v>45</v>
          </cell>
          <cell r="E29">
            <v>45</v>
          </cell>
          <cell r="F29">
            <v>45</v>
          </cell>
          <cell r="G29">
            <v>45</v>
          </cell>
          <cell r="H29">
            <v>45</v>
          </cell>
          <cell r="I29">
            <v>45</v>
          </cell>
          <cell r="J29">
            <v>45</v>
          </cell>
          <cell r="K29">
            <v>45</v>
          </cell>
          <cell r="L29">
            <v>45</v>
          </cell>
          <cell r="M29">
            <v>45</v>
          </cell>
          <cell r="N29">
            <v>45</v>
          </cell>
          <cell r="O29">
            <v>45</v>
          </cell>
          <cell r="P29">
            <v>45</v>
          </cell>
          <cell r="Q29">
            <v>45</v>
          </cell>
          <cell r="R29">
            <v>45</v>
          </cell>
          <cell r="S29">
            <v>45</v>
          </cell>
          <cell r="T29">
            <v>45</v>
          </cell>
          <cell r="U29">
            <v>45</v>
          </cell>
          <cell r="V29">
            <v>45</v>
          </cell>
          <cell r="W29">
            <v>45</v>
          </cell>
          <cell r="X29">
            <v>45</v>
          </cell>
          <cell r="Y29">
            <v>45</v>
          </cell>
          <cell r="Z29">
            <v>45</v>
          </cell>
          <cell r="AA29">
            <v>45</v>
          </cell>
          <cell r="AB29">
            <v>45</v>
          </cell>
          <cell r="AC29">
            <v>45</v>
          </cell>
          <cell r="AD29">
            <v>45</v>
          </cell>
          <cell r="AE29">
            <v>45</v>
          </cell>
          <cell r="AF29">
            <v>45</v>
          </cell>
          <cell r="AG29">
            <v>45</v>
          </cell>
          <cell r="AH29">
            <v>45</v>
          </cell>
          <cell r="AI29">
            <v>45</v>
          </cell>
          <cell r="AJ29">
            <v>45</v>
          </cell>
          <cell r="AK29">
            <v>45</v>
          </cell>
          <cell r="AL29">
            <v>45</v>
          </cell>
          <cell r="AM29">
            <v>45</v>
          </cell>
          <cell r="AN29">
            <v>45</v>
          </cell>
          <cell r="AO29">
            <v>45</v>
          </cell>
          <cell r="AP29">
            <v>45</v>
          </cell>
          <cell r="AQ29">
            <v>45</v>
          </cell>
          <cell r="AR29">
            <v>45</v>
          </cell>
          <cell r="AS29">
            <v>45</v>
          </cell>
          <cell r="AT29">
            <v>45</v>
          </cell>
          <cell r="AU29">
            <v>45</v>
          </cell>
          <cell r="AV29">
            <v>45</v>
          </cell>
          <cell r="AW29">
            <v>45</v>
          </cell>
          <cell r="AX29">
            <v>45</v>
          </cell>
          <cell r="AY29">
            <v>45</v>
          </cell>
          <cell r="AZ29">
            <v>45</v>
          </cell>
          <cell r="BA29">
            <v>45</v>
          </cell>
          <cell r="BB29">
            <v>45</v>
          </cell>
          <cell r="BC29">
            <v>45</v>
          </cell>
          <cell r="BD29">
            <v>45</v>
          </cell>
          <cell r="BE29">
            <v>45</v>
          </cell>
          <cell r="BF29">
            <v>45</v>
          </cell>
          <cell r="BG29">
            <v>45</v>
          </cell>
          <cell r="BH29">
            <v>45</v>
          </cell>
          <cell r="BI29">
            <v>45</v>
          </cell>
          <cell r="BJ29">
            <v>45</v>
          </cell>
          <cell r="BK29">
            <v>45</v>
          </cell>
          <cell r="BL29">
            <v>45</v>
          </cell>
          <cell r="BM29">
            <v>45</v>
          </cell>
          <cell r="BN29">
            <v>45</v>
          </cell>
          <cell r="BO29">
            <v>45</v>
          </cell>
          <cell r="BP29">
            <v>45</v>
          </cell>
          <cell r="BQ29">
            <v>45</v>
          </cell>
          <cell r="BR29">
            <v>45</v>
          </cell>
          <cell r="BS29">
            <v>45</v>
          </cell>
          <cell r="BT29">
            <v>45</v>
          </cell>
          <cell r="BU29">
            <v>45</v>
          </cell>
          <cell r="BV29">
            <v>45</v>
          </cell>
          <cell r="BW29">
            <v>45</v>
          </cell>
          <cell r="BX29">
            <v>45</v>
          </cell>
          <cell r="BY29">
            <v>45</v>
          </cell>
          <cell r="BZ29">
            <v>45</v>
          </cell>
          <cell r="CA29">
            <v>45</v>
          </cell>
          <cell r="CB29">
            <v>45</v>
          </cell>
          <cell r="CC29">
            <v>45</v>
          </cell>
          <cell r="CD29">
            <v>45</v>
          </cell>
          <cell r="CE29">
            <v>45</v>
          </cell>
          <cell r="CF29">
            <v>45</v>
          </cell>
          <cell r="CG29">
            <v>45</v>
          </cell>
          <cell r="CH29">
            <v>45</v>
          </cell>
          <cell r="CI29">
            <v>45</v>
          </cell>
          <cell r="CJ29">
            <v>45</v>
          </cell>
          <cell r="CK29">
            <v>45</v>
          </cell>
          <cell r="CL29">
            <v>45</v>
          </cell>
          <cell r="CM29">
            <v>45</v>
          </cell>
          <cell r="CN29">
            <v>45</v>
          </cell>
          <cell r="CO29">
            <v>45</v>
          </cell>
          <cell r="CP29">
            <v>45</v>
          </cell>
          <cell r="CQ29">
            <v>45</v>
          </cell>
          <cell r="CR29">
            <v>45</v>
          </cell>
          <cell r="CS29">
            <v>45</v>
          </cell>
          <cell r="CT29">
            <v>45</v>
          </cell>
          <cell r="CU29">
            <v>45</v>
          </cell>
          <cell r="CV29">
            <v>45</v>
          </cell>
          <cell r="CW29">
            <v>45</v>
          </cell>
          <cell r="CX29">
            <v>45</v>
          </cell>
          <cell r="CY29">
            <v>45</v>
          </cell>
          <cell r="CZ29">
            <v>45</v>
          </cell>
          <cell r="DA29">
            <v>45</v>
          </cell>
          <cell r="DB29">
            <v>45</v>
          </cell>
          <cell r="DC29">
            <v>45</v>
          </cell>
          <cell r="DD29">
            <v>45</v>
          </cell>
          <cell r="DE29">
            <v>45</v>
          </cell>
          <cell r="DF29">
            <v>45</v>
          </cell>
          <cell r="DG29">
            <v>45</v>
          </cell>
          <cell r="DH29">
            <v>45</v>
          </cell>
          <cell r="DI29">
            <v>45</v>
          </cell>
          <cell r="DJ29">
            <v>45</v>
          </cell>
          <cell r="DK29">
            <v>45</v>
          </cell>
          <cell r="DL29">
            <v>45</v>
          </cell>
          <cell r="DM29">
            <v>45</v>
          </cell>
          <cell r="DN29">
            <v>45</v>
          </cell>
          <cell r="DO29">
            <v>45</v>
          </cell>
          <cell r="DP29">
            <v>45</v>
          </cell>
          <cell r="DQ29">
            <v>45</v>
          </cell>
        </row>
        <row r="30">
          <cell r="A30" t="str">
            <v>Hayden 2</v>
          </cell>
          <cell r="B30">
            <v>33</v>
          </cell>
          <cell r="C30">
            <v>33</v>
          </cell>
          <cell r="D30">
            <v>33</v>
          </cell>
          <cell r="E30">
            <v>33</v>
          </cell>
          <cell r="F30">
            <v>33</v>
          </cell>
          <cell r="G30">
            <v>33</v>
          </cell>
          <cell r="H30">
            <v>33</v>
          </cell>
          <cell r="I30">
            <v>33</v>
          </cell>
          <cell r="J30">
            <v>33</v>
          </cell>
          <cell r="K30">
            <v>33</v>
          </cell>
          <cell r="L30">
            <v>33</v>
          </cell>
          <cell r="M30">
            <v>33</v>
          </cell>
          <cell r="N30">
            <v>33</v>
          </cell>
          <cell r="O30">
            <v>33</v>
          </cell>
          <cell r="P30">
            <v>33</v>
          </cell>
          <cell r="Q30">
            <v>33</v>
          </cell>
          <cell r="R30">
            <v>33</v>
          </cell>
          <cell r="S30">
            <v>33</v>
          </cell>
          <cell r="T30">
            <v>33</v>
          </cell>
          <cell r="U30">
            <v>33</v>
          </cell>
          <cell r="V30">
            <v>33</v>
          </cell>
          <cell r="W30">
            <v>33</v>
          </cell>
          <cell r="X30">
            <v>33</v>
          </cell>
          <cell r="Y30">
            <v>33</v>
          </cell>
          <cell r="Z30">
            <v>33</v>
          </cell>
          <cell r="AA30">
            <v>33</v>
          </cell>
          <cell r="AB30">
            <v>33</v>
          </cell>
          <cell r="AC30">
            <v>33</v>
          </cell>
          <cell r="AD30">
            <v>33</v>
          </cell>
          <cell r="AE30">
            <v>33</v>
          </cell>
          <cell r="AF30">
            <v>33</v>
          </cell>
          <cell r="AG30">
            <v>33</v>
          </cell>
          <cell r="AH30">
            <v>33</v>
          </cell>
          <cell r="AI30">
            <v>33</v>
          </cell>
          <cell r="AJ30">
            <v>33</v>
          </cell>
          <cell r="AK30">
            <v>33</v>
          </cell>
          <cell r="AL30">
            <v>33</v>
          </cell>
          <cell r="AM30">
            <v>33</v>
          </cell>
          <cell r="AN30">
            <v>33</v>
          </cell>
          <cell r="AO30">
            <v>33</v>
          </cell>
          <cell r="AP30">
            <v>33</v>
          </cell>
          <cell r="AQ30">
            <v>33</v>
          </cell>
          <cell r="AR30">
            <v>33</v>
          </cell>
          <cell r="AS30">
            <v>33</v>
          </cell>
          <cell r="AT30">
            <v>33</v>
          </cell>
          <cell r="AU30">
            <v>33</v>
          </cell>
          <cell r="AV30">
            <v>33</v>
          </cell>
          <cell r="AW30">
            <v>33</v>
          </cell>
          <cell r="AX30">
            <v>33</v>
          </cell>
          <cell r="AY30">
            <v>33</v>
          </cell>
          <cell r="AZ30">
            <v>33</v>
          </cell>
          <cell r="BA30">
            <v>33</v>
          </cell>
          <cell r="BB30">
            <v>33</v>
          </cell>
          <cell r="BC30">
            <v>33</v>
          </cell>
          <cell r="BD30">
            <v>33</v>
          </cell>
          <cell r="BE30">
            <v>33</v>
          </cell>
          <cell r="BF30">
            <v>33</v>
          </cell>
          <cell r="BG30">
            <v>33</v>
          </cell>
          <cell r="BH30">
            <v>33</v>
          </cell>
          <cell r="BI30">
            <v>33</v>
          </cell>
          <cell r="BJ30">
            <v>33</v>
          </cell>
          <cell r="BK30">
            <v>33</v>
          </cell>
          <cell r="BL30">
            <v>33</v>
          </cell>
          <cell r="BM30">
            <v>33</v>
          </cell>
          <cell r="BN30">
            <v>33</v>
          </cell>
          <cell r="BO30">
            <v>33</v>
          </cell>
          <cell r="BP30">
            <v>33</v>
          </cell>
          <cell r="BQ30">
            <v>33</v>
          </cell>
          <cell r="BR30">
            <v>33</v>
          </cell>
          <cell r="BS30">
            <v>33</v>
          </cell>
          <cell r="BT30">
            <v>33</v>
          </cell>
          <cell r="BU30">
            <v>33</v>
          </cell>
          <cell r="BV30">
            <v>33</v>
          </cell>
          <cell r="BW30">
            <v>33</v>
          </cell>
          <cell r="BX30">
            <v>33</v>
          </cell>
          <cell r="BY30">
            <v>33</v>
          </cell>
          <cell r="BZ30">
            <v>33</v>
          </cell>
          <cell r="CA30">
            <v>33</v>
          </cell>
          <cell r="CB30">
            <v>33</v>
          </cell>
          <cell r="CC30">
            <v>33</v>
          </cell>
          <cell r="CD30">
            <v>33</v>
          </cell>
          <cell r="CE30">
            <v>33</v>
          </cell>
          <cell r="CF30">
            <v>33</v>
          </cell>
          <cell r="CG30">
            <v>33</v>
          </cell>
          <cell r="CH30">
            <v>33</v>
          </cell>
          <cell r="CI30">
            <v>33</v>
          </cell>
          <cell r="CJ30">
            <v>33</v>
          </cell>
          <cell r="CK30">
            <v>33</v>
          </cell>
          <cell r="CL30">
            <v>33</v>
          </cell>
          <cell r="CM30">
            <v>33</v>
          </cell>
          <cell r="CN30">
            <v>33</v>
          </cell>
          <cell r="CO30">
            <v>33</v>
          </cell>
          <cell r="CP30">
            <v>33</v>
          </cell>
          <cell r="CQ30">
            <v>33</v>
          </cell>
          <cell r="CR30">
            <v>33</v>
          </cell>
          <cell r="CS30">
            <v>33</v>
          </cell>
          <cell r="CT30">
            <v>33</v>
          </cell>
          <cell r="CU30">
            <v>33</v>
          </cell>
          <cell r="CV30">
            <v>33</v>
          </cell>
          <cell r="CW30">
            <v>33</v>
          </cell>
          <cell r="CX30">
            <v>33</v>
          </cell>
          <cell r="CY30">
            <v>33</v>
          </cell>
          <cell r="CZ30">
            <v>33</v>
          </cell>
          <cell r="DA30">
            <v>33</v>
          </cell>
          <cell r="DB30">
            <v>33</v>
          </cell>
          <cell r="DC30">
            <v>33</v>
          </cell>
          <cell r="DD30">
            <v>33</v>
          </cell>
          <cell r="DE30">
            <v>33</v>
          </cell>
          <cell r="DF30">
            <v>33</v>
          </cell>
          <cell r="DG30">
            <v>33</v>
          </cell>
          <cell r="DH30">
            <v>33</v>
          </cell>
          <cell r="DI30">
            <v>33</v>
          </cell>
          <cell r="DJ30">
            <v>33</v>
          </cell>
          <cell r="DK30">
            <v>33</v>
          </cell>
          <cell r="DL30">
            <v>33</v>
          </cell>
          <cell r="DM30">
            <v>33</v>
          </cell>
          <cell r="DN30">
            <v>33</v>
          </cell>
          <cell r="DO30">
            <v>33</v>
          </cell>
          <cell r="DP30">
            <v>33</v>
          </cell>
          <cell r="DQ30">
            <v>33</v>
          </cell>
        </row>
        <row r="31">
          <cell r="A31" t="str">
            <v>Hermiston 1 Owned</v>
          </cell>
          <cell r="B31">
            <v>241.6</v>
          </cell>
          <cell r="C31">
            <v>240.6</v>
          </cell>
          <cell r="D31">
            <v>237.8</v>
          </cell>
          <cell r="E31">
            <v>236</v>
          </cell>
          <cell r="F31">
            <v>235.2</v>
          </cell>
          <cell r="G31">
            <v>235</v>
          </cell>
          <cell r="H31">
            <v>235</v>
          </cell>
          <cell r="I31">
            <v>235</v>
          </cell>
          <cell r="J31">
            <v>235</v>
          </cell>
          <cell r="K31">
            <v>236</v>
          </cell>
          <cell r="L31">
            <v>238.4</v>
          </cell>
          <cell r="M31">
            <v>242</v>
          </cell>
          <cell r="N31">
            <v>241.6</v>
          </cell>
          <cell r="O31">
            <v>240.6</v>
          </cell>
          <cell r="P31">
            <v>237.8</v>
          </cell>
          <cell r="Q31">
            <v>236</v>
          </cell>
          <cell r="R31">
            <v>235.2</v>
          </cell>
          <cell r="S31">
            <v>235</v>
          </cell>
          <cell r="T31">
            <v>235</v>
          </cell>
          <cell r="U31">
            <v>235</v>
          </cell>
          <cell r="V31">
            <v>235</v>
          </cell>
          <cell r="W31">
            <v>236</v>
          </cell>
          <cell r="X31">
            <v>238.4</v>
          </cell>
          <cell r="Y31">
            <v>242</v>
          </cell>
          <cell r="Z31">
            <v>241.6</v>
          </cell>
          <cell r="AA31">
            <v>240.6</v>
          </cell>
          <cell r="AB31">
            <v>237.8</v>
          </cell>
          <cell r="AC31">
            <v>236</v>
          </cell>
          <cell r="AD31">
            <v>235.2</v>
          </cell>
          <cell r="AE31">
            <v>235</v>
          </cell>
          <cell r="AF31">
            <v>235</v>
          </cell>
          <cell r="AG31">
            <v>235</v>
          </cell>
          <cell r="AH31">
            <v>235</v>
          </cell>
          <cell r="AI31">
            <v>236</v>
          </cell>
          <cell r="AJ31">
            <v>238.4</v>
          </cell>
          <cell r="AK31">
            <v>242</v>
          </cell>
          <cell r="AL31">
            <v>241.6</v>
          </cell>
          <cell r="AM31">
            <v>240.6</v>
          </cell>
          <cell r="AN31">
            <v>237.8</v>
          </cell>
          <cell r="AO31">
            <v>236</v>
          </cell>
          <cell r="AP31">
            <v>235.2</v>
          </cell>
          <cell r="AQ31">
            <v>235</v>
          </cell>
          <cell r="AR31">
            <v>235</v>
          </cell>
          <cell r="AS31">
            <v>235</v>
          </cell>
          <cell r="AT31">
            <v>235</v>
          </cell>
          <cell r="AU31">
            <v>236</v>
          </cell>
          <cell r="AV31">
            <v>238.4</v>
          </cell>
          <cell r="AW31">
            <v>242</v>
          </cell>
          <cell r="AX31">
            <v>241.6</v>
          </cell>
          <cell r="AY31">
            <v>240.6</v>
          </cell>
          <cell r="AZ31">
            <v>237.8</v>
          </cell>
          <cell r="BA31">
            <v>236</v>
          </cell>
          <cell r="BB31">
            <v>235.2</v>
          </cell>
          <cell r="BC31">
            <v>235</v>
          </cell>
          <cell r="BD31">
            <v>235</v>
          </cell>
          <cell r="BE31">
            <v>235</v>
          </cell>
          <cell r="BF31">
            <v>235</v>
          </cell>
          <cell r="BG31">
            <v>236</v>
          </cell>
          <cell r="BH31">
            <v>238.4</v>
          </cell>
          <cell r="BI31">
            <v>242</v>
          </cell>
          <cell r="BJ31">
            <v>241.6</v>
          </cell>
          <cell r="BK31">
            <v>240.6</v>
          </cell>
          <cell r="BL31">
            <v>237.8</v>
          </cell>
          <cell r="BM31">
            <v>236</v>
          </cell>
          <cell r="BN31">
            <v>235.2</v>
          </cell>
          <cell r="BO31">
            <v>235</v>
          </cell>
          <cell r="BP31">
            <v>235</v>
          </cell>
          <cell r="BQ31">
            <v>235</v>
          </cell>
          <cell r="BR31">
            <v>235</v>
          </cell>
          <cell r="BS31">
            <v>236</v>
          </cell>
          <cell r="BT31">
            <v>238.4</v>
          </cell>
          <cell r="BU31">
            <v>242</v>
          </cell>
          <cell r="BV31">
            <v>241.6</v>
          </cell>
          <cell r="BW31">
            <v>240.6</v>
          </cell>
          <cell r="BX31">
            <v>237.8</v>
          </cell>
          <cell r="BY31">
            <v>236</v>
          </cell>
          <cell r="BZ31">
            <v>235.2</v>
          </cell>
          <cell r="CA31">
            <v>235</v>
          </cell>
          <cell r="CB31">
            <v>235</v>
          </cell>
          <cell r="CC31">
            <v>235</v>
          </cell>
          <cell r="CD31">
            <v>235</v>
          </cell>
          <cell r="CE31">
            <v>236</v>
          </cell>
          <cell r="CF31">
            <v>238.4</v>
          </cell>
          <cell r="CG31">
            <v>242</v>
          </cell>
          <cell r="CH31">
            <v>241.6</v>
          </cell>
          <cell r="CI31">
            <v>240.6</v>
          </cell>
          <cell r="CJ31">
            <v>237.8</v>
          </cell>
          <cell r="CK31">
            <v>236</v>
          </cell>
          <cell r="CL31">
            <v>235.2</v>
          </cell>
          <cell r="CM31">
            <v>235</v>
          </cell>
          <cell r="CN31">
            <v>235</v>
          </cell>
          <cell r="CO31">
            <v>235</v>
          </cell>
          <cell r="CP31">
            <v>235</v>
          </cell>
          <cell r="CQ31">
            <v>236</v>
          </cell>
          <cell r="CR31">
            <v>238.4</v>
          </cell>
          <cell r="CS31">
            <v>242</v>
          </cell>
          <cell r="CT31">
            <v>241.6</v>
          </cell>
          <cell r="CU31">
            <v>240.6</v>
          </cell>
          <cell r="CV31">
            <v>237.8</v>
          </cell>
          <cell r="CW31">
            <v>236</v>
          </cell>
          <cell r="CX31">
            <v>235.2</v>
          </cell>
          <cell r="CY31">
            <v>235</v>
          </cell>
          <cell r="CZ31">
            <v>235</v>
          </cell>
          <cell r="DA31">
            <v>235</v>
          </cell>
          <cell r="DB31">
            <v>235</v>
          </cell>
          <cell r="DC31">
            <v>236</v>
          </cell>
          <cell r="DD31">
            <v>238.4</v>
          </cell>
          <cell r="DE31">
            <v>242</v>
          </cell>
          <cell r="DF31">
            <v>241.6</v>
          </cell>
          <cell r="DG31">
            <v>240.6</v>
          </cell>
          <cell r="DH31">
            <v>237.8</v>
          </cell>
          <cell r="DI31">
            <v>236</v>
          </cell>
          <cell r="DJ31">
            <v>235.2</v>
          </cell>
          <cell r="DK31">
            <v>235</v>
          </cell>
          <cell r="DL31">
            <v>235</v>
          </cell>
          <cell r="DM31">
            <v>235</v>
          </cell>
          <cell r="DN31">
            <v>235</v>
          </cell>
          <cell r="DO31">
            <v>236</v>
          </cell>
          <cell r="DP31">
            <v>238.4</v>
          </cell>
          <cell r="DQ31">
            <v>242</v>
          </cell>
        </row>
        <row r="32">
          <cell r="A32" t="str">
            <v>Hermiston 2 Owned</v>
          </cell>
          <cell r="B32">
            <v>241.6</v>
          </cell>
          <cell r="C32">
            <v>240.6</v>
          </cell>
          <cell r="D32">
            <v>237.8</v>
          </cell>
          <cell r="E32">
            <v>236</v>
          </cell>
          <cell r="F32">
            <v>235.2</v>
          </cell>
          <cell r="G32">
            <v>235</v>
          </cell>
          <cell r="H32">
            <v>235</v>
          </cell>
          <cell r="I32">
            <v>235</v>
          </cell>
          <cell r="J32">
            <v>235</v>
          </cell>
          <cell r="K32">
            <v>236</v>
          </cell>
          <cell r="L32">
            <v>238.4</v>
          </cell>
          <cell r="M32">
            <v>242</v>
          </cell>
          <cell r="N32">
            <v>241.6</v>
          </cell>
          <cell r="O32">
            <v>240.6</v>
          </cell>
          <cell r="P32">
            <v>237.8</v>
          </cell>
          <cell r="Q32">
            <v>236</v>
          </cell>
          <cell r="R32">
            <v>235.2</v>
          </cell>
          <cell r="S32">
            <v>235</v>
          </cell>
          <cell r="T32">
            <v>235</v>
          </cell>
          <cell r="U32">
            <v>235</v>
          </cell>
          <cell r="V32">
            <v>235</v>
          </cell>
          <cell r="W32">
            <v>236</v>
          </cell>
          <cell r="X32">
            <v>238.4</v>
          </cell>
          <cell r="Y32">
            <v>242</v>
          </cell>
          <cell r="Z32">
            <v>241.6</v>
          </cell>
          <cell r="AA32">
            <v>240.6</v>
          </cell>
          <cell r="AB32">
            <v>237.8</v>
          </cell>
          <cell r="AC32">
            <v>236</v>
          </cell>
          <cell r="AD32">
            <v>235.2</v>
          </cell>
          <cell r="AE32">
            <v>235</v>
          </cell>
          <cell r="AF32">
            <v>235</v>
          </cell>
          <cell r="AG32">
            <v>235</v>
          </cell>
          <cell r="AH32">
            <v>235</v>
          </cell>
          <cell r="AI32">
            <v>236</v>
          </cell>
          <cell r="AJ32">
            <v>238.4</v>
          </cell>
          <cell r="AK32">
            <v>242</v>
          </cell>
          <cell r="AL32">
            <v>241.6</v>
          </cell>
          <cell r="AM32">
            <v>240.6</v>
          </cell>
          <cell r="AN32">
            <v>237.8</v>
          </cell>
          <cell r="AO32">
            <v>236</v>
          </cell>
          <cell r="AP32">
            <v>235.2</v>
          </cell>
          <cell r="AQ32">
            <v>235</v>
          </cell>
          <cell r="AR32">
            <v>235</v>
          </cell>
          <cell r="AS32">
            <v>235</v>
          </cell>
          <cell r="AT32">
            <v>235</v>
          </cell>
          <cell r="AU32">
            <v>236</v>
          </cell>
          <cell r="AV32">
            <v>238.4</v>
          </cell>
          <cell r="AW32">
            <v>242</v>
          </cell>
          <cell r="AX32">
            <v>241.6</v>
          </cell>
          <cell r="AY32">
            <v>240.6</v>
          </cell>
          <cell r="AZ32">
            <v>237.8</v>
          </cell>
          <cell r="BA32">
            <v>236</v>
          </cell>
          <cell r="BB32">
            <v>235.2</v>
          </cell>
          <cell r="BC32">
            <v>235</v>
          </cell>
          <cell r="BD32">
            <v>235</v>
          </cell>
          <cell r="BE32">
            <v>235</v>
          </cell>
          <cell r="BF32">
            <v>235</v>
          </cell>
          <cell r="BG32">
            <v>236</v>
          </cell>
          <cell r="BH32">
            <v>238.4</v>
          </cell>
          <cell r="BI32">
            <v>242</v>
          </cell>
          <cell r="BJ32">
            <v>241.6</v>
          </cell>
          <cell r="BK32">
            <v>240.6</v>
          </cell>
          <cell r="BL32">
            <v>237.8</v>
          </cell>
          <cell r="BM32">
            <v>236</v>
          </cell>
          <cell r="BN32">
            <v>235.2</v>
          </cell>
          <cell r="BO32">
            <v>235</v>
          </cell>
          <cell r="BP32">
            <v>235</v>
          </cell>
          <cell r="BQ32">
            <v>235</v>
          </cell>
          <cell r="BR32">
            <v>235</v>
          </cell>
          <cell r="BS32">
            <v>236</v>
          </cell>
          <cell r="BT32">
            <v>238.4</v>
          </cell>
          <cell r="BU32">
            <v>242</v>
          </cell>
          <cell r="BV32">
            <v>241.6</v>
          </cell>
          <cell r="BW32">
            <v>240.6</v>
          </cell>
          <cell r="BX32">
            <v>237.8</v>
          </cell>
          <cell r="BY32">
            <v>236</v>
          </cell>
          <cell r="BZ32">
            <v>235.2</v>
          </cell>
          <cell r="CA32">
            <v>235</v>
          </cell>
          <cell r="CB32">
            <v>235</v>
          </cell>
          <cell r="CC32">
            <v>235</v>
          </cell>
          <cell r="CD32">
            <v>235</v>
          </cell>
          <cell r="CE32">
            <v>236</v>
          </cell>
          <cell r="CF32">
            <v>238.4</v>
          </cell>
          <cell r="CG32">
            <v>242</v>
          </cell>
          <cell r="CH32">
            <v>241.6</v>
          </cell>
          <cell r="CI32">
            <v>240.6</v>
          </cell>
          <cell r="CJ32">
            <v>237.8</v>
          </cell>
          <cell r="CK32">
            <v>236</v>
          </cell>
          <cell r="CL32">
            <v>235.2</v>
          </cell>
          <cell r="CM32">
            <v>235</v>
          </cell>
          <cell r="CN32">
            <v>235</v>
          </cell>
          <cell r="CO32">
            <v>235</v>
          </cell>
          <cell r="CP32">
            <v>235</v>
          </cell>
          <cell r="CQ32">
            <v>236</v>
          </cell>
          <cell r="CR32">
            <v>238.4</v>
          </cell>
          <cell r="CS32">
            <v>242</v>
          </cell>
          <cell r="CT32">
            <v>241.6</v>
          </cell>
          <cell r="CU32">
            <v>240.6</v>
          </cell>
          <cell r="CV32">
            <v>237.8</v>
          </cell>
          <cell r="CW32">
            <v>236</v>
          </cell>
          <cell r="CX32">
            <v>235.2</v>
          </cell>
          <cell r="CY32">
            <v>235</v>
          </cell>
          <cell r="CZ32">
            <v>235</v>
          </cell>
          <cell r="DA32">
            <v>235</v>
          </cell>
          <cell r="DB32">
            <v>235</v>
          </cell>
          <cell r="DC32">
            <v>236</v>
          </cell>
          <cell r="DD32">
            <v>238.4</v>
          </cell>
          <cell r="DE32">
            <v>242</v>
          </cell>
          <cell r="DF32">
            <v>241.6</v>
          </cell>
          <cell r="DG32">
            <v>240.6</v>
          </cell>
          <cell r="DH32">
            <v>237.8</v>
          </cell>
          <cell r="DI32">
            <v>236</v>
          </cell>
          <cell r="DJ32">
            <v>235.2</v>
          </cell>
          <cell r="DK32">
            <v>235</v>
          </cell>
          <cell r="DL32">
            <v>235</v>
          </cell>
          <cell r="DM32">
            <v>235</v>
          </cell>
          <cell r="DN32">
            <v>235</v>
          </cell>
          <cell r="DO32">
            <v>236</v>
          </cell>
          <cell r="DP32">
            <v>238.4</v>
          </cell>
          <cell r="DQ32">
            <v>242</v>
          </cell>
        </row>
        <row r="33">
          <cell r="A33" t="str">
            <v>Hunter 1</v>
          </cell>
          <cell r="B33">
            <v>404</v>
          </cell>
          <cell r="C33">
            <v>404</v>
          </cell>
          <cell r="D33">
            <v>404</v>
          </cell>
          <cell r="E33">
            <v>404</v>
          </cell>
          <cell r="F33">
            <v>404</v>
          </cell>
          <cell r="G33">
            <v>404</v>
          </cell>
          <cell r="H33">
            <v>399</v>
          </cell>
          <cell r="I33">
            <v>399</v>
          </cell>
          <cell r="J33">
            <v>404</v>
          </cell>
          <cell r="K33">
            <v>404</v>
          </cell>
          <cell r="L33">
            <v>404</v>
          </cell>
          <cell r="M33">
            <v>404</v>
          </cell>
          <cell r="N33">
            <v>404</v>
          </cell>
          <cell r="O33">
            <v>404</v>
          </cell>
          <cell r="P33">
            <v>404</v>
          </cell>
          <cell r="Q33">
            <v>404</v>
          </cell>
          <cell r="R33">
            <v>404</v>
          </cell>
          <cell r="S33">
            <v>404</v>
          </cell>
          <cell r="T33">
            <v>399</v>
          </cell>
          <cell r="U33">
            <v>399</v>
          </cell>
          <cell r="V33">
            <v>404</v>
          </cell>
          <cell r="W33">
            <v>404</v>
          </cell>
          <cell r="X33">
            <v>404</v>
          </cell>
          <cell r="Y33">
            <v>404</v>
          </cell>
          <cell r="Z33">
            <v>404</v>
          </cell>
          <cell r="AA33">
            <v>404</v>
          </cell>
          <cell r="AB33">
            <v>404</v>
          </cell>
          <cell r="AC33">
            <v>404</v>
          </cell>
          <cell r="AD33">
            <v>404</v>
          </cell>
          <cell r="AE33">
            <v>404</v>
          </cell>
          <cell r="AF33">
            <v>399</v>
          </cell>
          <cell r="AG33">
            <v>399</v>
          </cell>
          <cell r="AH33">
            <v>404</v>
          </cell>
          <cell r="AI33">
            <v>404</v>
          </cell>
          <cell r="AJ33">
            <v>404</v>
          </cell>
          <cell r="AK33">
            <v>404</v>
          </cell>
          <cell r="AL33">
            <v>404</v>
          </cell>
          <cell r="AM33">
            <v>404</v>
          </cell>
          <cell r="AN33">
            <v>404</v>
          </cell>
          <cell r="AO33">
            <v>404</v>
          </cell>
          <cell r="AP33">
            <v>404</v>
          </cell>
          <cell r="AQ33">
            <v>404</v>
          </cell>
          <cell r="AR33">
            <v>399</v>
          </cell>
          <cell r="AS33">
            <v>399</v>
          </cell>
          <cell r="AT33">
            <v>404</v>
          </cell>
          <cell r="AU33">
            <v>404</v>
          </cell>
          <cell r="AV33">
            <v>404</v>
          </cell>
          <cell r="AW33">
            <v>404</v>
          </cell>
          <cell r="AX33">
            <v>404</v>
          </cell>
          <cell r="AY33">
            <v>404</v>
          </cell>
          <cell r="AZ33">
            <v>404</v>
          </cell>
          <cell r="BA33">
            <v>404</v>
          </cell>
          <cell r="BB33">
            <v>404</v>
          </cell>
          <cell r="BC33">
            <v>404</v>
          </cell>
          <cell r="BD33">
            <v>399</v>
          </cell>
          <cell r="BE33">
            <v>399</v>
          </cell>
          <cell r="BF33">
            <v>404</v>
          </cell>
          <cell r="BG33">
            <v>404</v>
          </cell>
          <cell r="BH33">
            <v>404</v>
          </cell>
          <cell r="BI33">
            <v>404</v>
          </cell>
          <cell r="BJ33">
            <v>404</v>
          </cell>
          <cell r="BK33">
            <v>404</v>
          </cell>
          <cell r="BL33">
            <v>404</v>
          </cell>
          <cell r="BM33">
            <v>404</v>
          </cell>
          <cell r="BN33">
            <v>404</v>
          </cell>
          <cell r="BO33">
            <v>404</v>
          </cell>
          <cell r="BP33">
            <v>399</v>
          </cell>
          <cell r="BQ33">
            <v>399</v>
          </cell>
          <cell r="BR33">
            <v>404</v>
          </cell>
          <cell r="BS33">
            <v>404</v>
          </cell>
          <cell r="BT33">
            <v>404</v>
          </cell>
          <cell r="BU33">
            <v>404</v>
          </cell>
          <cell r="BV33">
            <v>404</v>
          </cell>
          <cell r="BW33">
            <v>404</v>
          </cell>
          <cell r="BX33">
            <v>404</v>
          </cell>
          <cell r="BY33">
            <v>404</v>
          </cell>
          <cell r="BZ33">
            <v>404</v>
          </cell>
          <cell r="CA33">
            <v>404</v>
          </cell>
          <cell r="CB33">
            <v>399</v>
          </cell>
          <cell r="CC33">
            <v>399</v>
          </cell>
          <cell r="CD33">
            <v>404</v>
          </cell>
          <cell r="CE33">
            <v>404</v>
          </cell>
          <cell r="CF33">
            <v>404</v>
          </cell>
          <cell r="CG33">
            <v>404</v>
          </cell>
          <cell r="CH33">
            <v>404</v>
          </cell>
          <cell r="CI33">
            <v>404</v>
          </cell>
          <cell r="CJ33">
            <v>404</v>
          </cell>
          <cell r="CK33">
            <v>404</v>
          </cell>
          <cell r="CL33">
            <v>404</v>
          </cell>
          <cell r="CM33">
            <v>404</v>
          </cell>
          <cell r="CN33">
            <v>399</v>
          </cell>
          <cell r="CO33">
            <v>399</v>
          </cell>
          <cell r="CP33">
            <v>404</v>
          </cell>
          <cell r="CQ33">
            <v>404</v>
          </cell>
          <cell r="CR33">
            <v>404</v>
          </cell>
          <cell r="CS33">
            <v>404</v>
          </cell>
          <cell r="CT33">
            <v>404</v>
          </cell>
          <cell r="CU33">
            <v>404</v>
          </cell>
          <cell r="CV33">
            <v>404</v>
          </cell>
          <cell r="CW33">
            <v>404</v>
          </cell>
          <cell r="CX33">
            <v>404</v>
          </cell>
          <cell r="CY33">
            <v>404</v>
          </cell>
          <cell r="CZ33">
            <v>399</v>
          </cell>
          <cell r="DA33">
            <v>399</v>
          </cell>
          <cell r="DB33">
            <v>404</v>
          </cell>
          <cell r="DC33">
            <v>404</v>
          </cell>
          <cell r="DD33">
            <v>404</v>
          </cell>
          <cell r="DE33">
            <v>404</v>
          </cell>
          <cell r="DF33">
            <v>404</v>
          </cell>
          <cell r="DG33">
            <v>404</v>
          </cell>
          <cell r="DH33">
            <v>404</v>
          </cell>
          <cell r="DI33">
            <v>404</v>
          </cell>
          <cell r="DJ33">
            <v>404</v>
          </cell>
          <cell r="DK33">
            <v>404</v>
          </cell>
          <cell r="DL33">
            <v>399</v>
          </cell>
          <cell r="DM33">
            <v>399</v>
          </cell>
          <cell r="DN33">
            <v>404</v>
          </cell>
          <cell r="DO33">
            <v>404</v>
          </cell>
          <cell r="DP33">
            <v>404</v>
          </cell>
          <cell r="DQ33">
            <v>404</v>
          </cell>
        </row>
        <row r="34">
          <cell r="A34" t="str">
            <v>Hunter 2</v>
          </cell>
          <cell r="B34">
            <v>259</v>
          </cell>
          <cell r="C34">
            <v>259</v>
          </cell>
          <cell r="D34">
            <v>259</v>
          </cell>
          <cell r="E34">
            <v>259</v>
          </cell>
          <cell r="F34">
            <v>259</v>
          </cell>
          <cell r="G34">
            <v>259</v>
          </cell>
          <cell r="H34">
            <v>259</v>
          </cell>
          <cell r="I34">
            <v>259</v>
          </cell>
          <cell r="J34">
            <v>259</v>
          </cell>
          <cell r="K34">
            <v>259</v>
          </cell>
          <cell r="L34">
            <v>259</v>
          </cell>
          <cell r="M34">
            <v>259</v>
          </cell>
          <cell r="N34">
            <v>259</v>
          </cell>
          <cell r="O34">
            <v>259</v>
          </cell>
          <cell r="P34">
            <v>259</v>
          </cell>
          <cell r="Q34">
            <v>259</v>
          </cell>
          <cell r="R34">
            <v>259</v>
          </cell>
          <cell r="S34">
            <v>259</v>
          </cell>
          <cell r="T34">
            <v>259</v>
          </cell>
          <cell r="U34">
            <v>259</v>
          </cell>
          <cell r="V34">
            <v>259</v>
          </cell>
          <cell r="W34">
            <v>259</v>
          </cell>
          <cell r="X34">
            <v>259</v>
          </cell>
          <cell r="Y34">
            <v>259</v>
          </cell>
          <cell r="Z34">
            <v>259</v>
          </cell>
          <cell r="AA34">
            <v>259</v>
          </cell>
          <cell r="AB34">
            <v>259</v>
          </cell>
          <cell r="AC34">
            <v>259</v>
          </cell>
          <cell r="AD34">
            <v>259</v>
          </cell>
          <cell r="AE34">
            <v>259</v>
          </cell>
          <cell r="AF34">
            <v>259</v>
          </cell>
          <cell r="AG34">
            <v>259</v>
          </cell>
          <cell r="AH34">
            <v>259</v>
          </cell>
          <cell r="AI34">
            <v>259</v>
          </cell>
          <cell r="AJ34">
            <v>259</v>
          </cell>
          <cell r="AK34">
            <v>259</v>
          </cell>
          <cell r="AL34">
            <v>259</v>
          </cell>
          <cell r="AM34">
            <v>259</v>
          </cell>
          <cell r="AN34">
            <v>259</v>
          </cell>
          <cell r="AO34">
            <v>259</v>
          </cell>
          <cell r="AP34">
            <v>259</v>
          </cell>
          <cell r="AQ34">
            <v>259</v>
          </cell>
          <cell r="AR34">
            <v>259</v>
          </cell>
          <cell r="AS34">
            <v>259</v>
          </cell>
          <cell r="AT34">
            <v>259</v>
          </cell>
          <cell r="AU34">
            <v>259</v>
          </cell>
          <cell r="AV34">
            <v>259</v>
          </cell>
          <cell r="AW34">
            <v>259</v>
          </cell>
          <cell r="AX34">
            <v>259</v>
          </cell>
          <cell r="AY34">
            <v>259</v>
          </cell>
          <cell r="AZ34">
            <v>259</v>
          </cell>
          <cell r="BA34">
            <v>259</v>
          </cell>
          <cell r="BB34">
            <v>259</v>
          </cell>
          <cell r="BC34">
            <v>259</v>
          </cell>
          <cell r="BD34">
            <v>259</v>
          </cell>
          <cell r="BE34">
            <v>259</v>
          </cell>
          <cell r="BF34">
            <v>259</v>
          </cell>
          <cell r="BG34">
            <v>259</v>
          </cell>
          <cell r="BH34">
            <v>259</v>
          </cell>
          <cell r="BI34">
            <v>259</v>
          </cell>
          <cell r="BJ34">
            <v>259</v>
          </cell>
          <cell r="BK34">
            <v>259</v>
          </cell>
          <cell r="BL34">
            <v>259</v>
          </cell>
          <cell r="BM34">
            <v>259</v>
          </cell>
          <cell r="BN34">
            <v>259</v>
          </cell>
          <cell r="BO34">
            <v>259</v>
          </cell>
          <cell r="BP34">
            <v>259</v>
          </cell>
          <cell r="BQ34">
            <v>259</v>
          </cell>
          <cell r="BR34">
            <v>259</v>
          </cell>
          <cell r="BS34">
            <v>259</v>
          </cell>
          <cell r="BT34">
            <v>259</v>
          </cell>
          <cell r="BU34">
            <v>259</v>
          </cell>
          <cell r="BV34">
            <v>259</v>
          </cell>
          <cell r="BW34">
            <v>259</v>
          </cell>
          <cell r="BX34">
            <v>259</v>
          </cell>
          <cell r="BY34">
            <v>259</v>
          </cell>
          <cell r="BZ34">
            <v>259</v>
          </cell>
          <cell r="CA34">
            <v>259</v>
          </cell>
          <cell r="CB34">
            <v>259</v>
          </cell>
          <cell r="CC34">
            <v>259</v>
          </cell>
          <cell r="CD34">
            <v>259</v>
          </cell>
          <cell r="CE34">
            <v>259</v>
          </cell>
          <cell r="CF34">
            <v>259</v>
          </cell>
          <cell r="CG34">
            <v>259</v>
          </cell>
          <cell r="CH34">
            <v>259</v>
          </cell>
          <cell r="CI34">
            <v>259</v>
          </cell>
          <cell r="CJ34">
            <v>259</v>
          </cell>
          <cell r="CK34">
            <v>259</v>
          </cell>
          <cell r="CL34">
            <v>259</v>
          </cell>
          <cell r="CM34">
            <v>259</v>
          </cell>
          <cell r="CN34">
            <v>259</v>
          </cell>
          <cell r="CO34">
            <v>259</v>
          </cell>
          <cell r="CP34">
            <v>259</v>
          </cell>
          <cell r="CQ34">
            <v>259</v>
          </cell>
          <cell r="CR34">
            <v>259</v>
          </cell>
          <cell r="CS34">
            <v>259</v>
          </cell>
          <cell r="CT34">
            <v>259</v>
          </cell>
          <cell r="CU34">
            <v>259</v>
          </cell>
          <cell r="CV34">
            <v>259</v>
          </cell>
          <cell r="CW34">
            <v>259</v>
          </cell>
          <cell r="CX34">
            <v>259</v>
          </cell>
          <cell r="CY34">
            <v>259</v>
          </cell>
          <cell r="CZ34">
            <v>259</v>
          </cell>
          <cell r="DA34">
            <v>259</v>
          </cell>
          <cell r="DB34">
            <v>259</v>
          </cell>
          <cell r="DC34">
            <v>259</v>
          </cell>
          <cell r="DD34">
            <v>259</v>
          </cell>
          <cell r="DE34">
            <v>259</v>
          </cell>
          <cell r="DF34">
            <v>259</v>
          </cell>
          <cell r="DG34">
            <v>259</v>
          </cell>
          <cell r="DH34">
            <v>259</v>
          </cell>
          <cell r="DI34">
            <v>259</v>
          </cell>
          <cell r="DJ34">
            <v>259</v>
          </cell>
          <cell r="DK34">
            <v>259</v>
          </cell>
          <cell r="DL34">
            <v>259</v>
          </cell>
          <cell r="DM34">
            <v>259</v>
          </cell>
          <cell r="DN34">
            <v>259</v>
          </cell>
          <cell r="DO34">
            <v>259</v>
          </cell>
          <cell r="DP34">
            <v>259</v>
          </cell>
          <cell r="DQ34">
            <v>259</v>
          </cell>
        </row>
        <row r="35">
          <cell r="A35" t="str">
            <v>Hunter 3</v>
          </cell>
          <cell r="B35">
            <v>460</v>
          </cell>
          <cell r="C35">
            <v>460</v>
          </cell>
          <cell r="D35">
            <v>460</v>
          </cell>
          <cell r="E35">
            <v>460</v>
          </cell>
          <cell r="F35">
            <v>460</v>
          </cell>
          <cell r="G35">
            <v>460</v>
          </cell>
          <cell r="H35">
            <v>460</v>
          </cell>
          <cell r="I35">
            <v>460</v>
          </cell>
          <cell r="J35">
            <v>460</v>
          </cell>
          <cell r="K35">
            <v>460</v>
          </cell>
          <cell r="L35">
            <v>460</v>
          </cell>
          <cell r="M35">
            <v>460</v>
          </cell>
          <cell r="N35">
            <v>460</v>
          </cell>
          <cell r="O35">
            <v>460</v>
          </cell>
          <cell r="P35">
            <v>460</v>
          </cell>
          <cell r="Q35">
            <v>460</v>
          </cell>
          <cell r="R35">
            <v>460</v>
          </cell>
          <cell r="S35">
            <v>460</v>
          </cell>
          <cell r="T35">
            <v>460</v>
          </cell>
          <cell r="U35">
            <v>460</v>
          </cell>
          <cell r="V35">
            <v>460</v>
          </cell>
          <cell r="W35">
            <v>460</v>
          </cell>
          <cell r="X35">
            <v>460</v>
          </cell>
          <cell r="Y35">
            <v>460</v>
          </cell>
          <cell r="Z35">
            <v>460</v>
          </cell>
          <cell r="AA35">
            <v>460</v>
          </cell>
          <cell r="AB35">
            <v>460</v>
          </cell>
          <cell r="AC35">
            <v>460</v>
          </cell>
          <cell r="AD35">
            <v>460</v>
          </cell>
          <cell r="AE35">
            <v>460</v>
          </cell>
          <cell r="AF35">
            <v>460</v>
          </cell>
          <cell r="AG35">
            <v>460</v>
          </cell>
          <cell r="AH35">
            <v>460</v>
          </cell>
          <cell r="AI35">
            <v>460</v>
          </cell>
          <cell r="AJ35">
            <v>460</v>
          </cell>
          <cell r="AK35">
            <v>460</v>
          </cell>
          <cell r="AL35">
            <v>460</v>
          </cell>
          <cell r="AM35">
            <v>460</v>
          </cell>
          <cell r="AN35">
            <v>460</v>
          </cell>
          <cell r="AO35">
            <v>460</v>
          </cell>
          <cell r="AP35">
            <v>460</v>
          </cell>
          <cell r="AQ35">
            <v>460</v>
          </cell>
          <cell r="AR35">
            <v>460</v>
          </cell>
          <cell r="AS35">
            <v>460</v>
          </cell>
          <cell r="AT35">
            <v>460</v>
          </cell>
          <cell r="AU35">
            <v>460</v>
          </cell>
          <cell r="AV35">
            <v>460</v>
          </cell>
          <cell r="AW35">
            <v>460</v>
          </cell>
          <cell r="AX35">
            <v>460</v>
          </cell>
          <cell r="AY35">
            <v>460</v>
          </cell>
          <cell r="AZ35">
            <v>460</v>
          </cell>
          <cell r="BA35">
            <v>460</v>
          </cell>
          <cell r="BB35">
            <v>460</v>
          </cell>
          <cell r="BC35">
            <v>460</v>
          </cell>
          <cell r="BD35">
            <v>460</v>
          </cell>
          <cell r="BE35">
            <v>460</v>
          </cell>
          <cell r="BF35">
            <v>460</v>
          </cell>
          <cell r="BG35">
            <v>460</v>
          </cell>
          <cell r="BH35">
            <v>460</v>
          </cell>
          <cell r="BI35">
            <v>460</v>
          </cell>
          <cell r="BJ35">
            <v>460</v>
          </cell>
          <cell r="BK35">
            <v>460</v>
          </cell>
          <cell r="BL35">
            <v>460</v>
          </cell>
          <cell r="BM35">
            <v>460</v>
          </cell>
          <cell r="BN35">
            <v>460</v>
          </cell>
          <cell r="BO35">
            <v>460</v>
          </cell>
          <cell r="BP35">
            <v>460</v>
          </cell>
          <cell r="BQ35">
            <v>460</v>
          </cell>
          <cell r="BR35">
            <v>460</v>
          </cell>
          <cell r="BS35">
            <v>460</v>
          </cell>
          <cell r="BT35">
            <v>460</v>
          </cell>
          <cell r="BU35">
            <v>460</v>
          </cell>
          <cell r="BV35">
            <v>460</v>
          </cell>
          <cell r="BW35">
            <v>460</v>
          </cell>
          <cell r="BX35">
            <v>460</v>
          </cell>
          <cell r="BY35">
            <v>460</v>
          </cell>
          <cell r="BZ35">
            <v>460</v>
          </cell>
          <cell r="CA35">
            <v>460</v>
          </cell>
          <cell r="CB35">
            <v>460</v>
          </cell>
          <cell r="CC35">
            <v>460</v>
          </cell>
          <cell r="CD35">
            <v>460</v>
          </cell>
          <cell r="CE35">
            <v>460</v>
          </cell>
          <cell r="CF35">
            <v>460</v>
          </cell>
          <cell r="CG35">
            <v>460</v>
          </cell>
          <cell r="CH35">
            <v>460</v>
          </cell>
          <cell r="CI35">
            <v>460</v>
          </cell>
          <cell r="CJ35">
            <v>460</v>
          </cell>
          <cell r="CK35">
            <v>460</v>
          </cell>
          <cell r="CL35">
            <v>460</v>
          </cell>
          <cell r="CM35">
            <v>460</v>
          </cell>
          <cell r="CN35">
            <v>460</v>
          </cell>
          <cell r="CO35">
            <v>460</v>
          </cell>
          <cell r="CP35">
            <v>460</v>
          </cell>
          <cell r="CQ35">
            <v>460</v>
          </cell>
          <cell r="CR35">
            <v>460</v>
          </cell>
          <cell r="CS35">
            <v>460</v>
          </cell>
          <cell r="CT35">
            <v>460</v>
          </cell>
          <cell r="CU35">
            <v>460</v>
          </cell>
          <cell r="CV35">
            <v>460</v>
          </cell>
          <cell r="CW35">
            <v>460</v>
          </cell>
          <cell r="CX35">
            <v>460</v>
          </cell>
          <cell r="CY35">
            <v>460</v>
          </cell>
          <cell r="CZ35">
            <v>460</v>
          </cell>
          <cell r="DA35">
            <v>460</v>
          </cell>
          <cell r="DB35">
            <v>460</v>
          </cell>
          <cell r="DC35">
            <v>460</v>
          </cell>
          <cell r="DD35">
            <v>460</v>
          </cell>
          <cell r="DE35">
            <v>460</v>
          </cell>
          <cell r="DF35">
            <v>460</v>
          </cell>
          <cell r="DG35">
            <v>460</v>
          </cell>
          <cell r="DH35">
            <v>460</v>
          </cell>
          <cell r="DI35">
            <v>460</v>
          </cell>
          <cell r="DJ35">
            <v>460</v>
          </cell>
          <cell r="DK35">
            <v>460</v>
          </cell>
          <cell r="DL35">
            <v>460</v>
          </cell>
          <cell r="DM35">
            <v>460</v>
          </cell>
          <cell r="DN35">
            <v>460</v>
          </cell>
          <cell r="DO35">
            <v>460</v>
          </cell>
          <cell r="DP35">
            <v>460</v>
          </cell>
          <cell r="DQ35">
            <v>460</v>
          </cell>
        </row>
        <row r="36">
          <cell r="A36" t="str">
            <v>Huntington 1</v>
          </cell>
          <cell r="B36">
            <v>445</v>
          </cell>
          <cell r="C36">
            <v>445</v>
          </cell>
          <cell r="D36">
            <v>445</v>
          </cell>
          <cell r="E36">
            <v>445</v>
          </cell>
          <cell r="F36">
            <v>445</v>
          </cell>
          <cell r="G36">
            <v>445</v>
          </cell>
          <cell r="H36">
            <v>445</v>
          </cell>
          <cell r="I36">
            <v>445</v>
          </cell>
          <cell r="J36">
            <v>445</v>
          </cell>
          <cell r="K36">
            <v>445</v>
          </cell>
          <cell r="L36">
            <v>445</v>
          </cell>
          <cell r="M36">
            <v>445</v>
          </cell>
          <cell r="N36">
            <v>445</v>
          </cell>
          <cell r="O36">
            <v>445</v>
          </cell>
          <cell r="P36">
            <v>445</v>
          </cell>
          <cell r="Q36">
            <v>445</v>
          </cell>
          <cell r="R36">
            <v>445</v>
          </cell>
          <cell r="S36">
            <v>445</v>
          </cell>
          <cell r="T36">
            <v>445</v>
          </cell>
          <cell r="U36">
            <v>445</v>
          </cell>
          <cell r="V36">
            <v>445</v>
          </cell>
          <cell r="W36">
            <v>445</v>
          </cell>
          <cell r="X36">
            <v>445</v>
          </cell>
          <cell r="Y36">
            <v>445</v>
          </cell>
          <cell r="Z36">
            <v>445</v>
          </cell>
          <cell r="AA36">
            <v>445</v>
          </cell>
          <cell r="AB36">
            <v>445</v>
          </cell>
          <cell r="AC36">
            <v>445</v>
          </cell>
          <cell r="AD36">
            <v>445</v>
          </cell>
          <cell r="AE36">
            <v>445</v>
          </cell>
          <cell r="AF36">
            <v>445</v>
          </cell>
          <cell r="AG36">
            <v>445</v>
          </cell>
          <cell r="AH36">
            <v>445</v>
          </cell>
          <cell r="AI36">
            <v>445</v>
          </cell>
          <cell r="AJ36">
            <v>445</v>
          </cell>
          <cell r="AK36">
            <v>445</v>
          </cell>
          <cell r="AL36">
            <v>445</v>
          </cell>
          <cell r="AM36">
            <v>445</v>
          </cell>
          <cell r="AN36">
            <v>445</v>
          </cell>
          <cell r="AO36">
            <v>445</v>
          </cell>
          <cell r="AP36">
            <v>445</v>
          </cell>
          <cell r="AQ36">
            <v>445</v>
          </cell>
          <cell r="AR36">
            <v>445</v>
          </cell>
          <cell r="AS36">
            <v>445</v>
          </cell>
          <cell r="AT36">
            <v>445</v>
          </cell>
          <cell r="AU36">
            <v>445</v>
          </cell>
          <cell r="AV36">
            <v>445</v>
          </cell>
          <cell r="AW36">
            <v>445</v>
          </cell>
          <cell r="AX36">
            <v>445</v>
          </cell>
          <cell r="AY36">
            <v>445</v>
          </cell>
          <cell r="AZ36">
            <v>445</v>
          </cell>
          <cell r="BA36">
            <v>445</v>
          </cell>
          <cell r="BB36">
            <v>445</v>
          </cell>
          <cell r="BC36">
            <v>445</v>
          </cell>
          <cell r="BD36">
            <v>445</v>
          </cell>
          <cell r="BE36">
            <v>445</v>
          </cell>
          <cell r="BF36">
            <v>445</v>
          </cell>
          <cell r="BG36">
            <v>445</v>
          </cell>
          <cell r="BH36">
            <v>445</v>
          </cell>
          <cell r="BI36">
            <v>445</v>
          </cell>
          <cell r="BJ36">
            <v>445</v>
          </cell>
          <cell r="BK36">
            <v>445</v>
          </cell>
          <cell r="BL36">
            <v>445</v>
          </cell>
          <cell r="BM36">
            <v>445</v>
          </cell>
          <cell r="BN36">
            <v>445</v>
          </cell>
          <cell r="BO36">
            <v>445</v>
          </cell>
          <cell r="BP36">
            <v>445</v>
          </cell>
          <cell r="BQ36">
            <v>445</v>
          </cell>
          <cell r="BR36">
            <v>445</v>
          </cell>
          <cell r="BS36">
            <v>445</v>
          </cell>
          <cell r="BT36">
            <v>445</v>
          </cell>
          <cell r="BU36">
            <v>445</v>
          </cell>
          <cell r="BV36">
            <v>445</v>
          </cell>
          <cell r="BW36">
            <v>445</v>
          </cell>
          <cell r="BX36">
            <v>445</v>
          </cell>
          <cell r="BY36">
            <v>445</v>
          </cell>
          <cell r="BZ36">
            <v>445</v>
          </cell>
          <cell r="CA36">
            <v>445</v>
          </cell>
          <cell r="CB36">
            <v>445</v>
          </cell>
          <cell r="CC36">
            <v>445</v>
          </cell>
          <cell r="CD36">
            <v>445</v>
          </cell>
          <cell r="CE36">
            <v>445</v>
          </cell>
          <cell r="CF36">
            <v>445</v>
          </cell>
          <cell r="CG36">
            <v>445</v>
          </cell>
          <cell r="CH36">
            <v>445</v>
          </cell>
          <cell r="CI36">
            <v>445</v>
          </cell>
          <cell r="CJ36">
            <v>445</v>
          </cell>
          <cell r="CK36">
            <v>445</v>
          </cell>
          <cell r="CL36">
            <v>445</v>
          </cell>
          <cell r="CM36">
            <v>445</v>
          </cell>
          <cell r="CN36">
            <v>445</v>
          </cell>
          <cell r="CO36">
            <v>445</v>
          </cell>
          <cell r="CP36">
            <v>445</v>
          </cell>
          <cell r="CQ36">
            <v>445</v>
          </cell>
          <cell r="CR36">
            <v>445</v>
          </cell>
          <cell r="CS36">
            <v>445</v>
          </cell>
          <cell r="CT36">
            <v>445</v>
          </cell>
          <cell r="CU36">
            <v>445</v>
          </cell>
          <cell r="CV36">
            <v>445</v>
          </cell>
          <cell r="CW36">
            <v>445</v>
          </cell>
          <cell r="CX36">
            <v>445</v>
          </cell>
          <cell r="CY36">
            <v>445</v>
          </cell>
          <cell r="CZ36">
            <v>445</v>
          </cell>
          <cell r="DA36">
            <v>445</v>
          </cell>
          <cell r="DB36">
            <v>445</v>
          </cell>
          <cell r="DC36">
            <v>445</v>
          </cell>
          <cell r="DD36">
            <v>445</v>
          </cell>
          <cell r="DE36">
            <v>445</v>
          </cell>
          <cell r="DF36">
            <v>445</v>
          </cell>
          <cell r="DG36">
            <v>445</v>
          </cell>
          <cell r="DH36">
            <v>445</v>
          </cell>
          <cell r="DI36">
            <v>445</v>
          </cell>
          <cell r="DJ36">
            <v>445</v>
          </cell>
          <cell r="DK36">
            <v>445</v>
          </cell>
          <cell r="DL36">
            <v>445</v>
          </cell>
          <cell r="DM36">
            <v>445</v>
          </cell>
          <cell r="DN36">
            <v>445</v>
          </cell>
          <cell r="DO36">
            <v>445</v>
          </cell>
          <cell r="DP36">
            <v>445</v>
          </cell>
          <cell r="DQ36">
            <v>445</v>
          </cell>
        </row>
        <row r="37">
          <cell r="A37" t="str">
            <v>Huntington 2</v>
          </cell>
          <cell r="B37">
            <v>442</v>
          </cell>
          <cell r="C37">
            <v>442</v>
          </cell>
          <cell r="D37">
            <v>442</v>
          </cell>
          <cell r="E37">
            <v>442</v>
          </cell>
          <cell r="F37">
            <v>442</v>
          </cell>
          <cell r="G37">
            <v>442</v>
          </cell>
          <cell r="H37">
            <v>442</v>
          </cell>
          <cell r="I37">
            <v>442</v>
          </cell>
          <cell r="J37">
            <v>442</v>
          </cell>
          <cell r="K37">
            <v>442</v>
          </cell>
          <cell r="L37">
            <v>442</v>
          </cell>
          <cell r="M37">
            <v>442</v>
          </cell>
          <cell r="N37">
            <v>442</v>
          </cell>
          <cell r="O37">
            <v>442</v>
          </cell>
          <cell r="P37">
            <v>442</v>
          </cell>
          <cell r="Q37">
            <v>442</v>
          </cell>
          <cell r="R37">
            <v>442</v>
          </cell>
          <cell r="S37">
            <v>442</v>
          </cell>
          <cell r="T37">
            <v>442</v>
          </cell>
          <cell r="U37">
            <v>442</v>
          </cell>
          <cell r="V37">
            <v>442</v>
          </cell>
          <cell r="W37">
            <v>442</v>
          </cell>
          <cell r="X37">
            <v>442</v>
          </cell>
          <cell r="Y37">
            <v>442</v>
          </cell>
          <cell r="Z37">
            <v>442</v>
          </cell>
          <cell r="AA37">
            <v>442</v>
          </cell>
          <cell r="AB37">
            <v>442</v>
          </cell>
          <cell r="AC37">
            <v>442</v>
          </cell>
          <cell r="AD37">
            <v>442</v>
          </cell>
          <cell r="AE37">
            <v>442</v>
          </cell>
          <cell r="AF37">
            <v>442</v>
          </cell>
          <cell r="AG37">
            <v>442</v>
          </cell>
          <cell r="AH37">
            <v>442</v>
          </cell>
          <cell r="AI37">
            <v>442</v>
          </cell>
          <cell r="AJ37">
            <v>442</v>
          </cell>
          <cell r="AK37">
            <v>442</v>
          </cell>
          <cell r="AL37">
            <v>442</v>
          </cell>
          <cell r="AM37">
            <v>442</v>
          </cell>
          <cell r="AN37">
            <v>442</v>
          </cell>
          <cell r="AO37">
            <v>442</v>
          </cell>
          <cell r="AP37">
            <v>442</v>
          </cell>
          <cell r="AQ37">
            <v>442</v>
          </cell>
          <cell r="AR37">
            <v>442</v>
          </cell>
          <cell r="AS37">
            <v>442</v>
          </cell>
          <cell r="AT37">
            <v>442</v>
          </cell>
          <cell r="AU37">
            <v>442</v>
          </cell>
          <cell r="AV37">
            <v>442</v>
          </cell>
          <cell r="AW37">
            <v>442</v>
          </cell>
          <cell r="AX37">
            <v>442</v>
          </cell>
          <cell r="AY37">
            <v>442</v>
          </cell>
          <cell r="AZ37">
            <v>442</v>
          </cell>
          <cell r="BA37">
            <v>442</v>
          </cell>
          <cell r="BB37">
            <v>442</v>
          </cell>
          <cell r="BC37">
            <v>442</v>
          </cell>
          <cell r="BD37">
            <v>442</v>
          </cell>
          <cell r="BE37">
            <v>442</v>
          </cell>
          <cell r="BF37">
            <v>442</v>
          </cell>
          <cell r="BG37">
            <v>442</v>
          </cell>
          <cell r="BH37">
            <v>442</v>
          </cell>
          <cell r="BI37">
            <v>442</v>
          </cell>
          <cell r="BJ37">
            <v>442</v>
          </cell>
          <cell r="BK37">
            <v>442</v>
          </cell>
          <cell r="BL37">
            <v>442</v>
          </cell>
          <cell r="BM37">
            <v>442</v>
          </cell>
          <cell r="BN37">
            <v>442</v>
          </cell>
          <cell r="BO37">
            <v>442</v>
          </cell>
          <cell r="BP37">
            <v>442</v>
          </cell>
          <cell r="BQ37">
            <v>442</v>
          </cell>
          <cell r="BR37">
            <v>442</v>
          </cell>
          <cell r="BS37">
            <v>442</v>
          </cell>
          <cell r="BT37">
            <v>442</v>
          </cell>
          <cell r="BU37">
            <v>442</v>
          </cell>
          <cell r="BV37">
            <v>442</v>
          </cell>
          <cell r="BW37">
            <v>442</v>
          </cell>
          <cell r="BX37">
            <v>442</v>
          </cell>
          <cell r="BY37">
            <v>442</v>
          </cell>
          <cell r="BZ37">
            <v>442</v>
          </cell>
          <cell r="CA37">
            <v>442</v>
          </cell>
          <cell r="CB37">
            <v>442</v>
          </cell>
          <cell r="CC37">
            <v>442</v>
          </cell>
          <cell r="CD37">
            <v>442</v>
          </cell>
          <cell r="CE37">
            <v>442</v>
          </cell>
          <cell r="CF37">
            <v>442</v>
          </cell>
          <cell r="CG37">
            <v>442</v>
          </cell>
          <cell r="CH37">
            <v>442</v>
          </cell>
          <cell r="CI37">
            <v>442</v>
          </cell>
          <cell r="CJ37">
            <v>442</v>
          </cell>
          <cell r="CK37">
            <v>442</v>
          </cell>
          <cell r="CL37">
            <v>442</v>
          </cell>
          <cell r="CM37">
            <v>442</v>
          </cell>
          <cell r="CN37">
            <v>442</v>
          </cell>
          <cell r="CO37">
            <v>442</v>
          </cell>
          <cell r="CP37">
            <v>442</v>
          </cell>
          <cell r="CQ37">
            <v>442</v>
          </cell>
          <cell r="CR37">
            <v>442</v>
          </cell>
          <cell r="CS37">
            <v>442</v>
          </cell>
          <cell r="CT37">
            <v>442</v>
          </cell>
          <cell r="CU37">
            <v>442</v>
          </cell>
          <cell r="CV37">
            <v>442</v>
          </cell>
          <cell r="CW37">
            <v>442</v>
          </cell>
          <cell r="CX37">
            <v>442</v>
          </cell>
          <cell r="CY37">
            <v>442</v>
          </cell>
          <cell r="CZ37">
            <v>442</v>
          </cell>
          <cell r="DA37">
            <v>442</v>
          </cell>
          <cell r="DB37">
            <v>442</v>
          </cell>
          <cell r="DC37">
            <v>442</v>
          </cell>
          <cell r="DD37">
            <v>442</v>
          </cell>
          <cell r="DE37">
            <v>442</v>
          </cell>
          <cell r="DF37">
            <v>442</v>
          </cell>
          <cell r="DG37">
            <v>442</v>
          </cell>
          <cell r="DH37">
            <v>442</v>
          </cell>
          <cell r="DI37">
            <v>442</v>
          </cell>
          <cell r="DJ37">
            <v>442</v>
          </cell>
          <cell r="DK37">
            <v>442</v>
          </cell>
          <cell r="DL37">
            <v>442</v>
          </cell>
          <cell r="DM37">
            <v>442</v>
          </cell>
          <cell r="DN37">
            <v>442</v>
          </cell>
          <cell r="DO37">
            <v>442</v>
          </cell>
          <cell r="DP37">
            <v>442</v>
          </cell>
          <cell r="DQ37">
            <v>442</v>
          </cell>
        </row>
        <row r="38">
          <cell r="A38" t="str">
            <v>IPP3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340</v>
          </cell>
          <cell r="BD38">
            <v>340</v>
          </cell>
          <cell r="BE38">
            <v>340</v>
          </cell>
          <cell r="BF38">
            <v>340</v>
          </cell>
          <cell r="BG38">
            <v>340</v>
          </cell>
          <cell r="BH38">
            <v>340</v>
          </cell>
          <cell r="BI38">
            <v>340</v>
          </cell>
          <cell r="BJ38">
            <v>340</v>
          </cell>
          <cell r="BK38">
            <v>340</v>
          </cell>
          <cell r="BL38">
            <v>340</v>
          </cell>
          <cell r="BM38">
            <v>340</v>
          </cell>
          <cell r="BN38">
            <v>340</v>
          </cell>
          <cell r="BO38">
            <v>340</v>
          </cell>
          <cell r="BP38">
            <v>340</v>
          </cell>
          <cell r="BQ38">
            <v>340</v>
          </cell>
          <cell r="BR38">
            <v>340</v>
          </cell>
          <cell r="BS38">
            <v>340</v>
          </cell>
          <cell r="BT38">
            <v>340</v>
          </cell>
          <cell r="BU38">
            <v>340</v>
          </cell>
          <cell r="BV38">
            <v>340</v>
          </cell>
          <cell r="BW38">
            <v>340</v>
          </cell>
          <cell r="BX38">
            <v>340</v>
          </cell>
          <cell r="BY38">
            <v>340</v>
          </cell>
          <cell r="BZ38">
            <v>340</v>
          </cell>
          <cell r="CA38">
            <v>340</v>
          </cell>
          <cell r="CB38">
            <v>340</v>
          </cell>
          <cell r="CC38">
            <v>340</v>
          </cell>
          <cell r="CD38">
            <v>340</v>
          </cell>
          <cell r="CE38">
            <v>340</v>
          </cell>
          <cell r="CF38">
            <v>340</v>
          </cell>
          <cell r="CG38">
            <v>340</v>
          </cell>
          <cell r="CH38">
            <v>340</v>
          </cell>
          <cell r="CI38">
            <v>340</v>
          </cell>
          <cell r="CJ38">
            <v>340</v>
          </cell>
          <cell r="CK38">
            <v>340</v>
          </cell>
          <cell r="CL38">
            <v>340</v>
          </cell>
          <cell r="CM38">
            <v>340</v>
          </cell>
          <cell r="CN38">
            <v>340</v>
          </cell>
          <cell r="CO38">
            <v>340</v>
          </cell>
          <cell r="CP38">
            <v>340</v>
          </cell>
          <cell r="CQ38">
            <v>340</v>
          </cell>
          <cell r="CR38">
            <v>340</v>
          </cell>
          <cell r="CS38">
            <v>340</v>
          </cell>
          <cell r="CT38">
            <v>340</v>
          </cell>
          <cell r="CU38">
            <v>340</v>
          </cell>
          <cell r="CV38">
            <v>340</v>
          </cell>
          <cell r="CW38">
            <v>340</v>
          </cell>
          <cell r="CX38">
            <v>340</v>
          </cell>
          <cell r="CY38">
            <v>340</v>
          </cell>
          <cell r="CZ38">
            <v>340</v>
          </cell>
          <cell r="DA38">
            <v>340</v>
          </cell>
          <cell r="DB38">
            <v>340</v>
          </cell>
          <cell r="DC38">
            <v>340</v>
          </cell>
          <cell r="DD38">
            <v>340</v>
          </cell>
          <cell r="DE38">
            <v>340</v>
          </cell>
          <cell r="DF38">
            <v>340</v>
          </cell>
          <cell r="DG38">
            <v>340</v>
          </cell>
          <cell r="DH38">
            <v>340</v>
          </cell>
          <cell r="DI38">
            <v>340</v>
          </cell>
          <cell r="DJ38">
            <v>340</v>
          </cell>
          <cell r="DK38">
            <v>340</v>
          </cell>
          <cell r="DL38">
            <v>340</v>
          </cell>
          <cell r="DM38">
            <v>340</v>
          </cell>
          <cell r="DN38">
            <v>340</v>
          </cell>
          <cell r="DO38">
            <v>340</v>
          </cell>
          <cell r="DP38">
            <v>340</v>
          </cell>
          <cell r="DQ38">
            <v>340</v>
          </cell>
        </row>
        <row r="39">
          <cell r="A39" t="str">
            <v>Jim Bridger 1</v>
          </cell>
          <cell r="B39">
            <v>353.33</v>
          </cell>
          <cell r="C39">
            <v>353.33</v>
          </cell>
          <cell r="D39">
            <v>353.33</v>
          </cell>
          <cell r="E39">
            <v>353.33</v>
          </cell>
          <cell r="F39">
            <v>353.33</v>
          </cell>
          <cell r="G39">
            <v>353.33</v>
          </cell>
          <cell r="H39">
            <v>353.33</v>
          </cell>
          <cell r="I39">
            <v>353.33</v>
          </cell>
          <cell r="J39">
            <v>353.33</v>
          </cell>
          <cell r="K39">
            <v>353.33</v>
          </cell>
          <cell r="L39">
            <v>353.33</v>
          </cell>
          <cell r="M39">
            <v>353.33</v>
          </cell>
          <cell r="N39">
            <v>353.33</v>
          </cell>
          <cell r="O39">
            <v>353.33</v>
          </cell>
          <cell r="P39">
            <v>353.33</v>
          </cell>
          <cell r="Q39">
            <v>353.33</v>
          </cell>
          <cell r="R39">
            <v>353.33</v>
          </cell>
          <cell r="S39">
            <v>353.33</v>
          </cell>
          <cell r="T39">
            <v>353.33</v>
          </cell>
          <cell r="U39">
            <v>353.33</v>
          </cell>
          <cell r="V39">
            <v>353.33</v>
          </cell>
          <cell r="W39">
            <v>353.33</v>
          </cell>
          <cell r="X39">
            <v>353.33</v>
          </cell>
          <cell r="Y39">
            <v>353.33</v>
          </cell>
          <cell r="Z39">
            <v>353.33</v>
          </cell>
          <cell r="AA39">
            <v>353.33</v>
          </cell>
          <cell r="AB39">
            <v>353.33</v>
          </cell>
          <cell r="AC39">
            <v>353.33</v>
          </cell>
          <cell r="AD39">
            <v>353.33</v>
          </cell>
          <cell r="AE39">
            <v>353.33</v>
          </cell>
          <cell r="AF39">
            <v>353.33</v>
          </cell>
          <cell r="AG39">
            <v>353.33</v>
          </cell>
          <cell r="AH39">
            <v>353.33</v>
          </cell>
          <cell r="AI39">
            <v>353.33</v>
          </cell>
          <cell r="AJ39">
            <v>353.33</v>
          </cell>
          <cell r="AK39">
            <v>353.33</v>
          </cell>
          <cell r="AL39">
            <v>353.33</v>
          </cell>
          <cell r="AM39">
            <v>353.33</v>
          </cell>
          <cell r="AN39">
            <v>353.33</v>
          </cell>
          <cell r="AO39">
            <v>353.33</v>
          </cell>
          <cell r="AP39">
            <v>353.33</v>
          </cell>
          <cell r="AQ39">
            <v>353.33</v>
          </cell>
          <cell r="AR39">
            <v>353.33</v>
          </cell>
          <cell r="AS39">
            <v>353.33</v>
          </cell>
          <cell r="AT39">
            <v>353.33</v>
          </cell>
          <cell r="AU39">
            <v>353.33</v>
          </cell>
          <cell r="AV39">
            <v>353.33</v>
          </cell>
          <cell r="AW39">
            <v>353.33</v>
          </cell>
          <cell r="AX39">
            <v>353.33</v>
          </cell>
          <cell r="AY39">
            <v>353.33</v>
          </cell>
          <cell r="AZ39">
            <v>353.33</v>
          </cell>
          <cell r="BA39">
            <v>353.33</v>
          </cell>
          <cell r="BB39">
            <v>353.33</v>
          </cell>
          <cell r="BC39">
            <v>353.33</v>
          </cell>
          <cell r="BD39">
            <v>353.33</v>
          </cell>
          <cell r="BE39">
            <v>353.33</v>
          </cell>
          <cell r="BF39">
            <v>353.33</v>
          </cell>
          <cell r="BG39">
            <v>353.33</v>
          </cell>
          <cell r="BH39">
            <v>353.33</v>
          </cell>
          <cell r="BI39">
            <v>353.33</v>
          </cell>
          <cell r="BJ39">
            <v>353.33</v>
          </cell>
          <cell r="BK39">
            <v>353.33</v>
          </cell>
          <cell r="BL39">
            <v>353.33</v>
          </cell>
          <cell r="BM39">
            <v>353.33</v>
          </cell>
          <cell r="BN39">
            <v>353.33</v>
          </cell>
          <cell r="BO39">
            <v>353.33</v>
          </cell>
          <cell r="BP39">
            <v>353.33</v>
          </cell>
          <cell r="BQ39">
            <v>353.33</v>
          </cell>
          <cell r="BR39">
            <v>353.33</v>
          </cell>
          <cell r="BS39">
            <v>353.33</v>
          </cell>
          <cell r="BT39">
            <v>353.33</v>
          </cell>
          <cell r="BU39">
            <v>353.33</v>
          </cell>
          <cell r="BV39">
            <v>353.33</v>
          </cell>
          <cell r="BW39">
            <v>353.33</v>
          </cell>
          <cell r="BX39">
            <v>353.33</v>
          </cell>
          <cell r="BY39">
            <v>353.33</v>
          </cell>
          <cell r="BZ39">
            <v>353.33</v>
          </cell>
          <cell r="CA39">
            <v>353.33</v>
          </cell>
          <cell r="CB39">
            <v>353.33</v>
          </cell>
          <cell r="CC39">
            <v>353.33</v>
          </cell>
          <cell r="CD39">
            <v>353.33</v>
          </cell>
          <cell r="CE39">
            <v>353.33</v>
          </cell>
          <cell r="CF39">
            <v>353.33</v>
          </cell>
          <cell r="CG39">
            <v>353.33</v>
          </cell>
          <cell r="CH39">
            <v>353.33</v>
          </cell>
          <cell r="CI39">
            <v>353.33</v>
          </cell>
          <cell r="CJ39">
            <v>353.33</v>
          </cell>
          <cell r="CK39">
            <v>353.33</v>
          </cell>
          <cell r="CL39">
            <v>353.33</v>
          </cell>
          <cell r="CM39">
            <v>353.33</v>
          </cell>
          <cell r="CN39">
            <v>353.33</v>
          </cell>
          <cell r="CO39">
            <v>353.33</v>
          </cell>
          <cell r="CP39">
            <v>353.33</v>
          </cell>
          <cell r="CQ39">
            <v>353.33</v>
          </cell>
          <cell r="CR39">
            <v>353.33</v>
          </cell>
          <cell r="CS39">
            <v>353.33</v>
          </cell>
          <cell r="CT39">
            <v>353.33</v>
          </cell>
          <cell r="CU39">
            <v>353.33</v>
          </cell>
          <cell r="CV39">
            <v>353.33</v>
          </cell>
          <cell r="CW39">
            <v>353.33</v>
          </cell>
          <cell r="CX39">
            <v>353.33</v>
          </cell>
          <cell r="CY39">
            <v>353.33</v>
          </cell>
          <cell r="CZ39">
            <v>353.33</v>
          </cell>
          <cell r="DA39">
            <v>353.33</v>
          </cell>
          <cell r="DB39">
            <v>353.33</v>
          </cell>
          <cell r="DC39">
            <v>353.33</v>
          </cell>
          <cell r="DD39">
            <v>353.33</v>
          </cell>
          <cell r="DE39">
            <v>353.33</v>
          </cell>
          <cell r="DF39">
            <v>353.33</v>
          </cell>
          <cell r="DG39">
            <v>353.33</v>
          </cell>
          <cell r="DH39">
            <v>353.33</v>
          </cell>
          <cell r="DI39">
            <v>353.33</v>
          </cell>
          <cell r="DJ39">
            <v>353.33</v>
          </cell>
          <cell r="DK39">
            <v>353.33</v>
          </cell>
          <cell r="DL39">
            <v>353.33</v>
          </cell>
          <cell r="DM39">
            <v>353.33</v>
          </cell>
          <cell r="DN39">
            <v>353.33</v>
          </cell>
          <cell r="DO39">
            <v>353.33</v>
          </cell>
          <cell r="DP39">
            <v>353.33</v>
          </cell>
          <cell r="DQ39">
            <v>353.33</v>
          </cell>
        </row>
        <row r="40">
          <cell r="A40" t="str">
            <v>Jim Bridger 2</v>
          </cell>
          <cell r="B40">
            <v>353.33</v>
          </cell>
          <cell r="C40">
            <v>353.33</v>
          </cell>
          <cell r="D40">
            <v>353.33</v>
          </cell>
          <cell r="E40">
            <v>353.33</v>
          </cell>
          <cell r="F40">
            <v>353.33</v>
          </cell>
          <cell r="G40">
            <v>353.33</v>
          </cell>
          <cell r="H40">
            <v>353.33</v>
          </cell>
          <cell r="I40">
            <v>353.33</v>
          </cell>
          <cell r="J40">
            <v>353.33</v>
          </cell>
          <cell r="K40">
            <v>353.33</v>
          </cell>
          <cell r="L40">
            <v>353.33</v>
          </cell>
          <cell r="M40">
            <v>353.33</v>
          </cell>
          <cell r="N40">
            <v>353.33</v>
          </cell>
          <cell r="O40">
            <v>353.33</v>
          </cell>
          <cell r="P40">
            <v>353.33</v>
          </cell>
          <cell r="Q40">
            <v>353.33</v>
          </cell>
          <cell r="R40">
            <v>353.33</v>
          </cell>
          <cell r="S40">
            <v>353.33</v>
          </cell>
          <cell r="T40">
            <v>353.33</v>
          </cell>
          <cell r="U40">
            <v>353.33</v>
          </cell>
          <cell r="V40">
            <v>353.33</v>
          </cell>
          <cell r="W40">
            <v>353.33</v>
          </cell>
          <cell r="X40">
            <v>353.33</v>
          </cell>
          <cell r="Y40">
            <v>353.33</v>
          </cell>
          <cell r="Z40">
            <v>353.33</v>
          </cell>
          <cell r="AA40">
            <v>353.33</v>
          </cell>
          <cell r="AB40">
            <v>353.33</v>
          </cell>
          <cell r="AC40">
            <v>353.33</v>
          </cell>
          <cell r="AD40">
            <v>353.33</v>
          </cell>
          <cell r="AE40">
            <v>353.33</v>
          </cell>
          <cell r="AF40">
            <v>353.33</v>
          </cell>
          <cell r="AG40">
            <v>353.33</v>
          </cell>
          <cell r="AH40">
            <v>353.33</v>
          </cell>
          <cell r="AI40">
            <v>353.33</v>
          </cell>
          <cell r="AJ40">
            <v>353.33</v>
          </cell>
          <cell r="AK40">
            <v>353.33</v>
          </cell>
          <cell r="AL40">
            <v>353.33</v>
          </cell>
          <cell r="AM40">
            <v>353.33</v>
          </cell>
          <cell r="AN40">
            <v>353.33</v>
          </cell>
          <cell r="AO40">
            <v>353.33</v>
          </cell>
          <cell r="AP40">
            <v>353.33</v>
          </cell>
          <cell r="AQ40">
            <v>353.33</v>
          </cell>
          <cell r="AR40">
            <v>353.33</v>
          </cell>
          <cell r="AS40">
            <v>353.33</v>
          </cell>
          <cell r="AT40">
            <v>353.33</v>
          </cell>
          <cell r="AU40">
            <v>353.33</v>
          </cell>
          <cell r="AV40">
            <v>353.33</v>
          </cell>
          <cell r="AW40">
            <v>353.33</v>
          </cell>
          <cell r="AX40">
            <v>353.33</v>
          </cell>
          <cell r="AY40">
            <v>353.33</v>
          </cell>
          <cell r="AZ40">
            <v>353.33</v>
          </cell>
          <cell r="BA40">
            <v>353.33</v>
          </cell>
          <cell r="BB40">
            <v>353.33</v>
          </cell>
          <cell r="BC40">
            <v>353.33</v>
          </cell>
          <cell r="BD40">
            <v>353.33</v>
          </cell>
          <cell r="BE40">
            <v>353.33</v>
          </cell>
          <cell r="BF40">
            <v>353.33</v>
          </cell>
          <cell r="BG40">
            <v>353.33</v>
          </cell>
          <cell r="BH40">
            <v>353.33</v>
          </cell>
          <cell r="BI40">
            <v>353.33</v>
          </cell>
          <cell r="BJ40">
            <v>353.33</v>
          </cell>
          <cell r="BK40">
            <v>353.33</v>
          </cell>
          <cell r="BL40">
            <v>353.33</v>
          </cell>
          <cell r="BM40">
            <v>353.33</v>
          </cell>
          <cell r="BN40">
            <v>353.33</v>
          </cell>
          <cell r="BO40">
            <v>353.33</v>
          </cell>
          <cell r="BP40">
            <v>353.33</v>
          </cell>
          <cell r="BQ40">
            <v>353.33</v>
          </cell>
          <cell r="BR40">
            <v>353.33</v>
          </cell>
          <cell r="BS40">
            <v>353.33</v>
          </cell>
          <cell r="BT40">
            <v>353.33</v>
          </cell>
          <cell r="BU40">
            <v>353.33</v>
          </cell>
          <cell r="BV40">
            <v>353.33</v>
          </cell>
          <cell r="BW40">
            <v>353.33</v>
          </cell>
          <cell r="BX40">
            <v>353.33</v>
          </cell>
          <cell r="BY40">
            <v>353.33</v>
          </cell>
          <cell r="BZ40">
            <v>353.33</v>
          </cell>
          <cell r="CA40">
            <v>353.33</v>
          </cell>
          <cell r="CB40">
            <v>353.33</v>
          </cell>
          <cell r="CC40">
            <v>353.33</v>
          </cell>
          <cell r="CD40">
            <v>353.33</v>
          </cell>
          <cell r="CE40">
            <v>353.33</v>
          </cell>
          <cell r="CF40">
            <v>353.33</v>
          </cell>
          <cell r="CG40">
            <v>353.33</v>
          </cell>
          <cell r="CH40">
            <v>353.33</v>
          </cell>
          <cell r="CI40">
            <v>353.33</v>
          </cell>
          <cell r="CJ40">
            <v>353.33</v>
          </cell>
          <cell r="CK40">
            <v>353.33</v>
          </cell>
          <cell r="CL40">
            <v>353.33</v>
          </cell>
          <cell r="CM40">
            <v>353.33</v>
          </cell>
          <cell r="CN40">
            <v>353.33</v>
          </cell>
          <cell r="CO40">
            <v>353.33</v>
          </cell>
          <cell r="CP40">
            <v>353.33</v>
          </cell>
          <cell r="CQ40">
            <v>353.33</v>
          </cell>
          <cell r="CR40">
            <v>353.33</v>
          </cell>
          <cell r="CS40">
            <v>353.33</v>
          </cell>
          <cell r="CT40">
            <v>353.33</v>
          </cell>
          <cell r="CU40">
            <v>353.33</v>
          </cell>
          <cell r="CV40">
            <v>353.33</v>
          </cell>
          <cell r="CW40">
            <v>353.33</v>
          </cell>
          <cell r="CX40">
            <v>353.33</v>
          </cell>
          <cell r="CY40">
            <v>353.33</v>
          </cell>
          <cell r="CZ40">
            <v>353.33</v>
          </cell>
          <cell r="DA40">
            <v>353.33</v>
          </cell>
          <cell r="DB40">
            <v>353.33</v>
          </cell>
          <cell r="DC40">
            <v>353.33</v>
          </cell>
          <cell r="DD40">
            <v>353.33</v>
          </cell>
          <cell r="DE40">
            <v>353.33</v>
          </cell>
          <cell r="DF40">
            <v>353.33</v>
          </cell>
          <cell r="DG40">
            <v>353.33</v>
          </cell>
          <cell r="DH40">
            <v>353.33</v>
          </cell>
          <cell r="DI40">
            <v>353.33</v>
          </cell>
          <cell r="DJ40">
            <v>353.33</v>
          </cell>
          <cell r="DK40">
            <v>353.33</v>
          </cell>
          <cell r="DL40">
            <v>353.33</v>
          </cell>
          <cell r="DM40">
            <v>353.33</v>
          </cell>
          <cell r="DN40">
            <v>353.33</v>
          </cell>
          <cell r="DO40">
            <v>353.33</v>
          </cell>
          <cell r="DP40">
            <v>353.33</v>
          </cell>
          <cell r="DQ40">
            <v>353.33</v>
          </cell>
        </row>
        <row r="41">
          <cell r="A41" t="str">
            <v>Jim Bridger 3</v>
          </cell>
          <cell r="B41">
            <v>353.33</v>
          </cell>
          <cell r="C41">
            <v>353.33</v>
          </cell>
          <cell r="D41">
            <v>353.33</v>
          </cell>
          <cell r="E41">
            <v>353.33</v>
          </cell>
          <cell r="F41">
            <v>353.33</v>
          </cell>
          <cell r="G41">
            <v>353.33</v>
          </cell>
          <cell r="H41">
            <v>353.33</v>
          </cell>
          <cell r="I41">
            <v>353.33</v>
          </cell>
          <cell r="J41">
            <v>353.33</v>
          </cell>
          <cell r="K41">
            <v>353.33</v>
          </cell>
          <cell r="L41">
            <v>353.33</v>
          </cell>
          <cell r="M41">
            <v>353.33</v>
          </cell>
          <cell r="N41">
            <v>353.33</v>
          </cell>
          <cell r="O41">
            <v>353.33</v>
          </cell>
          <cell r="P41">
            <v>353.33</v>
          </cell>
          <cell r="Q41">
            <v>353.33</v>
          </cell>
          <cell r="R41">
            <v>353.33</v>
          </cell>
          <cell r="S41">
            <v>353.33</v>
          </cell>
          <cell r="T41">
            <v>353.33</v>
          </cell>
          <cell r="U41">
            <v>353.33</v>
          </cell>
          <cell r="V41">
            <v>353.33</v>
          </cell>
          <cell r="W41">
            <v>353.33</v>
          </cell>
          <cell r="X41">
            <v>353.33</v>
          </cell>
          <cell r="Y41">
            <v>353.33</v>
          </cell>
          <cell r="Z41">
            <v>353.33</v>
          </cell>
          <cell r="AA41">
            <v>353.33</v>
          </cell>
          <cell r="AB41">
            <v>353.33</v>
          </cell>
          <cell r="AC41">
            <v>353.33</v>
          </cell>
          <cell r="AD41">
            <v>353.33</v>
          </cell>
          <cell r="AE41">
            <v>353.33</v>
          </cell>
          <cell r="AF41">
            <v>353.33</v>
          </cell>
          <cell r="AG41">
            <v>353.33</v>
          </cell>
          <cell r="AH41">
            <v>353.33</v>
          </cell>
          <cell r="AI41">
            <v>353.33</v>
          </cell>
          <cell r="AJ41">
            <v>353.33</v>
          </cell>
          <cell r="AK41">
            <v>353.33</v>
          </cell>
          <cell r="AL41">
            <v>353.33</v>
          </cell>
          <cell r="AM41">
            <v>353.33</v>
          </cell>
          <cell r="AN41">
            <v>353.33</v>
          </cell>
          <cell r="AO41">
            <v>353.33</v>
          </cell>
          <cell r="AP41">
            <v>353.33</v>
          </cell>
          <cell r="AQ41">
            <v>353.33</v>
          </cell>
          <cell r="AR41">
            <v>353.33</v>
          </cell>
          <cell r="AS41">
            <v>353.33</v>
          </cell>
          <cell r="AT41">
            <v>353.33</v>
          </cell>
          <cell r="AU41">
            <v>353.33</v>
          </cell>
          <cell r="AV41">
            <v>353.33</v>
          </cell>
          <cell r="AW41">
            <v>353.33</v>
          </cell>
          <cell r="AX41">
            <v>353.33</v>
          </cell>
          <cell r="AY41">
            <v>353.33</v>
          </cell>
          <cell r="AZ41">
            <v>353.33</v>
          </cell>
          <cell r="BA41">
            <v>353.33</v>
          </cell>
          <cell r="BB41">
            <v>353.33</v>
          </cell>
          <cell r="BC41">
            <v>353.33</v>
          </cell>
          <cell r="BD41">
            <v>353.33</v>
          </cell>
          <cell r="BE41">
            <v>353.33</v>
          </cell>
          <cell r="BF41">
            <v>353.33</v>
          </cell>
          <cell r="BG41">
            <v>353.33</v>
          </cell>
          <cell r="BH41">
            <v>353.33</v>
          </cell>
          <cell r="BI41">
            <v>353.33</v>
          </cell>
          <cell r="BJ41">
            <v>353.33</v>
          </cell>
          <cell r="BK41">
            <v>353.33</v>
          </cell>
          <cell r="BL41">
            <v>353.33</v>
          </cell>
          <cell r="BM41">
            <v>353.33</v>
          </cell>
          <cell r="BN41">
            <v>353.33</v>
          </cell>
          <cell r="BO41">
            <v>353.33</v>
          </cell>
          <cell r="BP41">
            <v>353.33</v>
          </cell>
          <cell r="BQ41">
            <v>353.33</v>
          </cell>
          <cell r="BR41">
            <v>353.33</v>
          </cell>
          <cell r="BS41">
            <v>353.33</v>
          </cell>
          <cell r="BT41">
            <v>353.33</v>
          </cell>
          <cell r="BU41">
            <v>353.33</v>
          </cell>
          <cell r="BV41">
            <v>353.33</v>
          </cell>
          <cell r="BW41">
            <v>353.33</v>
          </cell>
          <cell r="BX41">
            <v>353.33</v>
          </cell>
          <cell r="BY41">
            <v>353.33</v>
          </cell>
          <cell r="BZ41">
            <v>353.33</v>
          </cell>
          <cell r="CA41">
            <v>353.33</v>
          </cell>
          <cell r="CB41">
            <v>353.33</v>
          </cell>
          <cell r="CC41">
            <v>353.33</v>
          </cell>
          <cell r="CD41">
            <v>353.33</v>
          </cell>
          <cell r="CE41">
            <v>353.33</v>
          </cell>
          <cell r="CF41">
            <v>353.33</v>
          </cell>
          <cell r="CG41">
            <v>353.33</v>
          </cell>
          <cell r="CH41">
            <v>353.33</v>
          </cell>
          <cell r="CI41">
            <v>353.33</v>
          </cell>
          <cell r="CJ41">
            <v>353.33</v>
          </cell>
          <cell r="CK41">
            <v>353.33</v>
          </cell>
          <cell r="CL41">
            <v>353.33</v>
          </cell>
          <cell r="CM41">
            <v>353.33</v>
          </cell>
          <cell r="CN41">
            <v>353.33</v>
          </cell>
          <cell r="CO41">
            <v>353.33</v>
          </cell>
          <cell r="CP41">
            <v>353.33</v>
          </cell>
          <cell r="CQ41">
            <v>353.33</v>
          </cell>
          <cell r="CR41">
            <v>353.33</v>
          </cell>
          <cell r="CS41">
            <v>353.33</v>
          </cell>
          <cell r="CT41">
            <v>353.33</v>
          </cell>
          <cell r="CU41">
            <v>353.33</v>
          </cell>
          <cell r="CV41">
            <v>353.33</v>
          </cell>
          <cell r="CW41">
            <v>353.33</v>
          </cell>
          <cell r="CX41">
            <v>353.33</v>
          </cell>
          <cell r="CY41">
            <v>353.33</v>
          </cell>
          <cell r="CZ41">
            <v>353.33</v>
          </cell>
          <cell r="DA41">
            <v>353.33</v>
          </cell>
          <cell r="DB41">
            <v>353.33</v>
          </cell>
          <cell r="DC41">
            <v>353.33</v>
          </cell>
          <cell r="DD41">
            <v>353.33</v>
          </cell>
          <cell r="DE41">
            <v>353.33</v>
          </cell>
          <cell r="DF41">
            <v>353.33</v>
          </cell>
          <cell r="DG41">
            <v>353.33</v>
          </cell>
          <cell r="DH41">
            <v>353.33</v>
          </cell>
          <cell r="DI41">
            <v>353.33</v>
          </cell>
          <cell r="DJ41">
            <v>353.33</v>
          </cell>
          <cell r="DK41">
            <v>353.33</v>
          </cell>
          <cell r="DL41">
            <v>353.33</v>
          </cell>
          <cell r="DM41">
            <v>353.33</v>
          </cell>
          <cell r="DN41">
            <v>353.33</v>
          </cell>
          <cell r="DO41">
            <v>353.33</v>
          </cell>
          <cell r="DP41">
            <v>353.33</v>
          </cell>
          <cell r="DQ41">
            <v>353.33</v>
          </cell>
        </row>
        <row r="42">
          <cell r="A42" t="str">
            <v>Jim Bridger 4</v>
          </cell>
          <cell r="B42">
            <v>353.33</v>
          </cell>
          <cell r="C42">
            <v>353.33</v>
          </cell>
          <cell r="D42">
            <v>353.33</v>
          </cell>
          <cell r="E42">
            <v>353.33</v>
          </cell>
          <cell r="F42">
            <v>353.33</v>
          </cell>
          <cell r="G42">
            <v>353.33</v>
          </cell>
          <cell r="H42">
            <v>353.33</v>
          </cell>
          <cell r="I42">
            <v>353.33</v>
          </cell>
          <cell r="J42">
            <v>353.33</v>
          </cell>
          <cell r="K42">
            <v>353.33</v>
          </cell>
          <cell r="L42">
            <v>353.33</v>
          </cell>
          <cell r="M42">
            <v>353.33</v>
          </cell>
          <cell r="N42">
            <v>353.33</v>
          </cell>
          <cell r="O42">
            <v>353.33</v>
          </cell>
          <cell r="P42">
            <v>353.33</v>
          </cell>
          <cell r="Q42">
            <v>353.33</v>
          </cell>
          <cell r="R42">
            <v>353.33</v>
          </cell>
          <cell r="S42">
            <v>353.33</v>
          </cell>
          <cell r="T42">
            <v>353.33</v>
          </cell>
          <cell r="U42">
            <v>353.33</v>
          </cell>
          <cell r="V42">
            <v>353.33</v>
          </cell>
          <cell r="W42">
            <v>353.33</v>
          </cell>
          <cell r="X42">
            <v>353.33</v>
          </cell>
          <cell r="Y42">
            <v>353.33</v>
          </cell>
          <cell r="Z42">
            <v>353.33</v>
          </cell>
          <cell r="AA42">
            <v>353.33</v>
          </cell>
          <cell r="AB42">
            <v>353.33</v>
          </cell>
          <cell r="AC42">
            <v>353.33</v>
          </cell>
          <cell r="AD42">
            <v>353.33</v>
          </cell>
          <cell r="AE42">
            <v>353.33</v>
          </cell>
          <cell r="AF42">
            <v>353.33</v>
          </cell>
          <cell r="AG42">
            <v>353.33</v>
          </cell>
          <cell r="AH42">
            <v>353.33</v>
          </cell>
          <cell r="AI42">
            <v>353.33</v>
          </cell>
          <cell r="AJ42">
            <v>353.33</v>
          </cell>
          <cell r="AK42">
            <v>353.33</v>
          </cell>
          <cell r="AL42">
            <v>353.33</v>
          </cell>
          <cell r="AM42">
            <v>353.33</v>
          </cell>
          <cell r="AN42">
            <v>353.33</v>
          </cell>
          <cell r="AO42">
            <v>353.33</v>
          </cell>
          <cell r="AP42">
            <v>353.33</v>
          </cell>
          <cell r="AQ42">
            <v>353.33</v>
          </cell>
          <cell r="AR42">
            <v>353.33</v>
          </cell>
          <cell r="AS42">
            <v>353.33</v>
          </cell>
          <cell r="AT42">
            <v>353.33</v>
          </cell>
          <cell r="AU42">
            <v>353.33</v>
          </cell>
          <cell r="AV42">
            <v>353.33</v>
          </cell>
          <cell r="AW42">
            <v>353.33</v>
          </cell>
          <cell r="AX42">
            <v>353.33</v>
          </cell>
          <cell r="AY42">
            <v>353.33</v>
          </cell>
          <cell r="AZ42">
            <v>353.33</v>
          </cell>
          <cell r="BA42">
            <v>353.33</v>
          </cell>
          <cell r="BB42">
            <v>353.33</v>
          </cell>
          <cell r="BC42">
            <v>353.33</v>
          </cell>
          <cell r="BD42">
            <v>353.33</v>
          </cell>
          <cell r="BE42">
            <v>353.33</v>
          </cell>
          <cell r="BF42">
            <v>353.33</v>
          </cell>
          <cell r="BG42">
            <v>353.33</v>
          </cell>
          <cell r="BH42">
            <v>353.33</v>
          </cell>
          <cell r="BI42">
            <v>353.33</v>
          </cell>
          <cell r="BJ42">
            <v>353.33</v>
          </cell>
          <cell r="BK42">
            <v>353.33</v>
          </cell>
          <cell r="BL42">
            <v>353.33</v>
          </cell>
          <cell r="BM42">
            <v>353.33</v>
          </cell>
          <cell r="BN42">
            <v>353.33</v>
          </cell>
          <cell r="BO42">
            <v>353.33</v>
          </cell>
          <cell r="BP42">
            <v>353.33</v>
          </cell>
          <cell r="BQ42">
            <v>353.33</v>
          </cell>
          <cell r="BR42">
            <v>353.33</v>
          </cell>
          <cell r="BS42">
            <v>353.33</v>
          </cell>
          <cell r="BT42">
            <v>353.33</v>
          </cell>
          <cell r="BU42">
            <v>353.33</v>
          </cell>
          <cell r="BV42">
            <v>353.33</v>
          </cell>
          <cell r="BW42">
            <v>353.33</v>
          </cell>
          <cell r="BX42">
            <v>353.33</v>
          </cell>
          <cell r="BY42">
            <v>353.33</v>
          </cell>
          <cell r="BZ42">
            <v>353.33</v>
          </cell>
          <cell r="CA42">
            <v>353.33</v>
          </cell>
          <cell r="CB42">
            <v>353.33</v>
          </cell>
          <cell r="CC42">
            <v>353.33</v>
          </cell>
          <cell r="CD42">
            <v>353.33</v>
          </cell>
          <cell r="CE42">
            <v>353.33</v>
          </cell>
          <cell r="CF42">
            <v>353.33</v>
          </cell>
          <cell r="CG42">
            <v>353.33</v>
          </cell>
          <cell r="CH42">
            <v>353.33</v>
          </cell>
          <cell r="CI42">
            <v>353.33</v>
          </cell>
          <cell r="CJ42">
            <v>353.33</v>
          </cell>
          <cell r="CK42">
            <v>353.33</v>
          </cell>
          <cell r="CL42">
            <v>353.33</v>
          </cell>
          <cell r="CM42">
            <v>353.33</v>
          </cell>
          <cell r="CN42">
            <v>353.33</v>
          </cell>
          <cell r="CO42">
            <v>353.33</v>
          </cell>
          <cell r="CP42">
            <v>353.33</v>
          </cell>
          <cell r="CQ42">
            <v>353.33</v>
          </cell>
          <cell r="CR42">
            <v>353.33</v>
          </cell>
          <cell r="CS42">
            <v>353.33</v>
          </cell>
          <cell r="CT42">
            <v>353.33</v>
          </cell>
          <cell r="CU42">
            <v>353.33</v>
          </cell>
          <cell r="CV42">
            <v>353.33</v>
          </cell>
          <cell r="CW42">
            <v>353.33</v>
          </cell>
          <cell r="CX42">
            <v>353.33</v>
          </cell>
          <cell r="CY42">
            <v>353.33</v>
          </cell>
          <cell r="CZ42">
            <v>353.33</v>
          </cell>
          <cell r="DA42">
            <v>353.33</v>
          </cell>
          <cell r="DB42">
            <v>353.33</v>
          </cell>
          <cell r="DC42">
            <v>353.33</v>
          </cell>
          <cell r="DD42">
            <v>353.33</v>
          </cell>
          <cell r="DE42">
            <v>353.33</v>
          </cell>
          <cell r="DF42">
            <v>353.33</v>
          </cell>
          <cell r="DG42">
            <v>353.33</v>
          </cell>
          <cell r="DH42">
            <v>353.33</v>
          </cell>
          <cell r="DI42">
            <v>353.33</v>
          </cell>
          <cell r="DJ42">
            <v>353.33</v>
          </cell>
          <cell r="DK42">
            <v>353.33</v>
          </cell>
          <cell r="DL42">
            <v>353.33</v>
          </cell>
          <cell r="DM42">
            <v>353.33</v>
          </cell>
          <cell r="DN42">
            <v>353.33</v>
          </cell>
          <cell r="DO42">
            <v>353.33</v>
          </cell>
          <cell r="DP42">
            <v>353.33</v>
          </cell>
          <cell r="DQ42">
            <v>353.33</v>
          </cell>
        </row>
        <row r="43">
          <cell r="A43" t="str">
            <v>Jim Bridger 5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527</v>
          </cell>
          <cell r="CB43">
            <v>527</v>
          </cell>
          <cell r="CC43">
            <v>527</v>
          </cell>
          <cell r="CD43">
            <v>527</v>
          </cell>
          <cell r="CE43">
            <v>527</v>
          </cell>
          <cell r="CF43">
            <v>527</v>
          </cell>
          <cell r="CG43">
            <v>527</v>
          </cell>
          <cell r="CH43">
            <v>527</v>
          </cell>
          <cell r="CI43">
            <v>527</v>
          </cell>
          <cell r="CJ43">
            <v>527</v>
          </cell>
          <cell r="CK43">
            <v>527</v>
          </cell>
          <cell r="CL43">
            <v>527</v>
          </cell>
          <cell r="CM43">
            <v>527</v>
          </cell>
          <cell r="CN43">
            <v>527</v>
          </cell>
          <cell r="CO43">
            <v>527</v>
          </cell>
          <cell r="CP43">
            <v>527</v>
          </cell>
          <cell r="CQ43">
            <v>527</v>
          </cell>
          <cell r="CR43">
            <v>527</v>
          </cell>
          <cell r="CS43">
            <v>527</v>
          </cell>
          <cell r="CT43">
            <v>527</v>
          </cell>
          <cell r="CU43">
            <v>527</v>
          </cell>
          <cell r="CV43">
            <v>527</v>
          </cell>
          <cell r="CW43">
            <v>527</v>
          </cell>
          <cell r="CX43">
            <v>527</v>
          </cell>
          <cell r="CY43">
            <v>527</v>
          </cell>
          <cell r="CZ43">
            <v>527</v>
          </cell>
          <cell r="DA43">
            <v>527</v>
          </cell>
          <cell r="DB43">
            <v>527</v>
          </cell>
          <cell r="DC43">
            <v>527</v>
          </cell>
          <cell r="DD43">
            <v>527</v>
          </cell>
          <cell r="DE43">
            <v>527</v>
          </cell>
          <cell r="DF43">
            <v>527</v>
          </cell>
          <cell r="DG43">
            <v>527</v>
          </cell>
          <cell r="DH43">
            <v>527</v>
          </cell>
          <cell r="DI43">
            <v>527</v>
          </cell>
          <cell r="DJ43">
            <v>527</v>
          </cell>
          <cell r="DK43">
            <v>527</v>
          </cell>
          <cell r="DL43">
            <v>527</v>
          </cell>
          <cell r="DM43">
            <v>527</v>
          </cell>
          <cell r="DN43">
            <v>527</v>
          </cell>
          <cell r="DO43">
            <v>527</v>
          </cell>
          <cell r="DP43">
            <v>527</v>
          </cell>
          <cell r="DQ43">
            <v>527</v>
          </cell>
        </row>
        <row r="44">
          <cell r="A44" t="str">
            <v>Lake Side</v>
          </cell>
          <cell r="B44">
            <v>542</v>
          </cell>
          <cell r="C44">
            <v>537</v>
          </cell>
          <cell r="D44">
            <v>502</v>
          </cell>
          <cell r="E44">
            <v>492</v>
          </cell>
          <cell r="F44">
            <v>479</v>
          </cell>
          <cell r="G44">
            <v>481</v>
          </cell>
          <cell r="H44">
            <v>474</v>
          </cell>
          <cell r="I44">
            <v>476</v>
          </cell>
          <cell r="J44">
            <v>484</v>
          </cell>
          <cell r="K44">
            <v>487</v>
          </cell>
          <cell r="L44">
            <v>530</v>
          </cell>
          <cell r="M44">
            <v>540</v>
          </cell>
          <cell r="N44">
            <v>542</v>
          </cell>
          <cell r="O44">
            <v>537</v>
          </cell>
          <cell r="P44">
            <v>502</v>
          </cell>
          <cell r="Q44">
            <v>492</v>
          </cell>
          <cell r="R44">
            <v>479</v>
          </cell>
          <cell r="S44">
            <v>481</v>
          </cell>
          <cell r="T44">
            <v>474</v>
          </cell>
          <cell r="U44">
            <v>476</v>
          </cell>
          <cell r="V44">
            <v>484</v>
          </cell>
          <cell r="W44">
            <v>487</v>
          </cell>
          <cell r="X44">
            <v>530</v>
          </cell>
          <cell r="Y44">
            <v>540</v>
          </cell>
          <cell r="Z44">
            <v>542</v>
          </cell>
          <cell r="AA44">
            <v>537</v>
          </cell>
          <cell r="AB44">
            <v>502</v>
          </cell>
          <cell r="AC44">
            <v>492</v>
          </cell>
          <cell r="AD44">
            <v>479</v>
          </cell>
          <cell r="AE44">
            <v>481</v>
          </cell>
          <cell r="AF44">
            <v>474</v>
          </cell>
          <cell r="AG44">
            <v>476</v>
          </cell>
          <cell r="AH44">
            <v>484</v>
          </cell>
          <cell r="AI44">
            <v>487</v>
          </cell>
          <cell r="AJ44">
            <v>530</v>
          </cell>
          <cell r="AK44">
            <v>540</v>
          </cell>
          <cell r="AL44">
            <v>542</v>
          </cell>
          <cell r="AM44">
            <v>537</v>
          </cell>
          <cell r="AN44">
            <v>502</v>
          </cell>
          <cell r="AO44">
            <v>492</v>
          </cell>
          <cell r="AP44">
            <v>479</v>
          </cell>
          <cell r="AQ44">
            <v>481</v>
          </cell>
          <cell r="AR44">
            <v>474</v>
          </cell>
          <cell r="AS44">
            <v>476</v>
          </cell>
          <cell r="AT44">
            <v>484</v>
          </cell>
          <cell r="AU44">
            <v>487</v>
          </cell>
          <cell r="AV44">
            <v>530</v>
          </cell>
          <cell r="AW44">
            <v>540</v>
          </cell>
          <cell r="AX44">
            <v>542</v>
          </cell>
          <cell r="AY44">
            <v>537</v>
          </cell>
          <cell r="AZ44">
            <v>502</v>
          </cell>
          <cell r="BA44">
            <v>492</v>
          </cell>
          <cell r="BB44">
            <v>479</v>
          </cell>
          <cell r="BC44">
            <v>481</v>
          </cell>
          <cell r="BD44">
            <v>474</v>
          </cell>
          <cell r="BE44">
            <v>476</v>
          </cell>
          <cell r="BF44">
            <v>484</v>
          </cell>
          <cell r="BG44">
            <v>487</v>
          </cell>
          <cell r="BH44">
            <v>530</v>
          </cell>
          <cell r="BI44">
            <v>540</v>
          </cell>
          <cell r="BJ44">
            <v>542</v>
          </cell>
          <cell r="BK44">
            <v>537</v>
          </cell>
          <cell r="BL44">
            <v>502</v>
          </cell>
          <cell r="BM44">
            <v>492</v>
          </cell>
          <cell r="BN44">
            <v>479</v>
          </cell>
          <cell r="BO44">
            <v>481</v>
          </cell>
          <cell r="BP44">
            <v>474</v>
          </cell>
          <cell r="BQ44">
            <v>476</v>
          </cell>
          <cell r="BR44">
            <v>484</v>
          </cell>
          <cell r="BS44">
            <v>487</v>
          </cell>
          <cell r="BT44">
            <v>530</v>
          </cell>
          <cell r="BU44">
            <v>540</v>
          </cell>
          <cell r="BV44">
            <v>542</v>
          </cell>
          <cell r="BW44">
            <v>537</v>
          </cell>
          <cell r="BX44">
            <v>502</v>
          </cell>
          <cell r="BY44">
            <v>492</v>
          </cell>
          <cell r="BZ44">
            <v>479</v>
          </cell>
          <cell r="CA44">
            <v>481</v>
          </cell>
          <cell r="CB44">
            <v>474</v>
          </cell>
          <cell r="CC44">
            <v>476</v>
          </cell>
          <cell r="CD44">
            <v>484</v>
          </cell>
          <cell r="CE44">
            <v>487</v>
          </cell>
          <cell r="CF44">
            <v>530</v>
          </cell>
          <cell r="CG44">
            <v>540</v>
          </cell>
          <cell r="CH44">
            <v>542</v>
          </cell>
          <cell r="CI44">
            <v>537</v>
          </cell>
          <cell r="CJ44">
            <v>502</v>
          </cell>
          <cell r="CK44">
            <v>492</v>
          </cell>
          <cell r="CL44">
            <v>479</v>
          </cell>
          <cell r="CM44">
            <v>481</v>
          </cell>
          <cell r="CN44">
            <v>474</v>
          </cell>
          <cell r="CO44">
            <v>476</v>
          </cell>
          <cell r="CP44">
            <v>484</v>
          </cell>
          <cell r="CQ44">
            <v>487</v>
          </cell>
          <cell r="CR44">
            <v>530</v>
          </cell>
          <cell r="CS44">
            <v>540</v>
          </cell>
          <cell r="CT44">
            <v>542</v>
          </cell>
          <cell r="CU44">
            <v>537</v>
          </cell>
          <cell r="CV44">
            <v>502</v>
          </cell>
          <cell r="CW44">
            <v>492</v>
          </cell>
          <cell r="CX44">
            <v>479</v>
          </cell>
          <cell r="CY44">
            <v>481</v>
          </cell>
          <cell r="CZ44">
            <v>474</v>
          </cell>
          <cell r="DA44">
            <v>476</v>
          </cell>
          <cell r="DB44">
            <v>484</v>
          </cell>
          <cell r="DC44">
            <v>487</v>
          </cell>
          <cell r="DD44">
            <v>530</v>
          </cell>
          <cell r="DE44">
            <v>540</v>
          </cell>
          <cell r="DF44">
            <v>542</v>
          </cell>
          <cell r="DG44">
            <v>537</v>
          </cell>
          <cell r="DH44">
            <v>502</v>
          </cell>
          <cell r="DI44">
            <v>492</v>
          </cell>
          <cell r="DJ44">
            <v>479</v>
          </cell>
          <cell r="DK44">
            <v>481</v>
          </cell>
          <cell r="DL44">
            <v>474</v>
          </cell>
          <cell r="DM44">
            <v>476</v>
          </cell>
          <cell r="DN44">
            <v>484</v>
          </cell>
          <cell r="DO44">
            <v>487</v>
          </cell>
          <cell r="DP44">
            <v>530</v>
          </cell>
          <cell r="DQ44">
            <v>540</v>
          </cell>
        </row>
        <row r="45">
          <cell r="A45" t="str">
            <v>Lake Side Augmentation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16</v>
          </cell>
          <cell r="G45">
            <v>16</v>
          </cell>
          <cell r="H45">
            <v>16</v>
          </cell>
          <cell r="I45">
            <v>16</v>
          </cell>
          <cell r="J45">
            <v>16</v>
          </cell>
          <cell r="K45">
            <v>16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16</v>
          </cell>
          <cell r="S45">
            <v>16</v>
          </cell>
          <cell r="T45">
            <v>16</v>
          </cell>
          <cell r="U45">
            <v>16</v>
          </cell>
          <cell r="V45">
            <v>16</v>
          </cell>
          <cell r="W45">
            <v>16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16</v>
          </cell>
          <cell r="AE45">
            <v>16</v>
          </cell>
          <cell r="AF45">
            <v>16</v>
          </cell>
          <cell r="AG45">
            <v>16</v>
          </cell>
          <cell r="AH45">
            <v>16</v>
          </cell>
          <cell r="AI45">
            <v>16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16</v>
          </cell>
          <cell r="AQ45">
            <v>16</v>
          </cell>
          <cell r="AR45">
            <v>16</v>
          </cell>
          <cell r="AS45">
            <v>16</v>
          </cell>
          <cell r="AT45">
            <v>16</v>
          </cell>
          <cell r="AU45">
            <v>16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16</v>
          </cell>
          <cell r="BC45">
            <v>16</v>
          </cell>
          <cell r="BD45">
            <v>16</v>
          </cell>
          <cell r="BE45">
            <v>16</v>
          </cell>
          <cell r="BF45">
            <v>16</v>
          </cell>
          <cell r="BG45">
            <v>16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16</v>
          </cell>
          <cell r="BO45">
            <v>16</v>
          </cell>
          <cell r="BP45">
            <v>16</v>
          </cell>
          <cell r="BQ45">
            <v>16</v>
          </cell>
          <cell r="BR45">
            <v>16</v>
          </cell>
          <cell r="BS45">
            <v>16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16</v>
          </cell>
          <cell r="CA45">
            <v>16</v>
          </cell>
          <cell r="CB45">
            <v>16</v>
          </cell>
          <cell r="CC45">
            <v>16</v>
          </cell>
          <cell r="CD45">
            <v>16</v>
          </cell>
          <cell r="CE45">
            <v>16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16</v>
          </cell>
          <cell r="CM45">
            <v>16</v>
          </cell>
          <cell r="CN45">
            <v>16</v>
          </cell>
          <cell r="CO45">
            <v>16</v>
          </cell>
          <cell r="CP45">
            <v>16</v>
          </cell>
          <cell r="CQ45">
            <v>16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16</v>
          </cell>
          <cell r="CY45">
            <v>16</v>
          </cell>
          <cell r="CZ45">
            <v>16</v>
          </cell>
          <cell r="DA45">
            <v>16</v>
          </cell>
          <cell r="DB45">
            <v>16</v>
          </cell>
          <cell r="DC45">
            <v>16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16</v>
          </cell>
          <cell r="DK45">
            <v>16</v>
          </cell>
          <cell r="DL45">
            <v>16</v>
          </cell>
          <cell r="DM45">
            <v>16</v>
          </cell>
          <cell r="DN45">
            <v>16</v>
          </cell>
          <cell r="DO45">
            <v>16</v>
          </cell>
          <cell r="DP45">
            <v>0</v>
          </cell>
          <cell r="DQ45">
            <v>0</v>
          </cell>
        </row>
        <row r="46">
          <cell r="A46" t="str">
            <v>Lake Side Duct Firing</v>
          </cell>
          <cell r="B46">
            <v>43</v>
          </cell>
          <cell r="C46">
            <v>43</v>
          </cell>
          <cell r="D46">
            <v>43</v>
          </cell>
          <cell r="E46">
            <v>44</v>
          </cell>
          <cell r="F46">
            <v>44</v>
          </cell>
          <cell r="G46">
            <v>45</v>
          </cell>
          <cell r="H46">
            <v>45</v>
          </cell>
          <cell r="I46">
            <v>45</v>
          </cell>
          <cell r="J46">
            <v>44</v>
          </cell>
          <cell r="K46">
            <v>44</v>
          </cell>
          <cell r="L46">
            <v>43</v>
          </cell>
          <cell r="M46">
            <v>43</v>
          </cell>
          <cell r="N46">
            <v>43</v>
          </cell>
          <cell r="O46">
            <v>43</v>
          </cell>
          <cell r="P46">
            <v>43</v>
          </cell>
          <cell r="Q46">
            <v>44</v>
          </cell>
          <cell r="R46">
            <v>44</v>
          </cell>
          <cell r="S46">
            <v>45</v>
          </cell>
          <cell r="T46">
            <v>45</v>
          </cell>
          <cell r="U46">
            <v>45</v>
          </cell>
          <cell r="V46">
            <v>44</v>
          </cell>
          <cell r="W46">
            <v>44</v>
          </cell>
          <cell r="X46">
            <v>43</v>
          </cell>
          <cell r="Y46">
            <v>43</v>
          </cell>
          <cell r="Z46">
            <v>43</v>
          </cell>
          <cell r="AA46">
            <v>43</v>
          </cell>
          <cell r="AB46">
            <v>43</v>
          </cell>
          <cell r="AC46">
            <v>44</v>
          </cell>
          <cell r="AD46">
            <v>44</v>
          </cell>
          <cell r="AE46">
            <v>45</v>
          </cell>
          <cell r="AF46">
            <v>45</v>
          </cell>
          <cell r="AG46">
            <v>45</v>
          </cell>
          <cell r="AH46">
            <v>44</v>
          </cell>
          <cell r="AI46">
            <v>44</v>
          </cell>
          <cell r="AJ46">
            <v>43</v>
          </cell>
          <cell r="AK46">
            <v>43</v>
          </cell>
          <cell r="AL46">
            <v>43</v>
          </cell>
          <cell r="AM46">
            <v>43</v>
          </cell>
          <cell r="AN46">
            <v>43</v>
          </cell>
          <cell r="AO46">
            <v>44</v>
          </cell>
          <cell r="AP46">
            <v>44</v>
          </cell>
          <cell r="AQ46">
            <v>45</v>
          </cell>
          <cell r="AR46">
            <v>45</v>
          </cell>
          <cell r="AS46">
            <v>45</v>
          </cell>
          <cell r="AT46">
            <v>44</v>
          </cell>
          <cell r="AU46">
            <v>44</v>
          </cell>
          <cell r="AV46">
            <v>43</v>
          </cell>
          <cell r="AW46">
            <v>43</v>
          </cell>
          <cell r="AX46">
            <v>43</v>
          </cell>
          <cell r="AY46">
            <v>43</v>
          </cell>
          <cell r="AZ46">
            <v>43</v>
          </cell>
          <cell r="BA46">
            <v>44</v>
          </cell>
          <cell r="BB46">
            <v>44</v>
          </cell>
          <cell r="BC46">
            <v>45</v>
          </cell>
          <cell r="BD46">
            <v>45</v>
          </cell>
          <cell r="BE46">
            <v>45</v>
          </cell>
          <cell r="BF46">
            <v>44</v>
          </cell>
          <cell r="BG46">
            <v>44</v>
          </cell>
          <cell r="BH46">
            <v>43</v>
          </cell>
          <cell r="BI46">
            <v>43</v>
          </cell>
          <cell r="BJ46">
            <v>43</v>
          </cell>
          <cell r="BK46">
            <v>43</v>
          </cell>
          <cell r="BL46">
            <v>43</v>
          </cell>
          <cell r="BM46">
            <v>44</v>
          </cell>
          <cell r="BN46">
            <v>44</v>
          </cell>
          <cell r="BO46">
            <v>45</v>
          </cell>
          <cell r="BP46">
            <v>45</v>
          </cell>
          <cell r="BQ46">
            <v>45</v>
          </cell>
          <cell r="BR46">
            <v>44</v>
          </cell>
          <cell r="BS46">
            <v>44</v>
          </cell>
          <cell r="BT46">
            <v>43</v>
          </cell>
          <cell r="BU46">
            <v>43</v>
          </cell>
          <cell r="BV46">
            <v>43</v>
          </cell>
          <cell r="BW46">
            <v>43</v>
          </cell>
          <cell r="BX46">
            <v>43</v>
          </cell>
          <cell r="BY46">
            <v>44</v>
          </cell>
          <cell r="BZ46">
            <v>44</v>
          </cell>
          <cell r="CA46">
            <v>45</v>
          </cell>
          <cell r="CB46">
            <v>45</v>
          </cell>
          <cell r="CC46">
            <v>45</v>
          </cell>
          <cell r="CD46">
            <v>44</v>
          </cell>
          <cell r="CE46">
            <v>44</v>
          </cell>
          <cell r="CF46">
            <v>43</v>
          </cell>
          <cell r="CG46">
            <v>43</v>
          </cell>
          <cell r="CH46">
            <v>43</v>
          </cell>
          <cell r="CI46">
            <v>43</v>
          </cell>
          <cell r="CJ46">
            <v>43</v>
          </cell>
          <cell r="CK46">
            <v>44</v>
          </cell>
          <cell r="CL46">
            <v>44</v>
          </cell>
          <cell r="CM46">
            <v>45</v>
          </cell>
          <cell r="CN46">
            <v>45</v>
          </cell>
          <cell r="CO46">
            <v>45</v>
          </cell>
          <cell r="CP46">
            <v>44</v>
          </cell>
          <cell r="CQ46">
            <v>44</v>
          </cell>
          <cell r="CR46">
            <v>43</v>
          </cell>
          <cell r="CS46">
            <v>43</v>
          </cell>
          <cell r="CT46">
            <v>43</v>
          </cell>
          <cell r="CU46">
            <v>43</v>
          </cell>
          <cell r="CV46">
            <v>43</v>
          </cell>
          <cell r="CW46">
            <v>44</v>
          </cell>
          <cell r="CX46">
            <v>44</v>
          </cell>
          <cell r="CY46">
            <v>45</v>
          </cell>
          <cell r="CZ46">
            <v>45</v>
          </cell>
          <cell r="DA46">
            <v>45</v>
          </cell>
          <cell r="DB46">
            <v>44</v>
          </cell>
          <cell r="DC46">
            <v>44</v>
          </cell>
          <cell r="DD46">
            <v>43</v>
          </cell>
          <cell r="DE46">
            <v>43</v>
          </cell>
          <cell r="DF46">
            <v>43</v>
          </cell>
          <cell r="DG46">
            <v>43</v>
          </cell>
          <cell r="DH46">
            <v>43</v>
          </cell>
          <cell r="DI46">
            <v>44</v>
          </cell>
          <cell r="DJ46">
            <v>44</v>
          </cell>
          <cell r="DK46">
            <v>45</v>
          </cell>
          <cell r="DL46">
            <v>45</v>
          </cell>
          <cell r="DM46">
            <v>45</v>
          </cell>
          <cell r="DN46">
            <v>44</v>
          </cell>
          <cell r="DO46">
            <v>44</v>
          </cell>
          <cell r="DP46">
            <v>43</v>
          </cell>
          <cell r="DQ46">
            <v>43</v>
          </cell>
        </row>
        <row r="47">
          <cell r="A47" t="str">
            <v>Little Mountain</v>
          </cell>
          <cell r="B47">
            <v>14</v>
          </cell>
          <cell r="C47">
            <v>14</v>
          </cell>
          <cell r="D47">
            <v>14</v>
          </cell>
          <cell r="E47">
            <v>14</v>
          </cell>
          <cell r="F47">
            <v>14</v>
          </cell>
          <cell r="G47">
            <v>14</v>
          </cell>
          <cell r="H47">
            <v>14</v>
          </cell>
          <cell r="I47">
            <v>14</v>
          </cell>
          <cell r="J47">
            <v>14</v>
          </cell>
          <cell r="K47">
            <v>14</v>
          </cell>
          <cell r="L47">
            <v>14</v>
          </cell>
          <cell r="M47">
            <v>14</v>
          </cell>
          <cell r="N47">
            <v>14</v>
          </cell>
          <cell r="O47">
            <v>14</v>
          </cell>
          <cell r="P47">
            <v>14</v>
          </cell>
          <cell r="Q47">
            <v>14</v>
          </cell>
          <cell r="R47">
            <v>14</v>
          </cell>
          <cell r="S47">
            <v>14</v>
          </cell>
          <cell r="T47">
            <v>14</v>
          </cell>
          <cell r="U47">
            <v>14</v>
          </cell>
          <cell r="V47">
            <v>14</v>
          </cell>
          <cell r="W47">
            <v>14</v>
          </cell>
          <cell r="X47">
            <v>14</v>
          </cell>
          <cell r="Y47">
            <v>14</v>
          </cell>
          <cell r="Z47">
            <v>14</v>
          </cell>
          <cell r="AA47">
            <v>14</v>
          </cell>
          <cell r="AB47">
            <v>14</v>
          </cell>
          <cell r="AC47">
            <v>14</v>
          </cell>
          <cell r="AD47">
            <v>14</v>
          </cell>
          <cell r="AE47">
            <v>14</v>
          </cell>
          <cell r="AF47">
            <v>14</v>
          </cell>
          <cell r="AG47">
            <v>14</v>
          </cell>
          <cell r="AH47">
            <v>14</v>
          </cell>
          <cell r="AI47">
            <v>14</v>
          </cell>
          <cell r="AJ47">
            <v>14</v>
          </cell>
          <cell r="AK47">
            <v>14</v>
          </cell>
          <cell r="AL47">
            <v>14</v>
          </cell>
          <cell r="AM47">
            <v>14</v>
          </cell>
          <cell r="AN47">
            <v>14</v>
          </cell>
          <cell r="AO47">
            <v>14</v>
          </cell>
          <cell r="AP47">
            <v>14</v>
          </cell>
          <cell r="AQ47">
            <v>14</v>
          </cell>
          <cell r="AR47">
            <v>14</v>
          </cell>
          <cell r="AS47">
            <v>14</v>
          </cell>
          <cell r="AT47">
            <v>14</v>
          </cell>
          <cell r="AU47">
            <v>14</v>
          </cell>
          <cell r="AV47">
            <v>14</v>
          </cell>
          <cell r="AW47">
            <v>14</v>
          </cell>
          <cell r="AX47">
            <v>14</v>
          </cell>
          <cell r="AY47">
            <v>14</v>
          </cell>
          <cell r="AZ47">
            <v>14</v>
          </cell>
          <cell r="BA47">
            <v>14</v>
          </cell>
          <cell r="BB47">
            <v>14</v>
          </cell>
          <cell r="BC47">
            <v>14</v>
          </cell>
          <cell r="BD47">
            <v>14</v>
          </cell>
          <cell r="BE47">
            <v>14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</row>
        <row r="48">
          <cell r="A48" t="str">
            <v>Naughton 1</v>
          </cell>
          <cell r="B48">
            <v>160</v>
          </cell>
          <cell r="C48">
            <v>160</v>
          </cell>
          <cell r="D48">
            <v>160</v>
          </cell>
          <cell r="E48">
            <v>160</v>
          </cell>
          <cell r="F48">
            <v>160</v>
          </cell>
          <cell r="G48">
            <v>160</v>
          </cell>
          <cell r="H48">
            <v>160</v>
          </cell>
          <cell r="I48">
            <v>160</v>
          </cell>
          <cell r="J48">
            <v>160</v>
          </cell>
          <cell r="K48">
            <v>160</v>
          </cell>
          <cell r="L48">
            <v>160</v>
          </cell>
          <cell r="M48">
            <v>160</v>
          </cell>
          <cell r="N48">
            <v>160</v>
          </cell>
          <cell r="O48">
            <v>160</v>
          </cell>
          <cell r="P48">
            <v>160</v>
          </cell>
          <cell r="Q48">
            <v>160</v>
          </cell>
          <cell r="R48">
            <v>160</v>
          </cell>
          <cell r="S48">
            <v>160</v>
          </cell>
          <cell r="T48">
            <v>160</v>
          </cell>
          <cell r="U48">
            <v>160</v>
          </cell>
          <cell r="V48">
            <v>160</v>
          </cell>
          <cell r="W48">
            <v>160</v>
          </cell>
          <cell r="X48">
            <v>160</v>
          </cell>
          <cell r="Y48">
            <v>160</v>
          </cell>
          <cell r="Z48">
            <v>160</v>
          </cell>
          <cell r="AA48">
            <v>160</v>
          </cell>
          <cell r="AB48">
            <v>160</v>
          </cell>
          <cell r="AC48">
            <v>160</v>
          </cell>
          <cell r="AD48">
            <v>160</v>
          </cell>
          <cell r="AE48">
            <v>160</v>
          </cell>
          <cell r="AF48">
            <v>160</v>
          </cell>
          <cell r="AG48">
            <v>160</v>
          </cell>
          <cell r="AH48">
            <v>160</v>
          </cell>
          <cell r="AI48">
            <v>160</v>
          </cell>
          <cell r="AJ48">
            <v>160</v>
          </cell>
          <cell r="AK48">
            <v>160</v>
          </cell>
          <cell r="AL48">
            <v>160</v>
          </cell>
          <cell r="AM48">
            <v>160</v>
          </cell>
          <cell r="AN48">
            <v>160</v>
          </cell>
          <cell r="AO48">
            <v>160</v>
          </cell>
          <cell r="AP48">
            <v>160</v>
          </cell>
          <cell r="AQ48">
            <v>160</v>
          </cell>
          <cell r="AR48">
            <v>160</v>
          </cell>
          <cell r="AS48">
            <v>160</v>
          </cell>
          <cell r="AT48">
            <v>160</v>
          </cell>
          <cell r="AU48">
            <v>160</v>
          </cell>
          <cell r="AV48">
            <v>160</v>
          </cell>
          <cell r="AW48">
            <v>160</v>
          </cell>
          <cell r="AX48">
            <v>160</v>
          </cell>
          <cell r="AY48">
            <v>160</v>
          </cell>
          <cell r="AZ48">
            <v>160</v>
          </cell>
          <cell r="BA48">
            <v>160</v>
          </cell>
          <cell r="BB48">
            <v>160</v>
          </cell>
          <cell r="BC48">
            <v>160</v>
          </cell>
          <cell r="BD48">
            <v>160</v>
          </cell>
          <cell r="BE48">
            <v>160</v>
          </cell>
          <cell r="BF48">
            <v>160</v>
          </cell>
          <cell r="BG48">
            <v>160</v>
          </cell>
          <cell r="BH48">
            <v>160</v>
          </cell>
          <cell r="BI48">
            <v>160</v>
          </cell>
          <cell r="BJ48">
            <v>160</v>
          </cell>
          <cell r="BK48">
            <v>160</v>
          </cell>
          <cell r="BL48">
            <v>160</v>
          </cell>
          <cell r="BM48">
            <v>160</v>
          </cell>
          <cell r="BN48">
            <v>160</v>
          </cell>
          <cell r="BO48">
            <v>160</v>
          </cell>
          <cell r="BP48">
            <v>160</v>
          </cell>
          <cell r="BQ48">
            <v>160</v>
          </cell>
          <cell r="BR48">
            <v>160</v>
          </cell>
          <cell r="BS48">
            <v>160</v>
          </cell>
          <cell r="BT48">
            <v>160</v>
          </cell>
          <cell r="BU48">
            <v>160</v>
          </cell>
          <cell r="BV48">
            <v>160</v>
          </cell>
          <cell r="BW48">
            <v>160</v>
          </cell>
          <cell r="BX48">
            <v>160</v>
          </cell>
          <cell r="BY48">
            <v>160</v>
          </cell>
          <cell r="BZ48">
            <v>160</v>
          </cell>
          <cell r="CA48">
            <v>160</v>
          </cell>
          <cell r="CB48">
            <v>160</v>
          </cell>
          <cell r="CC48">
            <v>160</v>
          </cell>
          <cell r="CD48">
            <v>160</v>
          </cell>
          <cell r="CE48">
            <v>160</v>
          </cell>
          <cell r="CF48">
            <v>160</v>
          </cell>
          <cell r="CG48">
            <v>160</v>
          </cell>
          <cell r="CH48">
            <v>160</v>
          </cell>
          <cell r="CI48">
            <v>160</v>
          </cell>
          <cell r="CJ48">
            <v>160</v>
          </cell>
          <cell r="CK48">
            <v>160</v>
          </cell>
          <cell r="CL48">
            <v>160</v>
          </cell>
          <cell r="CM48">
            <v>160</v>
          </cell>
          <cell r="CN48">
            <v>160</v>
          </cell>
          <cell r="CO48">
            <v>160</v>
          </cell>
          <cell r="CP48">
            <v>160</v>
          </cell>
          <cell r="CQ48">
            <v>160</v>
          </cell>
          <cell r="CR48">
            <v>160</v>
          </cell>
          <cell r="CS48">
            <v>160</v>
          </cell>
          <cell r="CT48">
            <v>160</v>
          </cell>
          <cell r="CU48">
            <v>160</v>
          </cell>
          <cell r="CV48">
            <v>160</v>
          </cell>
          <cell r="CW48">
            <v>160</v>
          </cell>
          <cell r="CX48">
            <v>160</v>
          </cell>
          <cell r="CY48">
            <v>160</v>
          </cell>
          <cell r="CZ48">
            <v>160</v>
          </cell>
          <cell r="DA48">
            <v>160</v>
          </cell>
          <cell r="DB48">
            <v>160</v>
          </cell>
          <cell r="DC48">
            <v>160</v>
          </cell>
          <cell r="DD48">
            <v>160</v>
          </cell>
          <cell r="DE48">
            <v>160</v>
          </cell>
          <cell r="DF48">
            <v>160</v>
          </cell>
          <cell r="DG48">
            <v>160</v>
          </cell>
          <cell r="DH48">
            <v>160</v>
          </cell>
          <cell r="DI48">
            <v>160</v>
          </cell>
          <cell r="DJ48">
            <v>160</v>
          </cell>
          <cell r="DK48">
            <v>160</v>
          </cell>
          <cell r="DL48">
            <v>160</v>
          </cell>
          <cell r="DM48">
            <v>160</v>
          </cell>
          <cell r="DN48">
            <v>160</v>
          </cell>
          <cell r="DO48">
            <v>160</v>
          </cell>
          <cell r="DP48">
            <v>160</v>
          </cell>
          <cell r="DQ48">
            <v>160</v>
          </cell>
        </row>
        <row r="49">
          <cell r="A49" t="str">
            <v>Naughton 2</v>
          </cell>
          <cell r="B49">
            <v>210</v>
          </cell>
          <cell r="C49">
            <v>210</v>
          </cell>
          <cell r="D49">
            <v>210</v>
          </cell>
          <cell r="E49">
            <v>210</v>
          </cell>
          <cell r="F49">
            <v>210</v>
          </cell>
          <cell r="G49">
            <v>210</v>
          </cell>
          <cell r="H49">
            <v>210</v>
          </cell>
          <cell r="I49">
            <v>210</v>
          </cell>
          <cell r="J49">
            <v>210</v>
          </cell>
          <cell r="K49">
            <v>210</v>
          </cell>
          <cell r="L49">
            <v>210</v>
          </cell>
          <cell r="M49">
            <v>210</v>
          </cell>
          <cell r="N49">
            <v>210</v>
          </cell>
          <cell r="O49">
            <v>210</v>
          </cell>
          <cell r="P49">
            <v>210</v>
          </cell>
          <cell r="Q49">
            <v>210</v>
          </cell>
          <cell r="R49">
            <v>210</v>
          </cell>
          <cell r="S49">
            <v>210</v>
          </cell>
          <cell r="T49">
            <v>210</v>
          </cell>
          <cell r="U49">
            <v>210</v>
          </cell>
          <cell r="V49">
            <v>210</v>
          </cell>
          <cell r="W49">
            <v>210</v>
          </cell>
          <cell r="X49">
            <v>210</v>
          </cell>
          <cell r="Y49">
            <v>210</v>
          </cell>
          <cell r="Z49">
            <v>210</v>
          </cell>
          <cell r="AA49">
            <v>210</v>
          </cell>
          <cell r="AB49">
            <v>210</v>
          </cell>
          <cell r="AC49">
            <v>210</v>
          </cell>
          <cell r="AD49">
            <v>210</v>
          </cell>
          <cell r="AE49">
            <v>210</v>
          </cell>
          <cell r="AF49">
            <v>210</v>
          </cell>
          <cell r="AG49">
            <v>210</v>
          </cell>
          <cell r="AH49">
            <v>210</v>
          </cell>
          <cell r="AI49">
            <v>210</v>
          </cell>
          <cell r="AJ49">
            <v>210</v>
          </cell>
          <cell r="AK49">
            <v>210</v>
          </cell>
          <cell r="AL49">
            <v>210</v>
          </cell>
          <cell r="AM49">
            <v>210</v>
          </cell>
          <cell r="AN49">
            <v>210</v>
          </cell>
          <cell r="AO49">
            <v>210</v>
          </cell>
          <cell r="AP49">
            <v>210</v>
          </cell>
          <cell r="AQ49">
            <v>210</v>
          </cell>
          <cell r="AR49">
            <v>210</v>
          </cell>
          <cell r="AS49">
            <v>210</v>
          </cell>
          <cell r="AT49">
            <v>210</v>
          </cell>
          <cell r="AU49">
            <v>210</v>
          </cell>
          <cell r="AV49">
            <v>210</v>
          </cell>
          <cell r="AW49">
            <v>210</v>
          </cell>
          <cell r="AX49">
            <v>210</v>
          </cell>
          <cell r="AY49">
            <v>210</v>
          </cell>
          <cell r="AZ49">
            <v>210</v>
          </cell>
          <cell r="BA49">
            <v>210</v>
          </cell>
          <cell r="BB49">
            <v>210</v>
          </cell>
          <cell r="BC49">
            <v>210</v>
          </cell>
          <cell r="BD49">
            <v>210</v>
          </cell>
          <cell r="BE49">
            <v>210</v>
          </cell>
          <cell r="BF49">
            <v>210</v>
          </cell>
          <cell r="BG49">
            <v>210</v>
          </cell>
          <cell r="BH49">
            <v>210</v>
          </cell>
          <cell r="BI49">
            <v>210</v>
          </cell>
          <cell r="BJ49">
            <v>210</v>
          </cell>
          <cell r="BK49">
            <v>210</v>
          </cell>
          <cell r="BL49">
            <v>210</v>
          </cell>
          <cell r="BM49">
            <v>210</v>
          </cell>
          <cell r="BN49">
            <v>210</v>
          </cell>
          <cell r="BO49">
            <v>210</v>
          </cell>
          <cell r="BP49">
            <v>210</v>
          </cell>
          <cell r="BQ49">
            <v>210</v>
          </cell>
          <cell r="BR49">
            <v>210</v>
          </cell>
          <cell r="BS49">
            <v>210</v>
          </cell>
          <cell r="BT49">
            <v>210</v>
          </cell>
          <cell r="BU49">
            <v>210</v>
          </cell>
          <cell r="BV49">
            <v>210</v>
          </cell>
          <cell r="BW49">
            <v>210</v>
          </cell>
          <cell r="BX49">
            <v>210</v>
          </cell>
          <cell r="BY49">
            <v>210</v>
          </cell>
          <cell r="BZ49">
            <v>210</v>
          </cell>
          <cell r="CA49">
            <v>210</v>
          </cell>
          <cell r="CB49">
            <v>210</v>
          </cell>
          <cell r="CC49">
            <v>210</v>
          </cell>
          <cell r="CD49">
            <v>210</v>
          </cell>
          <cell r="CE49">
            <v>210</v>
          </cell>
          <cell r="CF49">
            <v>210</v>
          </cell>
          <cell r="CG49">
            <v>210</v>
          </cell>
          <cell r="CH49">
            <v>210</v>
          </cell>
          <cell r="CI49">
            <v>210</v>
          </cell>
          <cell r="CJ49">
            <v>210</v>
          </cell>
          <cell r="CK49">
            <v>210</v>
          </cell>
          <cell r="CL49">
            <v>210</v>
          </cell>
          <cell r="CM49">
            <v>210</v>
          </cell>
          <cell r="CN49">
            <v>210</v>
          </cell>
          <cell r="CO49">
            <v>210</v>
          </cell>
          <cell r="CP49">
            <v>210</v>
          </cell>
          <cell r="CQ49">
            <v>210</v>
          </cell>
          <cell r="CR49">
            <v>210</v>
          </cell>
          <cell r="CS49">
            <v>210</v>
          </cell>
          <cell r="CT49">
            <v>210</v>
          </cell>
          <cell r="CU49">
            <v>210</v>
          </cell>
          <cell r="CV49">
            <v>210</v>
          </cell>
          <cell r="CW49">
            <v>210</v>
          </cell>
          <cell r="CX49">
            <v>210</v>
          </cell>
          <cell r="CY49">
            <v>210</v>
          </cell>
          <cell r="CZ49">
            <v>210</v>
          </cell>
          <cell r="DA49">
            <v>210</v>
          </cell>
          <cell r="DB49">
            <v>210</v>
          </cell>
          <cell r="DC49">
            <v>210</v>
          </cell>
          <cell r="DD49">
            <v>210</v>
          </cell>
          <cell r="DE49">
            <v>210</v>
          </cell>
          <cell r="DF49">
            <v>210</v>
          </cell>
          <cell r="DG49">
            <v>210</v>
          </cell>
          <cell r="DH49">
            <v>210</v>
          </cell>
          <cell r="DI49">
            <v>210</v>
          </cell>
          <cell r="DJ49">
            <v>210</v>
          </cell>
          <cell r="DK49">
            <v>210</v>
          </cell>
          <cell r="DL49">
            <v>210</v>
          </cell>
          <cell r="DM49">
            <v>210</v>
          </cell>
          <cell r="DN49">
            <v>210</v>
          </cell>
          <cell r="DO49">
            <v>210</v>
          </cell>
          <cell r="DP49">
            <v>210</v>
          </cell>
          <cell r="DQ49">
            <v>210</v>
          </cell>
        </row>
        <row r="50">
          <cell r="A50" t="str">
            <v>Naughton 3</v>
          </cell>
          <cell r="B50">
            <v>330</v>
          </cell>
          <cell r="C50">
            <v>330</v>
          </cell>
          <cell r="D50">
            <v>330</v>
          </cell>
          <cell r="E50">
            <v>330</v>
          </cell>
          <cell r="F50">
            <v>330</v>
          </cell>
          <cell r="G50">
            <v>330</v>
          </cell>
          <cell r="H50">
            <v>330</v>
          </cell>
          <cell r="I50">
            <v>330</v>
          </cell>
          <cell r="J50">
            <v>330</v>
          </cell>
          <cell r="K50">
            <v>330</v>
          </cell>
          <cell r="L50">
            <v>330</v>
          </cell>
          <cell r="M50">
            <v>330</v>
          </cell>
          <cell r="N50">
            <v>330</v>
          </cell>
          <cell r="O50">
            <v>330</v>
          </cell>
          <cell r="P50">
            <v>330</v>
          </cell>
          <cell r="Q50">
            <v>330</v>
          </cell>
          <cell r="R50">
            <v>336</v>
          </cell>
          <cell r="S50">
            <v>336</v>
          </cell>
          <cell r="T50">
            <v>336</v>
          </cell>
          <cell r="U50">
            <v>336</v>
          </cell>
          <cell r="V50">
            <v>336</v>
          </cell>
          <cell r="W50">
            <v>336</v>
          </cell>
          <cell r="X50">
            <v>336</v>
          </cell>
          <cell r="Y50">
            <v>336</v>
          </cell>
          <cell r="Z50">
            <v>336</v>
          </cell>
          <cell r="AA50">
            <v>336</v>
          </cell>
          <cell r="AB50">
            <v>336</v>
          </cell>
          <cell r="AC50">
            <v>336</v>
          </cell>
          <cell r="AD50">
            <v>336</v>
          </cell>
          <cell r="AE50">
            <v>336</v>
          </cell>
          <cell r="AF50">
            <v>336</v>
          </cell>
          <cell r="AG50">
            <v>336</v>
          </cell>
          <cell r="AH50">
            <v>336</v>
          </cell>
          <cell r="AI50">
            <v>336</v>
          </cell>
          <cell r="AJ50">
            <v>336</v>
          </cell>
          <cell r="AK50">
            <v>336</v>
          </cell>
          <cell r="AL50">
            <v>334</v>
          </cell>
          <cell r="AM50">
            <v>334</v>
          </cell>
          <cell r="AN50">
            <v>334</v>
          </cell>
          <cell r="AO50">
            <v>334</v>
          </cell>
          <cell r="AP50">
            <v>334</v>
          </cell>
          <cell r="AQ50">
            <v>334</v>
          </cell>
          <cell r="AR50">
            <v>334</v>
          </cell>
          <cell r="AS50">
            <v>334</v>
          </cell>
          <cell r="AT50">
            <v>334</v>
          </cell>
          <cell r="AU50">
            <v>334</v>
          </cell>
          <cell r="AV50">
            <v>334</v>
          </cell>
          <cell r="AW50">
            <v>334</v>
          </cell>
          <cell r="AX50">
            <v>334</v>
          </cell>
          <cell r="AY50">
            <v>334</v>
          </cell>
          <cell r="AZ50">
            <v>334</v>
          </cell>
          <cell r="BA50">
            <v>334</v>
          </cell>
          <cell r="BB50">
            <v>334</v>
          </cell>
          <cell r="BC50">
            <v>334</v>
          </cell>
          <cell r="BD50">
            <v>334</v>
          </cell>
          <cell r="BE50">
            <v>334</v>
          </cell>
          <cell r="BF50">
            <v>334</v>
          </cell>
          <cell r="BG50">
            <v>334</v>
          </cell>
          <cell r="BH50">
            <v>334</v>
          </cell>
          <cell r="BI50">
            <v>334</v>
          </cell>
          <cell r="BJ50">
            <v>334</v>
          </cell>
          <cell r="BK50">
            <v>334</v>
          </cell>
          <cell r="BL50">
            <v>334</v>
          </cell>
          <cell r="BM50">
            <v>334</v>
          </cell>
          <cell r="BN50">
            <v>334</v>
          </cell>
          <cell r="BO50">
            <v>334</v>
          </cell>
          <cell r="BP50">
            <v>334</v>
          </cell>
          <cell r="BQ50">
            <v>334</v>
          </cell>
          <cell r="BR50">
            <v>334</v>
          </cell>
          <cell r="BS50">
            <v>334</v>
          </cell>
          <cell r="BT50">
            <v>334</v>
          </cell>
          <cell r="BU50">
            <v>334</v>
          </cell>
          <cell r="BV50">
            <v>334</v>
          </cell>
          <cell r="BW50">
            <v>334</v>
          </cell>
          <cell r="BX50">
            <v>334</v>
          </cell>
          <cell r="BY50">
            <v>334</v>
          </cell>
          <cell r="BZ50">
            <v>334</v>
          </cell>
          <cell r="CA50">
            <v>334</v>
          </cell>
          <cell r="CB50">
            <v>334</v>
          </cell>
          <cell r="CC50">
            <v>334</v>
          </cell>
          <cell r="CD50">
            <v>334</v>
          </cell>
          <cell r="CE50">
            <v>334</v>
          </cell>
          <cell r="CF50">
            <v>334</v>
          </cell>
          <cell r="CG50">
            <v>334</v>
          </cell>
          <cell r="CH50">
            <v>334</v>
          </cell>
          <cell r="CI50">
            <v>334</v>
          </cell>
          <cell r="CJ50">
            <v>334</v>
          </cell>
          <cell r="CK50">
            <v>334</v>
          </cell>
          <cell r="CL50">
            <v>334</v>
          </cell>
          <cell r="CM50">
            <v>334</v>
          </cell>
          <cell r="CN50">
            <v>334</v>
          </cell>
          <cell r="CO50">
            <v>334</v>
          </cell>
          <cell r="CP50">
            <v>334</v>
          </cell>
          <cell r="CQ50">
            <v>334</v>
          </cell>
          <cell r="CR50">
            <v>334</v>
          </cell>
          <cell r="CS50">
            <v>334</v>
          </cell>
          <cell r="CT50">
            <v>334</v>
          </cell>
          <cell r="CU50">
            <v>334</v>
          </cell>
          <cell r="CV50">
            <v>334</v>
          </cell>
          <cell r="CW50">
            <v>334</v>
          </cell>
          <cell r="CX50">
            <v>334</v>
          </cell>
          <cell r="CY50">
            <v>334</v>
          </cell>
          <cell r="CZ50">
            <v>334</v>
          </cell>
          <cell r="DA50">
            <v>334</v>
          </cell>
          <cell r="DB50">
            <v>334</v>
          </cell>
          <cell r="DC50">
            <v>334</v>
          </cell>
          <cell r="DD50">
            <v>334</v>
          </cell>
          <cell r="DE50">
            <v>334</v>
          </cell>
          <cell r="DF50">
            <v>334</v>
          </cell>
          <cell r="DG50">
            <v>334</v>
          </cell>
          <cell r="DH50">
            <v>334</v>
          </cell>
          <cell r="DI50">
            <v>334</v>
          </cell>
          <cell r="DJ50">
            <v>334</v>
          </cell>
          <cell r="DK50">
            <v>334</v>
          </cell>
          <cell r="DL50">
            <v>334</v>
          </cell>
          <cell r="DM50">
            <v>334</v>
          </cell>
          <cell r="DN50">
            <v>334</v>
          </cell>
          <cell r="DO50">
            <v>334</v>
          </cell>
          <cell r="DP50">
            <v>334</v>
          </cell>
          <cell r="DQ50">
            <v>334</v>
          </cell>
        </row>
        <row r="51">
          <cell r="A51" t="str">
            <v>UAMPS p296212</v>
          </cell>
          <cell r="B51">
            <v>77</v>
          </cell>
          <cell r="C51">
            <v>77</v>
          </cell>
          <cell r="D51">
            <v>77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</row>
        <row r="52">
          <cell r="A52" t="str">
            <v>West Valley 1</v>
          </cell>
          <cell r="B52">
            <v>41.6</v>
          </cell>
          <cell r="C52">
            <v>41.4</v>
          </cell>
          <cell r="D52">
            <v>41.2</v>
          </cell>
          <cell r="E52">
            <v>41</v>
          </cell>
          <cell r="F52">
            <v>40.700000000000003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</row>
        <row r="53">
          <cell r="A53" t="str">
            <v>West Valley 2</v>
          </cell>
          <cell r="B53">
            <v>41.6</v>
          </cell>
          <cell r="C53">
            <v>41.4</v>
          </cell>
          <cell r="D53">
            <v>41.2</v>
          </cell>
          <cell r="E53">
            <v>41</v>
          </cell>
          <cell r="F53">
            <v>40.700000000000003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</row>
        <row r="54">
          <cell r="A54" t="str">
            <v>West Valley 3</v>
          </cell>
          <cell r="B54">
            <v>41.6</v>
          </cell>
          <cell r="C54">
            <v>41.4</v>
          </cell>
          <cell r="D54">
            <v>41.2</v>
          </cell>
          <cell r="E54">
            <v>41</v>
          </cell>
          <cell r="F54">
            <v>40.700000000000003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</row>
        <row r="55">
          <cell r="A55" t="str">
            <v>West Valley 4</v>
          </cell>
          <cell r="B55">
            <v>41.6</v>
          </cell>
          <cell r="C55">
            <v>41.4</v>
          </cell>
          <cell r="D55">
            <v>41.2</v>
          </cell>
          <cell r="E55">
            <v>41</v>
          </cell>
          <cell r="F55">
            <v>40.700000000000003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</row>
        <row r="56">
          <cell r="A56" t="str">
            <v>West Valley 5</v>
          </cell>
          <cell r="B56">
            <v>41.6</v>
          </cell>
          <cell r="C56">
            <v>41.4</v>
          </cell>
          <cell r="D56">
            <v>41.2</v>
          </cell>
          <cell r="E56">
            <v>41</v>
          </cell>
          <cell r="F56">
            <v>40.700000000000003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</row>
        <row r="57">
          <cell r="A57" t="str">
            <v>Wyodak</v>
          </cell>
          <cell r="B57">
            <v>270.68</v>
          </cell>
          <cell r="C57">
            <v>270.68</v>
          </cell>
          <cell r="D57">
            <v>270.68</v>
          </cell>
          <cell r="E57">
            <v>270.68</v>
          </cell>
          <cell r="F57">
            <v>270.68</v>
          </cell>
          <cell r="G57">
            <v>268</v>
          </cell>
          <cell r="H57">
            <v>268</v>
          </cell>
          <cell r="I57">
            <v>268</v>
          </cell>
          <cell r="J57">
            <v>268</v>
          </cell>
          <cell r="K57">
            <v>270.68</v>
          </cell>
          <cell r="L57">
            <v>270.68</v>
          </cell>
          <cell r="M57">
            <v>270.68</v>
          </cell>
          <cell r="N57">
            <v>270.68</v>
          </cell>
          <cell r="O57">
            <v>270.68</v>
          </cell>
          <cell r="P57">
            <v>270.68</v>
          </cell>
          <cell r="Q57">
            <v>270.68</v>
          </cell>
          <cell r="R57">
            <v>270.68</v>
          </cell>
          <cell r="S57">
            <v>268</v>
          </cell>
          <cell r="T57">
            <v>268</v>
          </cell>
          <cell r="U57">
            <v>268</v>
          </cell>
          <cell r="V57">
            <v>268</v>
          </cell>
          <cell r="W57">
            <v>270.68</v>
          </cell>
          <cell r="X57">
            <v>270.68</v>
          </cell>
          <cell r="Y57">
            <v>270.68</v>
          </cell>
          <cell r="Z57">
            <v>270.68</v>
          </cell>
          <cell r="AA57">
            <v>270.68</v>
          </cell>
          <cell r="AB57">
            <v>270.68</v>
          </cell>
          <cell r="AC57">
            <v>270.68</v>
          </cell>
          <cell r="AD57">
            <v>270.68</v>
          </cell>
          <cell r="AE57">
            <v>268</v>
          </cell>
          <cell r="AF57">
            <v>268</v>
          </cell>
          <cell r="AG57">
            <v>268</v>
          </cell>
          <cell r="AH57">
            <v>268</v>
          </cell>
          <cell r="AI57">
            <v>270.68</v>
          </cell>
          <cell r="AJ57">
            <v>270.68</v>
          </cell>
          <cell r="AK57">
            <v>270.68</v>
          </cell>
          <cell r="AL57">
            <v>270.68</v>
          </cell>
          <cell r="AM57">
            <v>270.68</v>
          </cell>
          <cell r="AN57">
            <v>270.68</v>
          </cell>
          <cell r="AO57">
            <v>270.68</v>
          </cell>
          <cell r="AP57">
            <v>270.68</v>
          </cell>
          <cell r="AQ57">
            <v>268</v>
          </cell>
          <cell r="AR57">
            <v>268</v>
          </cell>
          <cell r="AS57">
            <v>268</v>
          </cell>
          <cell r="AT57">
            <v>268</v>
          </cell>
          <cell r="AU57">
            <v>270.68</v>
          </cell>
          <cell r="AV57">
            <v>270.68</v>
          </cell>
          <cell r="AW57">
            <v>270.68</v>
          </cell>
          <cell r="AX57">
            <v>270.68</v>
          </cell>
          <cell r="AY57">
            <v>270.68</v>
          </cell>
          <cell r="AZ57">
            <v>270.68</v>
          </cell>
          <cell r="BA57">
            <v>270.68</v>
          </cell>
          <cell r="BB57">
            <v>270.68</v>
          </cell>
          <cell r="BC57">
            <v>268</v>
          </cell>
          <cell r="BD57">
            <v>268</v>
          </cell>
          <cell r="BE57">
            <v>268</v>
          </cell>
          <cell r="BF57">
            <v>268</v>
          </cell>
          <cell r="BG57">
            <v>270.68</v>
          </cell>
          <cell r="BH57">
            <v>270.68</v>
          </cell>
          <cell r="BI57">
            <v>270.68</v>
          </cell>
          <cell r="BJ57">
            <v>270.68</v>
          </cell>
          <cell r="BK57">
            <v>270.68</v>
          </cell>
          <cell r="BL57">
            <v>270.68</v>
          </cell>
          <cell r="BM57">
            <v>270.68</v>
          </cell>
          <cell r="BN57">
            <v>270.68</v>
          </cell>
          <cell r="BO57">
            <v>268</v>
          </cell>
          <cell r="BP57">
            <v>268</v>
          </cell>
          <cell r="BQ57">
            <v>268</v>
          </cell>
          <cell r="BR57">
            <v>268</v>
          </cell>
          <cell r="BS57">
            <v>270.68</v>
          </cell>
          <cell r="BT57">
            <v>270.68</v>
          </cell>
          <cell r="BU57">
            <v>270.68</v>
          </cell>
          <cell r="BV57">
            <v>270.68</v>
          </cell>
          <cell r="BW57">
            <v>270.68</v>
          </cell>
          <cell r="BX57">
            <v>270.68</v>
          </cell>
          <cell r="BY57">
            <v>270.68</v>
          </cell>
          <cell r="BZ57">
            <v>270.68</v>
          </cell>
          <cell r="CA57">
            <v>268</v>
          </cell>
          <cell r="CB57">
            <v>268</v>
          </cell>
          <cell r="CC57">
            <v>268</v>
          </cell>
          <cell r="CD57">
            <v>268</v>
          </cell>
          <cell r="CE57">
            <v>270.68</v>
          </cell>
          <cell r="CF57">
            <v>270.68</v>
          </cell>
          <cell r="CG57">
            <v>270.68</v>
          </cell>
          <cell r="CH57">
            <v>270.68</v>
          </cell>
          <cell r="CI57">
            <v>270.68</v>
          </cell>
          <cell r="CJ57">
            <v>270.68</v>
          </cell>
          <cell r="CK57">
            <v>270.68</v>
          </cell>
          <cell r="CL57">
            <v>270.68</v>
          </cell>
          <cell r="CM57">
            <v>268</v>
          </cell>
          <cell r="CN57">
            <v>268</v>
          </cell>
          <cell r="CO57">
            <v>268</v>
          </cell>
          <cell r="CP57">
            <v>268</v>
          </cell>
          <cell r="CQ57">
            <v>270.68</v>
          </cell>
          <cell r="CR57">
            <v>270.68</v>
          </cell>
          <cell r="CS57">
            <v>270.68</v>
          </cell>
          <cell r="CT57">
            <v>270.68</v>
          </cell>
          <cell r="CU57">
            <v>270.68</v>
          </cell>
          <cell r="CV57">
            <v>270.68</v>
          </cell>
          <cell r="CW57">
            <v>270.68</v>
          </cell>
          <cell r="CX57">
            <v>270.68</v>
          </cell>
          <cell r="CY57">
            <v>268</v>
          </cell>
          <cell r="CZ57">
            <v>268</v>
          </cell>
          <cell r="DA57">
            <v>268</v>
          </cell>
          <cell r="DB57">
            <v>268</v>
          </cell>
          <cell r="DC57">
            <v>270.68</v>
          </cell>
          <cell r="DD57">
            <v>270.68</v>
          </cell>
          <cell r="DE57">
            <v>270.68</v>
          </cell>
          <cell r="DF57">
            <v>270.68</v>
          </cell>
          <cell r="DG57">
            <v>270.68</v>
          </cell>
          <cell r="DH57">
            <v>270.68</v>
          </cell>
          <cell r="DI57">
            <v>270.68</v>
          </cell>
          <cell r="DJ57">
            <v>270.68</v>
          </cell>
          <cell r="DK57">
            <v>268</v>
          </cell>
          <cell r="DL57">
            <v>268</v>
          </cell>
          <cell r="DM57">
            <v>268</v>
          </cell>
          <cell r="DN57">
            <v>268</v>
          </cell>
          <cell r="DO57">
            <v>270.68</v>
          </cell>
          <cell r="DP57">
            <v>270.68</v>
          </cell>
          <cell r="DQ57">
            <v>270.68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OC"/>
      <sheetName val="Forward Price Curve"/>
      <sheetName val="Inflation Forecast"/>
      <sheetName val="Internal Verification (2)"/>
      <sheetName val="Internal Verification (3)"/>
      <sheetName val="GNw_Market Price Index (1206) ("/>
    </sheetNames>
    <sheetDataSet>
      <sheetData sheetId="0">
        <row r="1">
          <cell r="N1" t="str">
            <v>GNw_Market Price Index (1206) (Confidential)</v>
          </cell>
        </row>
        <row r="4">
          <cell r="O4">
            <v>41089</v>
          </cell>
        </row>
      </sheetData>
      <sheetData sheetId="1">
        <row r="2">
          <cell r="F2" t="str">
            <v>OFPC Dated</v>
          </cell>
        </row>
      </sheetData>
      <sheetData sheetId="2">
        <row r="4">
          <cell r="O4">
            <v>0.97560000000000002</v>
          </cell>
        </row>
      </sheetData>
      <sheetData sheetId="3"/>
      <sheetData sheetId="4"/>
      <sheetData sheetId="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Org"/>
      <sheetName val="DownloadWF"/>
      <sheetName val="UKAd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OrgU</v>
          </cell>
          <cell r="B1" t="str">
            <v>Org Name</v>
          </cell>
          <cell r="C1" t="str">
            <v>OrgNameShort</v>
          </cell>
        </row>
        <row r="2">
          <cell r="A2">
            <v>1076</v>
          </cell>
          <cell r="B2" t="str">
            <v>Hunter/Huntington Plants</v>
          </cell>
          <cell r="C2" t="str">
            <v>Hunter</v>
          </cell>
        </row>
        <row r="3">
          <cell r="A3">
            <v>217</v>
          </cell>
          <cell r="B3" t="str">
            <v>Hunter Plant</v>
          </cell>
          <cell r="C3" t="str">
            <v>Hunter</v>
          </cell>
        </row>
        <row r="4">
          <cell r="A4">
            <v>656</v>
          </cell>
          <cell r="B4" t="str">
            <v>Hunter Engineering</v>
          </cell>
          <cell r="C4" t="str">
            <v>Hunter</v>
          </cell>
        </row>
        <row r="5">
          <cell r="A5">
            <v>657</v>
          </cell>
          <cell r="B5" t="str">
            <v>Hunter Planning</v>
          </cell>
          <cell r="C5" t="str">
            <v>Hunter</v>
          </cell>
        </row>
        <row r="6">
          <cell r="A6">
            <v>658</v>
          </cell>
          <cell r="B6" t="str">
            <v>Hunter Administration</v>
          </cell>
          <cell r="C6" t="str">
            <v>Hunter</v>
          </cell>
        </row>
        <row r="7">
          <cell r="A7">
            <v>659</v>
          </cell>
          <cell r="B7" t="str">
            <v>Hunter Production</v>
          </cell>
          <cell r="C7" t="str">
            <v>Hunter</v>
          </cell>
        </row>
        <row r="8">
          <cell r="A8">
            <v>660</v>
          </cell>
          <cell r="B8" t="str">
            <v>Hunter Support</v>
          </cell>
          <cell r="C8" t="str">
            <v>Hunter</v>
          </cell>
        </row>
        <row r="9">
          <cell r="A9">
            <v>220</v>
          </cell>
          <cell r="B9" t="str">
            <v>Huntington Plant</v>
          </cell>
          <cell r="C9" t="str">
            <v>Huntington</v>
          </cell>
        </row>
        <row r="10">
          <cell r="A10">
            <v>664</v>
          </cell>
          <cell r="B10" t="str">
            <v>Huntington Administration</v>
          </cell>
          <cell r="C10" t="str">
            <v>Huntington</v>
          </cell>
        </row>
        <row r="11">
          <cell r="A11">
            <v>665</v>
          </cell>
          <cell r="B11" t="str">
            <v>Huntington Procurement &amp; Warehouse</v>
          </cell>
          <cell r="C11" t="str">
            <v>Huntington</v>
          </cell>
        </row>
        <row r="12">
          <cell r="A12">
            <v>666</v>
          </cell>
          <cell r="B12" t="str">
            <v>Huntington Production</v>
          </cell>
          <cell r="C12" t="str">
            <v>Huntington</v>
          </cell>
        </row>
        <row r="13">
          <cell r="A13">
            <v>667</v>
          </cell>
          <cell r="B13" t="str">
            <v>Huntington Support</v>
          </cell>
          <cell r="C13" t="str">
            <v>Huntington</v>
          </cell>
        </row>
        <row r="14">
          <cell r="A14">
            <v>1075</v>
          </cell>
          <cell r="B14" t="str">
            <v>DJohnston/ Wyodak Plants</v>
          </cell>
          <cell r="C14" t="str">
            <v>DaveJohnston</v>
          </cell>
        </row>
        <row r="15">
          <cell r="A15">
            <v>214</v>
          </cell>
          <cell r="B15" t="str">
            <v>Dave Johnston Plant</v>
          </cell>
          <cell r="C15" t="str">
            <v>DaveJohnston</v>
          </cell>
        </row>
        <row r="16">
          <cell r="A16">
            <v>650</v>
          </cell>
          <cell r="B16" t="str">
            <v>Dave Johnston Administration</v>
          </cell>
          <cell r="C16" t="str">
            <v>DaveJohnston</v>
          </cell>
        </row>
        <row r="17">
          <cell r="A17">
            <v>651</v>
          </cell>
          <cell r="B17" t="str">
            <v>Dave Johnston Support</v>
          </cell>
          <cell r="C17" t="str">
            <v>DaveJohnston</v>
          </cell>
        </row>
        <row r="18">
          <cell r="A18">
            <v>652</v>
          </cell>
          <cell r="B18" t="str">
            <v>Dave Johnston Production</v>
          </cell>
          <cell r="C18" t="str">
            <v>DaveJohnston</v>
          </cell>
        </row>
        <row r="19">
          <cell r="A19">
            <v>219</v>
          </cell>
          <cell r="B19" t="str">
            <v>Wyodak Plant</v>
          </cell>
          <cell r="C19" t="str">
            <v>Wyodak</v>
          </cell>
        </row>
        <row r="20">
          <cell r="A20">
            <v>653</v>
          </cell>
          <cell r="B20" t="str">
            <v>Wyodak Administration</v>
          </cell>
          <cell r="C20" t="str">
            <v>Wyodak</v>
          </cell>
        </row>
        <row r="21">
          <cell r="A21">
            <v>654</v>
          </cell>
          <cell r="B21" t="str">
            <v>Wyodak Planning</v>
          </cell>
          <cell r="C21" t="str">
            <v>Wyodak</v>
          </cell>
        </row>
        <row r="22">
          <cell r="A22">
            <v>655</v>
          </cell>
          <cell r="B22" t="str">
            <v>Wyodak Planning and Support</v>
          </cell>
          <cell r="C22" t="str">
            <v>Wyodak</v>
          </cell>
        </row>
        <row r="23">
          <cell r="A23">
            <v>218</v>
          </cell>
          <cell r="B23" t="str">
            <v>Jim Bridger Plant</v>
          </cell>
          <cell r="C23" t="str">
            <v>JimBridger</v>
          </cell>
        </row>
        <row r="24">
          <cell r="A24">
            <v>642</v>
          </cell>
          <cell r="B24" t="str">
            <v>Jim Bridger Plant Administration</v>
          </cell>
          <cell r="C24" t="str">
            <v>JimBridger</v>
          </cell>
        </row>
        <row r="25">
          <cell r="A25">
            <v>643</v>
          </cell>
          <cell r="B25" t="str">
            <v>Jim Bridger Plant Maintenance</v>
          </cell>
          <cell r="C25" t="str">
            <v>JimBridger</v>
          </cell>
        </row>
        <row r="26">
          <cell r="A26">
            <v>644</v>
          </cell>
          <cell r="B26" t="str">
            <v>Jim Bridger Plant Operations</v>
          </cell>
          <cell r="C26" t="str">
            <v>JimBridger</v>
          </cell>
        </row>
        <row r="27">
          <cell r="A27">
            <v>645</v>
          </cell>
          <cell r="B27" t="str">
            <v>Jim Bridger Outside Support</v>
          </cell>
          <cell r="C27" t="str">
            <v>JimBridger</v>
          </cell>
        </row>
        <row r="28">
          <cell r="A28">
            <v>646</v>
          </cell>
          <cell r="B28" t="str">
            <v>Jim Bridger Technical Support</v>
          </cell>
          <cell r="C28" t="str">
            <v>JimBridger</v>
          </cell>
        </row>
        <row r="29">
          <cell r="A29">
            <v>213</v>
          </cell>
          <cell r="B29" t="str">
            <v>Naughton</v>
          </cell>
          <cell r="C29" t="str">
            <v>Naughton</v>
          </cell>
        </row>
        <row r="30">
          <cell r="A30">
            <v>647</v>
          </cell>
          <cell r="B30" t="str">
            <v>Naughton Administration</v>
          </cell>
          <cell r="C30" t="str">
            <v>Naughton</v>
          </cell>
        </row>
        <row r="31">
          <cell r="A31">
            <v>648</v>
          </cell>
          <cell r="B31" t="str">
            <v>Naughton Maintenance</v>
          </cell>
          <cell r="C31" t="str">
            <v>Naughton</v>
          </cell>
        </row>
        <row r="32">
          <cell r="A32">
            <v>649</v>
          </cell>
          <cell r="B32" t="str">
            <v>Naughton Operations</v>
          </cell>
          <cell r="C32" t="str">
            <v>Naughton</v>
          </cell>
        </row>
        <row r="33">
          <cell r="A33">
            <v>516</v>
          </cell>
          <cell r="B33" t="str">
            <v>Utah Small Generation Units</v>
          </cell>
          <cell r="C33" t="str">
            <v>Carbon</v>
          </cell>
        </row>
        <row r="34">
          <cell r="A34">
            <v>216</v>
          </cell>
          <cell r="B34" t="str">
            <v>Carbon Plant</v>
          </cell>
          <cell r="C34" t="str">
            <v>Carbon</v>
          </cell>
        </row>
        <row r="35">
          <cell r="A35">
            <v>662</v>
          </cell>
          <cell r="B35" t="str">
            <v>Carbon Warehouse Support</v>
          </cell>
          <cell r="C35" t="str">
            <v>Carbon</v>
          </cell>
        </row>
        <row r="36">
          <cell r="A36">
            <v>663</v>
          </cell>
          <cell r="B36" t="str">
            <v>Carbon Operations</v>
          </cell>
          <cell r="C36" t="str">
            <v>Carbon</v>
          </cell>
        </row>
        <row r="37">
          <cell r="A37">
            <v>674</v>
          </cell>
          <cell r="B37" t="str">
            <v>Carbon Planning</v>
          </cell>
          <cell r="C37" t="str">
            <v>Carbon</v>
          </cell>
        </row>
        <row r="38">
          <cell r="A38">
            <v>675</v>
          </cell>
          <cell r="B38" t="str">
            <v>Carbon Maintenance</v>
          </cell>
          <cell r="C38" t="str">
            <v>Carbon</v>
          </cell>
        </row>
        <row r="39">
          <cell r="A39">
            <v>215</v>
          </cell>
          <cell r="B39" t="str">
            <v>Gadsby Plant</v>
          </cell>
          <cell r="C39" t="str">
            <v>Gadsby</v>
          </cell>
        </row>
        <row r="40">
          <cell r="A40">
            <v>518</v>
          </cell>
          <cell r="B40" t="str">
            <v>Little Mt.</v>
          </cell>
          <cell r="C40" t="str">
            <v>LittleMt</v>
          </cell>
        </row>
        <row r="41">
          <cell r="A41">
            <v>517</v>
          </cell>
          <cell r="B41" t="str">
            <v>Blundell Plant</v>
          </cell>
          <cell r="C41" t="str">
            <v>Blundell</v>
          </cell>
        </row>
        <row r="42">
          <cell r="A42">
            <v>826</v>
          </cell>
          <cell r="B42" t="str">
            <v>West Valley Plant</v>
          </cell>
          <cell r="C42" t="str">
            <v>WValley</v>
          </cell>
        </row>
        <row r="43">
          <cell r="A43">
            <v>289</v>
          </cell>
          <cell r="B43" t="str">
            <v>Hydro</v>
          </cell>
          <cell r="C43" t="str">
            <v>Hydro</v>
          </cell>
        </row>
        <row r="44">
          <cell r="A44">
            <v>291</v>
          </cell>
          <cell r="B44" t="str">
            <v>Hydro Generation</v>
          </cell>
          <cell r="C44" t="str">
            <v>Hydro</v>
          </cell>
        </row>
        <row r="45">
          <cell r="A45">
            <v>292</v>
          </cell>
          <cell r="B45" t="str">
            <v>Hydro North</v>
          </cell>
          <cell r="C45" t="str">
            <v>Hydro</v>
          </cell>
        </row>
        <row r="46">
          <cell r="A46">
            <v>293</v>
          </cell>
          <cell r="B46" t="str">
            <v>Hydro South</v>
          </cell>
          <cell r="C46" t="str">
            <v>Hydro</v>
          </cell>
        </row>
        <row r="47">
          <cell r="A47">
            <v>294</v>
          </cell>
          <cell r="B47" t="str">
            <v>Hydro East</v>
          </cell>
          <cell r="C47" t="str">
            <v>Hydro</v>
          </cell>
        </row>
        <row r="48">
          <cell r="A48">
            <v>1077</v>
          </cell>
          <cell r="B48" t="str">
            <v>Generation Engineering</v>
          </cell>
          <cell r="C48" t="str">
            <v>Engr</v>
          </cell>
        </row>
        <row r="49">
          <cell r="A49">
            <v>1070</v>
          </cell>
          <cell r="B49" t="str">
            <v>Power Supply Implementation</v>
          </cell>
          <cell r="C49" t="str">
            <v>Engr</v>
          </cell>
        </row>
        <row r="50">
          <cell r="A50">
            <v>181</v>
          </cell>
          <cell r="B50" t="str">
            <v>Hydro Relicensing</v>
          </cell>
          <cell r="C50" t="str">
            <v>HyRel</v>
          </cell>
        </row>
        <row r="51">
          <cell r="A51">
            <v>1072</v>
          </cell>
          <cell r="B51" t="str">
            <v>C&amp;T Resource Development</v>
          </cell>
          <cell r="C51" t="str">
            <v>ResD</v>
          </cell>
        </row>
        <row r="52">
          <cell r="A52">
            <v>1073</v>
          </cell>
          <cell r="B52" t="str">
            <v>Safety and Environmental Svcs</v>
          </cell>
          <cell r="C52" t="str">
            <v>Safety</v>
          </cell>
        </row>
        <row r="53">
          <cell r="A53">
            <v>231</v>
          </cell>
          <cell r="B53" t="str">
            <v>Generation</v>
          </cell>
          <cell r="C53" t="str">
            <v>AdminG</v>
          </cell>
        </row>
        <row r="54">
          <cell r="A54">
            <v>1071</v>
          </cell>
          <cell r="B54" t="str">
            <v>Generation Controller</v>
          </cell>
          <cell r="C54" t="str">
            <v>AdminG</v>
          </cell>
        </row>
        <row r="66">
          <cell r="B66" t="str">
            <v>NERC</v>
          </cell>
          <cell r="C66" t="str">
            <v>No</v>
          </cell>
        </row>
        <row r="67">
          <cell r="B67" t="str">
            <v>BLN 1</v>
          </cell>
          <cell r="C67" t="str">
            <v>Blundell</v>
          </cell>
        </row>
        <row r="68">
          <cell r="B68" t="str">
            <v>CHO 4</v>
          </cell>
          <cell r="C68" t="str">
            <v>Cholla</v>
          </cell>
        </row>
        <row r="69">
          <cell r="B69" t="str">
            <v>CRB 1</v>
          </cell>
          <cell r="C69" t="str">
            <v>Carbon</v>
          </cell>
        </row>
        <row r="70">
          <cell r="B70" t="str">
            <v>CRB 2</v>
          </cell>
          <cell r="C70" t="str">
            <v>Carbon</v>
          </cell>
        </row>
        <row r="71">
          <cell r="B71" t="str">
            <v>DJ 1</v>
          </cell>
          <cell r="C71" t="str">
            <v>DJ</v>
          </cell>
        </row>
        <row r="72">
          <cell r="B72" t="str">
            <v>DJ 2</v>
          </cell>
          <cell r="C72" t="str">
            <v>DJ</v>
          </cell>
        </row>
        <row r="73">
          <cell r="B73" t="str">
            <v>DJ 3</v>
          </cell>
          <cell r="C73" t="str">
            <v>DJ</v>
          </cell>
        </row>
        <row r="74">
          <cell r="B74" t="str">
            <v>DJ 4</v>
          </cell>
          <cell r="C74" t="str">
            <v>DJ</v>
          </cell>
        </row>
        <row r="75">
          <cell r="B75" t="str">
            <v>GAD 1</v>
          </cell>
          <cell r="C75" t="str">
            <v>Gadsby</v>
          </cell>
        </row>
        <row r="76">
          <cell r="B76" t="str">
            <v>GAD 2</v>
          </cell>
          <cell r="C76" t="str">
            <v>Gadsby</v>
          </cell>
        </row>
        <row r="77">
          <cell r="B77" t="str">
            <v>GAD 3</v>
          </cell>
          <cell r="C77" t="str">
            <v>Gadsby</v>
          </cell>
        </row>
        <row r="78">
          <cell r="B78" t="str">
            <v>GAD 4</v>
          </cell>
          <cell r="C78" t="str">
            <v>Gadsby</v>
          </cell>
        </row>
        <row r="79">
          <cell r="B79" t="str">
            <v>GAD 5</v>
          </cell>
          <cell r="C79" t="str">
            <v>Gadsby</v>
          </cell>
        </row>
      </sheetData>
      <sheetData sheetId="14" refreshError="1"/>
      <sheetData sheetId="1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P Summary"/>
      <sheetName val="IRP Summary (Wyo)"/>
      <sheetName val="IRP DATA Base"/>
      <sheetName val="CCCT Perf LS&amp;CC 10"/>
      <sheetName val="Wind Costs"/>
      <sheetName val="Geothermal"/>
      <sheetName val="New Gen Costs"/>
      <sheetName val="LS Cost"/>
      <sheetName val="IRPUpdate (2)"/>
      <sheetName val="SumWithAFUDCrev2"/>
      <sheetName val=" PV Solar (2)"/>
      <sheetName val=" PV Solar"/>
      <sheetName val="NETL Data"/>
      <sheetName val="IPM New Resource Options"/>
      <sheetName val="IPP3 HR vs Temp"/>
      <sheetName val="IPP3 Heat Rate Degradation"/>
      <sheetName val="IPP3 Form_Pricing Input Sheet"/>
      <sheetName val="JB5 HR vs Temp"/>
      <sheetName val="JB5 Form_Pricing Input Sheet"/>
      <sheetName val="LM6000"/>
      <sheetName val="SCCT Planned Maint"/>
      <sheetName val="LM6000PF EVAP"/>
      <sheetName val="LMS100"/>
      <sheetName val="LMS100 PA EVAP"/>
      <sheetName val="CCCT Perf LS"/>
      <sheetName val="CCCT F&amp;V O&amp;M"/>
      <sheetName val="CCCT Perf"/>
      <sheetName val="August 2007 BP"/>
      <sheetName val="08 GT Budget-CC"/>
      <sheetName val="08 GT Budget-Gad"/>
      <sheetName val="CAES"/>
      <sheetName val="Wind O&amp;M"/>
      <sheetName val="AnnualDegradSummary"/>
      <sheetName val="Heat Rate"/>
      <sheetName val="Declining Heat Rate Table"/>
      <sheetName val="Heat Rate Chart"/>
      <sheetName val="Thermal Inputs"/>
      <sheetName val="Thermal &amp; Renewables"/>
      <sheetName val="CERA Esc Data"/>
      <sheetName val="De-escalation"/>
    </sheetNames>
    <sheetDataSet>
      <sheetData sheetId="0"/>
      <sheetData sheetId="1"/>
      <sheetData sheetId="2">
        <row r="22">
          <cell r="E22">
            <v>362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2">
          <cell r="F12" t="str">
            <v>APSA - PacifiCorp Site</v>
          </cell>
        </row>
        <row r="27">
          <cell r="F27" t="str">
            <v>PacifiCorp</v>
          </cell>
        </row>
        <row r="52">
          <cell r="F52" t="str">
            <v>Fixed Bidder Rate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60">
          <cell r="C60">
            <v>2.4143400791944458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</sheetNames>
    <sheetDataSet>
      <sheetData sheetId="0" refreshError="1">
        <row r="4">
          <cell r="B4" t="str">
            <v>TONDU - Northern Lights Project</v>
          </cell>
          <cell r="M4" t="str">
            <v xml:space="preserve">C&amp;B and CaTS </v>
          </cell>
        </row>
        <row r="5">
          <cell r="B5" t="str">
            <v>LOCATION:</v>
          </cell>
          <cell r="C5" t="str">
            <v>Manistee, MI</v>
          </cell>
        </row>
        <row r="6">
          <cell r="B6" t="str">
            <v>CaTS PROJECT #:</v>
          </cell>
          <cell r="C6" t="str">
            <v>8019.EST</v>
          </cell>
        </row>
        <row r="7">
          <cell r="B7" t="str">
            <v>PLANT TYPE:</v>
          </cell>
          <cell r="C7" t="str">
            <v xml:space="preserve">425 MWe - PC Coal </v>
          </cell>
        </row>
        <row r="8">
          <cell r="B8" t="str">
            <v>CLIENT:</v>
          </cell>
          <cell r="C8" t="str">
            <v>Tondu</v>
          </cell>
          <cell r="N8" t="str">
            <v>STATUS DATE:</v>
          </cell>
          <cell r="O8">
            <v>37824</v>
          </cell>
        </row>
        <row r="9">
          <cell r="B9" t="str">
            <v>ESTIMATE TYPE:</v>
          </cell>
          <cell r="C9" t="str">
            <v>Preliminary Comparison</v>
          </cell>
          <cell r="N9" t="str">
            <v>PRINT DATE:</v>
          </cell>
          <cell r="O9">
            <v>37838.620023379626</v>
          </cell>
        </row>
        <row r="10">
          <cell r="B10" t="str">
            <v>LEAD ESTIMATOR:</v>
          </cell>
          <cell r="C10" t="str">
            <v>SPY/RGS</v>
          </cell>
          <cell r="N10" t="str">
            <v>PRINT TIME:</v>
          </cell>
          <cell r="O10">
            <v>37838.620023379626</v>
          </cell>
        </row>
        <row r="11">
          <cell r="B11" t="str">
            <v>FILENAME:</v>
          </cell>
          <cell r="C11" t="str">
            <v>J:\4221.11\Estimate\[Northern Lights - Tondu Estimate.xls]Summary</v>
          </cell>
        </row>
        <row r="13">
          <cell r="G13" t="str">
            <v xml:space="preserve">BID DATE:     </v>
          </cell>
          <cell r="H13">
            <v>37824</v>
          </cell>
          <cell r="K13" t="str">
            <v xml:space="preserve">TECHNOLOGY: </v>
          </cell>
          <cell r="L13" t="str">
            <v xml:space="preserve">PC Boiler </v>
          </cell>
        </row>
        <row r="14">
          <cell r="G14" t="str">
            <v xml:space="preserve">PROJECT AWARD DATE:     </v>
          </cell>
          <cell r="H14">
            <v>37987</v>
          </cell>
          <cell r="K14" t="str">
            <v xml:space="preserve">GROSS MW RATING: </v>
          </cell>
          <cell r="L14">
            <v>425</v>
          </cell>
          <cell r="N14" t="str">
            <v>BOILER</v>
          </cell>
          <cell r="O14" t="str">
            <v>PC/SCR/SRB</v>
          </cell>
        </row>
        <row r="15">
          <cell r="G15" t="str">
            <v xml:space="preserve">FIELD MOB. DATE:     </v>
          </cell>
          <cell r="H15">
            <v>38426</v>
          </cell>
          <cell r="K15" t="str">
            <v xml:space="preserve">NO. OF UNITS: </v>
          </cell>
          <cell r="L15">
            <v>2</v>
          </cell>
          <cell r="N15" t="str">
            <v>STEAM TURBINE</v>
          </cell>
          <cell r="O15" t="str">
            <v>TP/Condensing</v>
          </cell>
        </row>
        <row r="16">
          <cell r="B16" t="str">
            <v xml:space="preserve">ESCALATION BASIS (APR): </v>
          </cell>
          <cell r="D16">
            <v>0.03</v>
          </cell>
          <cell r="G16" t="str">
            <v xml:space="preserve">COMMERCIAL OP. DATE:     </v>
          </cell>
          <cell r="H16">
            <v>39203</v>
          </cell>
          <cell r="K16" t="str">
            <v xml:space="preserve">FUEL TYPE: </v>
          </cell>
          <cell r="L16" t="str">
            <v>PRB Coal</v>
          </cell>
          <cell r="N16" t="str">
            <v>COOLING TYPE:</v>
          </cell>
          <cell r="O16" t="str">
            <v xml:space="preserve">Cooling Towers </v>
          </cell>
        </row>
        <row r="18">
          <cell r="D18" t="str">
            <v>TOTAL COSTS</v>
          </cell>
        </row>
        <row r="19">
          <cell r="D19" t="str">
            <v>Procurement</v>
          </cell>
          <cell r="F19" t="str">
            <v>Contractor</v>
          </cell>
          <cell r="H19" t="str">
            <v>Contractor</v>
          </cell>
          <cell r="J19" t="str">
            <v>Contractor</v>
          </cell>
          <cell r="L19" t="str">
            <v>Subcontractor or</v>
          </cell>
          <cell r="N19" t="str">
            <v>Project</v>
          </cell>
        </row>
        <row r="20">
          <cell r="B20" t="str">
            <v>DIVISION OF WORK</v>
          </cell>
          <cell r="D20" t="str">
            <v>Major Equipment</v>
          </cell>
          <cell r="E20" t="str">
            <v>%</v>
          </cell>
          <cell r="F20" t="str">
            <v>Material $</v>
          </cell>
          <cell r="G20" t="str">
            <v>%</v>
          </cell>
          <cell r="H20" t="str">
            <v>Labor $</v>
          </cell>
          <cell r="I20" t="str">
            <v>%</v>
          </cell>
          <cell r="J20" t="str">
            <v>Manhours</v>
          </cell>
          <cell r="K20" t="str">
            <v>%</v>
          </cell>
          <cell r="L20" t="str">
            <v>Other F&amp;E  $</v>
          </cell>
          <cell r="M20" t="str">
            <v>%</v>
          </cell>
          <cell r="N20" t="str">
            <v>Total $</v>
          </cell>
          <cell r="O20" t="str">
            <v>%</v>
          </cell>
        </row>
        <row r="22">
          <cell r="B22" t="str">
            <v>Demolition &amp; Sitework</v>
          </cell>
          <cell r="D22">
            <v>0</v>
          </cell>
          <cell r="E22">
            <v>0</v>
          </cell>
          <cell r="F22">
            <v>650200</v>
          </cell>
          <cell r="G22">
            <v>1.3243601419023841E-2</v>
          </cell>
          <cell r="H22">
            <v>931409.51799800002</v>
          </cell>
          <cell r="I22">
            <v>5.4236365285767751E-3</v>
          </cell>
          <cell r="J22">
            <v>14889.5</v>
          </cell>
          <cell r="K22">
            <v>4.8432279567538752E-3</v>
          </cell>
          <cell r="L22">
            <v>740500</v>
          </cell>
          <cell r="M22">
            <v>5.7407482277687496E-3</v>
          </cell>
          <cell r="N22">
            <v>2322109.5179980001</v>
          </cell>
          <cell r="O22">
            <v>4.4620968523696918E-3</v>
          </cell>
        </row>
        <row r="24">
          <cell r="B24" t="str">
            <v>Deep Foundations &amp; Concrete</v>
          </cell>
          <cell r="D24">
            <v>0</v>
          </cell>
          <cell r="E24">
            <v>0</v>
          </cell>
          <cell r="F24">
            <v>5970039.9433333334</v>
          </cell>
          <cell r="G24">
            <v>0.12160078355145855</v>
          </cell>
          <cell r="H24">
            <v>7974114.1854264429</v>
          </cell>
          <cell r="I24">
            <v>4.6433599983046289E-2</v>
          </cell>
          <cell r="J24">
            <v>221452.46194444443</v>
          </cell>
          <cell r="K24">
            <v>7.2033631403425696E-2</v>
          </cell>
          <cell r="L24">
            <v>5996500.3327777786</v>
          </cell>
          <cell r="M24">
            <v>4.6488046803793044E-2</v>
          </cell>
          <cell r="N24">
            <v>19940654.461537555</v>
          </cell>
          <cell r="O24">
            <v>3.8317370829145797E-2</v>
          </cell>
        </row>
        <row r="26">
          <cell r="B26" t="str">
            <v>Architectural &amp; Metals</v>
          </cell>
          <cell r="D26">
            <v>0</v>
          </cell>
          <cell r="E26">
            <v>0</v>
          </cell>
          <cell r="F26">
            <v>18534663.2608</v>
          </cell>
          <cell r="G26">
            <v>0.37752336613635795</v>
          </cell>
          <cell r="H26">
            <v>7978205.7638887847</v>
          </cell>
          <cell r="I26">
            <v>4.6457425415339051E-2</v>
          </cell>
          <cell r="J26">
            <v>208406.036696</v>
          </cell>
          <cell r="K26">
            <v>6.778991526124728E-2</v>
          </cell>
          <cell r="L26">
            <v>1636345</v>
          </cell>
          <cell r="M26">
            <v>1.2685813178620196E-2</v>
          </cell>
          <cell r="N26">
            <v>28149214.024688784</v>
          </cell>
          <cell r="O26">
            <v>5.409069568972534E-2</v>
          </cell>
        </row>
        <row r="28">
          <cell r="B28" t="str">
            <v>Piping, Valves, Support, Accessories</v>
          </cell>
          <cell r="D28">
            <v>0</v>
          </cell>
          <cell r="E28">
            <v>0</v>
          </cell>
          <cell r="F28">
            <v>7292871.7251565773</v>
          </cell>
          <cell r="G28">
            <v>0.14854488823137879</v>
          </cell>
          <cell r="H28">
            <v>11992363.342211045</v>
          </cell>
          <cell r="I28">
            <v>6.9832032666559615E-2</v>
          </cell>
          <cell r="J28">
            <v>258020.38908293258</v>
          </cell>
          <cell r="K28">
            <v>8.3928376494776288E-2</v>
          </cell>
          <cell r="L28">
            <v>1314017.5</v>
          </cell>
          <cell r="M28">
            <v>1.0186959668308066E-2</v>
          </cell>
          <cell r="N28">
            <v>20599252.567367621</v>
          </cell>
          <cell r="O28">
            <v>3.9582913436944332E-2</v>
          </cell>
        </row>
        <row r="30">
          <cell r="B30" t="str">
            <v>Mechanical Insulation &amp; Lagging</v>
          </cell>
          <cell r="D30">
            <v>0</v>
          </cell>
          <cell r="E30">
            <v>0</v>
          </cell>
          <cell r="F30">
            <v>2090495</v>
          </cell>
          <cell r="G30">
            <v>4.2580256149588193E-2</v>
          </cell>
          <cell r="H30">
            <v>3247091.8029272994</v>
          </cell>
          <cell r="I30">
            <v>1.8907951200512141E-2</v>
          </cell>
          <cell r="J30">
            <v>78868.149999999994</v>
          </cell>
          <cell r="K30">
            <v>2.5654080323547341E-2</v>
          </cell>
          <cell r="L30">
            <v>0</v>
          </cell>
          <cell r="M30">
            <v>0</v>
          </cell>
          <cell r="N30">
            <v>5337586.8029272994</v>
          </cell>
          <cell r="O30">
            <v>1.0256548663185153E-2</v>
          </cell>
        </row>
        <row r="32">
          <cell r="B32" t="str">
            <v>Materials Handling Equipment</v>
          </cell>
          <cell r="D32">
            <v>13200000</v>
          </cell>
          <cell r="E32">
            <v>7.7378247953679036E-2</v>
          </cell>
          <cell r="F32">
            <v>0</v>
          </cell>
          <cell r="G32">
            <v>0</v>
          </cell>
          <cell r="H32">
            <v>411945.83811764704</v>
          </cell>
          <cell r="I32">
            <v>2.3987778224688946E-3</v>
          </cell>
          <cell r="J32">
            <v>11000</v>
          </cell>
          <cell r="K32">
            <v>3.5780588686183303E-3</v>
          </cell>
          <cell r="L32">
            <v>6200000</v>
          </cell>
          <cell r="M32">
            <v>4.8065684013728897E-2</v>
          </cell>
          <cell r="N32">
            <v>19811945.838117648</v>
          </cell>
          <cell r="O32">
            <v>3.8070048151647821E-2</v>
          </cell>
        </row>
        <row r="34">
          <cell r="B34" t="str">
            <v>Boiler Island Equipment</v>
          </cell>
          <cell r="D34">
            <v>55835700</v>
          </cell>
          <cell r="E34">
            <v>0.32730823024751793</v>
          </cell>
          <cell r="F34">
            <v>0</v>
          </cell>
          <cell r="G34">
            <v>0</v>
          </cell>
          <cell r="H34">
            <v>57450317.875440001</v>
          </cell>
          <cell r="I34">
            <v>0.33453560070689842</v>
          </cell>
          <cell r="J34">
            <v>1281360</v>
          </cell>
          <cell r="K34">
            <v>0.41679831926298033</v>
          </cell>
          <cell r="L34">
            <v>16500000</v>
          </cell>
          <cell r="M34">
            <v>0.12791673971395592</v>
          </cell>
          <cell r="N34">
            <v>129786017.87544</v>
          </cell>
          <cell r="O34">
            <v>0.24939296676363573</v>
          </cell>
        </row>
        <row r="36">
          <cell r="B36" t="str">
            <v>Chimney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8440000</v>
          </cell>
          <cell r="M36">
            <v>6.5431350496108376E-2</v>
          </cell>
          <cell r="N36">
            <v>8440000</v>
          </cell>
          <cell r="O36">
            <v>1.6218053947114754E-2</v>
          </cell>
        </row>
        <row r="38">
          <cell r="B38" t="str">
            <v>BOP Mechanical Equipment</v>
          </cell>
          <cell r="D38">
            <v>52681998</v>
          </cell>
          <cell r="E38">
            <v>0.30882126544994115</v>
          </cell>
          <cell r="F38">
            <v>0</v>
          </cell>
          <cell r="G38">
            <v>0</v>
          </cell>
          <cell r="H38">
            <v>17015815.352248587</v>
          </cell>
          <cell r="I38">
            <v>9.9083803552210512E-2</v>
          </cell>
          <cell r="J38">
            <v>304885.7</v>
          </cell>
          <cell r="K38">
            <v>9.917263479999161E-2</v>
          </cell>
          <cell r="L38">
            <v>175000</v>
          </cell>
          <cell r="M38">
            <v>1.3566926939358962E-3</v>
          </cell>
          <cell r="N38">
            <v>69872813.352248579</v>
          </cell>
          <cell r="O38">
            <v>0.13426552800751748</v>
          </cell>
        </row>
        <row r="40">
          <cell r="B40" t="str">
            <v>Electrical Equipment</v>
          </cell>
          <cell r="D40">
            <v>10704308.798</v>
          </cell>
          <cell r="E40">
            <v>6.2748534874575157E-2</v>
          </cell>
          <cell r="F40">
            <v>0</v>
          </cell>
          <cell r="G40">
            <v>0</v>
          </cell>
          <cell r="H40">
            <v>667257.41629161162</v>
          </cell>
          <cell r="I40">
            <v>3.8854678066224304E-3</v>
          </cell>
          <cell r="J40">
            <v>17294.419736</v>
          </cell>
          <cell r="K40">
            <v>5.6254956285456984E-3</v>
          </cell>
          <cell r="L40">
            <v>0</v>
          </cell>
          <cell r="M40">
            <v>0</v>
          </cell>
          <cell r="N40">
            <v>11371566.214291612</v>
          </cell>
          <cell r="O40">
            <v>2.185126473063612E-2</v>
          </cell>
        </row>
        <row r="42">
          <cell r="B42" t="str">
            <v>Electrical Commodities</v>
          </cell>
          <cell r="D42">
            <v>0</v>
          </cell>
          <cell r="E42">
            <v>0</v>
          </cell>
          <cell r="F42">
            <v>3374996.156126501</v>
          </cell>
          <cell r="G42">
            <v>6.8743623319712302E-2</v>
          </cell>
          <cell r="H42">
            <v>5462256.8574806377</v>
          </cell>
          <cell r="I42">
            <v>3.1806949841331318E-2</v>
          </cell>
          <cell r="J42">
            <v>141574.39167050002</v>
          </cell>
          <cell r="K42">
            <v>4.605104615326161E-2</v>
          </cell>
          <cell r="L42">
            <v>0</v>
          </cell>
          <cell r="M42">
            <v>0</v>
          </cell>
          <cell r="N42">
            <v>8837253.0136071388</v>
          </cell>
          <cell r="O42">
            <v>1.6981403568599882E-2</v>
          </cell>
        </row>
        <row r="44">
          <cell r="B44" t="str">
            <v>Controls &amp; Instrumentation</v>
          </cell>
          <cell r="D44">
            <v>3304312.7450000001</v>
          </cell>
          <cell r="E44">
            <v>1.9369843249932711E-2</v>
          </cell>
          <cell r="F44">
            <v>130751.2901</v>
          </cell>
          <cell r="G44">
            <v>2.6632081991811102E-3</v>
          </cell>
          <cell r="H44">
            <v>436450.11542236409</v>
          </cell>
          <cell r="I44">
            <v>2.5414672527657874E-3</v>
          </cell>
          <cell r="J44">
            <v>11312.203215199999</v>
          </cell>
          <cell r="K44">
            <v>3.6796117307053774E-3</v>
          </cell>
          <cell r="L44">
            <v>0</v>
          </cell>
          <cell r="M44">
            <v>0</v>
          </cell>
          <cell r="N44">
            <v>3871514.1505223643</v>
          </cell>
          <cell r="O44">
            <v>7.4393868898329201E-3</v>
          </cell>
        </row>
        <row r="46">
          <cell r="B46" t="str">
            <v>Subtotal Direct Costs:</v>
          </cell>
          <cell r="D46">
            <v>135726319.54300001</v>
          </cell>
          <cell r="E46">
            <v>0.79562612177564607</v>
          </cell>
          <cell r="F46">
            <v>38044017.375516407</v>
          </cell>
          <cell r="G46">
            <v>0.77489972700670062</v>
          </cell>
          <cell r="H46">
            <v>113567228.0674524</v>
          </cell>
          <cell r="I46">
            <v>0.66130671277633113</v>
          </cell>
          <cell r="J46">
            <v>2549063.2523450768</v>
          </cell>
          <cell r="K46">
            <v>0.82915439788385337</v>
          </cell>
          <cell r="L46">
            <v>41002362.832777783</v>
          </cell>
          <cell r="M46">
            <v>0.31787203479621917</v>
          </cell>
          <cell r="N46">
            <v>328339927.81874663</v>
          </cell>
          <cell r="O46">
            <v>0.63092827753035507</v>
          </cell>
        </row>
        <row r="48">
          <cell r="B48" t="str">
            <v>Construction Indirects &amp; Services</v>
          </cell>
        </row>
        <row r="49">
          <cell r="B49" t="str">
            <v xml:space="preserve">        - Construction Field Staff</v>
          </cell>
          <cell r="H49">
            <v>0</v>
          </cell>
          <cell r="I49">
            <v>0</v>
          </cell>
          <cell r="J49">
            <v>0</v>
          </cell>
          <cell r="L49">
            <v>8074789.5</v>
          </cell>
          <cell r="M49">
            <v>6.2600045255544509E-2</v>
          </cell>
          <cell r="N49">
            <v>8074789.5</v>
          </cell>
          <cell r="O49">
            <v>1.5516276270449735E-2</v>
          </cell>
        </row>
        <row r="50">
          <cell r="B50" t="str">
            <v xml:space="preserve">        - Construction Field Staff Expenses</v>
          </cell>
          <cell r="H50">
            <v>0</v>
          </cell>
          <cell r="I50">
            <v>0</v>
          </cell>
          <cell r="J50">
            <v>0</v>
          </cell>
          <cell r="L50">
            <v>358500</v>
          </cell>
          <cell r="M50">
            <v>2.7792818901486789E-3</v>
          </cell>
          <cell r="N50">
            <v>358500</v>
          </cell>
          <cell r="O50">
            <v>6.8888297867780084E-4</v>
          </cell>
        </row>
        <row r="51">
          <cell r="B51" t="str">
            <v xml:space="preserve">        - Construction Equipment</v>
          </cell>
          <cell r="H51">
            <v>0</v>
          </cell>
          <cell r="I51">
            <v>0</v>
          </cell>
          <cell r="J51">
            <v>0</v>
          </cell>
          <cell r="L51">
            <v>6263408.1415625</v>
          </cell>
          <cell r="M51">
            <v>4.8557257513122593E-2</v>
          </cell>
          <cell r="N51">
            <v>6263408.1415625</v>
          </cell>
          <cell r="O51">
            <v>1.2035579518087485E-2</v>
          </cell>
        </row>
        <row r="52">
          <cell r="B52" t="str">
            <v xml:space="preserve">        - Small Tools</v>
          </cell>
          <cell r="H52">
            <v>0</v>
          </cell>
          <cell r="I52">
            <v>0</v>
          </cell>
          <cell r="J52">
            <v>0</v>
          </cell>
          <cell r="L52">
            <v>2427641.4589768797</v>
          </cell>
          <cell r="M52">
            <v>1.88203624622275E-2</v>
          </cell>
          <cell r="N52">
            <v>2427641.4589768797</v>
          </cell>
          <cell r="O52">
            <v>4.6648839035473228E-3</v>
          </cell>
        </row>
        <row r="53">
          <cell r="B53" t="str">
            <v xml:space="preserve">        - Consumable Materials &amp; Safety Supplies</v>
          </cell>
          <cell r="H53">
            <v>0</v>
          </cell>
          <cell r="I53">
            <v>0</v>
          </cell>
          <cell r="J53">
            <v>0</v>
          </cell>
          <cell r="L53">
            <v>4161671.0725317933</v>
          </cell>
          <cell r="M53">
            <v>3.2263478506675713E-2</v>
          </cell>
          <cell r="N53">
            <v>4161671.0725317933</v>
          </cell>
          <cell r="O53">
            <v>7.9969438346525513E-3</v>
          </cell>
        </row>
        <row r="54">
          <cell r="B54" t="str">
            <v xml:space="preserve">        - Field Office Expense</v>
          </cell>
          <cell r="H54">
            <v>0</v>
          </cell>
          <cell r="I54">
            <v>0</v>
          </cell>
          <cell r="J54">
            <v>0</v>
          </cell>
          <cell r="L54">
            <v>394050</v>
          </cell>
          <cell r="M54">
            <v>3.0548843202596568E-3</v>
          </cell>
          <cell r="N54">
            <v>394050</v>
          </cell>
          <cell r="O54">
            <v>7.5719480543371667E-4</v>
          </cell>
        </row>
        <row r="55">
          <cell r="B55" t="str">
            <v xml:space="preserve">        - Temporary Facilities</v>
          </cell>
          <cell r="H55">
            <v>0</v>
          </cell>
          <cell r="I55">
            <v>0</v>
          </cell>
          <cell r="J55">
            <v>0</v>
          </cell>
          <cell r="L55">
            <v>106200</v>
          </cell>
          <cell r="M55">
            <v>8.2331865197709825E-4</v>
          </cell>
          <cell r="N55">
            <v>106200</v>
          </cell>
          <cell r="O55">
            <v>2.0407077359995104E-4</v>
          </cell>
        </row>
        <row r="56">
          <cell r="B56" t="str">
            <v xml:space="preserve">        - Temporary Utilities</v>
          </cell>
          <cell r="H56">
            <v>379895.18252885301</v>
          </cell>
          <cell r="I56">
            <v>2.2121455162091791E-3</v>
          </cell>
          <cell r="J56">
            <v>12596.375000000002</v>
          </cell>
          <cell r="K56">
            <v>4.0973246619265659E-3</v>
          </cell>
          <cell r="L56">
            <v>5000</v>
          </cell>
          <cell r="M56">
            <v>3.8762648398168469E-5</v>
          </cell>
          <cell r="N56">
            <v>384895.18252885301</v>
          </cell>
          <cell r="O56">
            <v>7.3960317941202812E-4</v>
          </cell>
        </row>
        <row r="57">
          <cell r="B57" t="str">
            <v xml:space="preserve">        - Support Craft &amp; Site Services</v>
          </cell>
          <cell r="H57">
            <v>16958794.873291615</v>
          </cell>
          <cell r="I57">
            <v>9.8751770921480367E-2</v>
          </cell>
          <cell r="J57">
            <v>480786.62500000006</v>
          </cell>
          <cell r="K57">
            <v>0.15638934977221142</v>
          </cell>
          <cell r="L57">
            <v>113550</v>
          </cell>
          <cell r="M57">
            <v>8.8029974512240591E-4</v>
          </cell>
          <cell r="N57">
            <v>17072344.873291615</v>
          </cell>
          <cell r="O57">
            <v>3.2805712104122205E-2</v>
          </cell>
        </row>
        <row r="58">
          <cell r="B58" t="str">
            <v xml:space="preserve">        - Site Safety</v>
          </cell>
          <cell r="H58">
            <v>677450.14439088467</v>
          </cell>
          <cell r="I58">
            <v>3.9448204880980203E-3</v>
          </cell>
          <cell r="J58">
            <v>20846.375</v>
          </cell>
          <cell r="K58">
            <v>6.7808688133903132E-3</v>
          </cell>
          <cell r="L58">
            <v>218000</v>
          </cell>
          <cell r="M58">
            <v>1.6900514701601451E-3</v>
          </cell>
          <cell r="N58">
            <v>895450.14439088467</v>
          </cell>
          <cell r="O58">
            <v>1.7206704678534434E-3</v>
          </cell>
        </row>
        <row r="59">
          <cell r="B59" t="str">
            <v xml:space="preserve">        - Construction Permits</v>
          </cell>
          <cell r="H59">
            <v>0</v>
          </cell>
          <cell r="I59">
            <v>0</v>
          </cell>
          <cell r="J59">
            <v>0</v>
          </cell>
          <cell r="L59">
            <v>4500</v>
          </cell>
          <cell r="M59">
            <v>3.4886383558351622E-5</v>
          </cell>
          <cell r="N59">
            <v>4500</v>
          </cell>
          <cell r="O59">
            <v>8.6470666779640267E-6</v>
          </cell>
        </row>
        <row r="60">
          <cell r="B60" t="str">
            <v xml:space="preserve">        - Construction Testing</v>
          </cell>
          <cell r="H60">
            <v>0</v>
          </cell>
          <cell r="I60">
            <v>0</v>
          </cell>
          <cell r="J60">
            <v>0</v>
          </cell>
          <cell r="L60">
            <v>60000</v>
          </cell>
          <cell r="M60">
            <v>4.6515178077802157E-4</v>
          </cell>
          <cell r="N60">
            <v>60000</v>
          </cell>
          <cell r="O60">
            <v>1.1529422237285369E-4</v>
          </cell>
        </row>
        <row r="61">
          <cell r="B61" t="str">
            <v xml:space="preserve">        - Performance testing</v>
          </cell>
          <cell r="H61">
            <v>0</v>
          </cell>
          <cell r="I61">
            <v>0</v>
          </cell>
          <cell r="J61">
            <v>0</v>
          </cell>
          <cell r="L61">
            <v>836050</v>
          </cell>
          <cell r="M61">
            <v>6.4815024386577491E-3</v>
          </cell>
          <cell r="N61">
            <v>836050</v>
          </cell>
          <cell r="O61">
            <v>1.6065289102470722E-3</v>
          </cell>
        </row>
        <row r="62">
          <cell r="B62" t="str">
            <v xml:space="preserve">        - Preop Testing, Start-up</v>
          </cell>
          <cell r="H62">
            <v>424404.61670588236</v>
          </cell>
          <cell r="I62">
            <v>0</v>
          </cell>
          <cell r="J62">
            <v>11000</v>
          </cell>
          <cell r="L62">
            <v>1000000</v>
          </cell>
          <cell r="M62">
            <v>7.7525296796336933E-3</v>
          </cell>
          <cell r="N62">
            <v>1424404.6167058824</v>
          </cell>
          <cell r="O62">
            <v>2.7370937104567905E-3</v>
          </cell>
        </row>
        <row r="64">
          <cell r="B64" t="str">
            <v>Subtotal Construction Indirects and Services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18440544.816917237</v>
          </cell>
          <cell r="I64">
            <v>0.10490873692578757</v>
          </cell>
          <cell r="J64">
            <v>525229.375</v>
          </cell>
          <cell r="K64">
            <v>0.16726754324752829</v>
          </cell>
          <cell r="L64">
            <v>24023360.173071172</v>
          </cell>
          <cell r="M64">
            <v>0.18624181274626428</v>
          </cell>
          <cell r="N64">
            <v>42463904.989988402</v>
          </cell>
          <cell r="O64">
            <v>8.1597381745590919E-2</v>
          </cell>
        </row>
        <row r="66">
          <cell r="B66" t="str">
            <v>Total Construction Cost</v>
          </cell>
          <cell r="D66">
            <v>135726319.54300001</v>
          </cell>
          <cell r="F66">
            <v>38044017.375516407</v>
          </cell>
          <cell r="H66">
            <v>132007772.88436964</v>
          </cell>
          <cell r="J66">
            <v>3074292.6273450768</v>
          </cell>
          <cell r="L66">
            <v>65025723.005848959</v>
          </cell>
          <cell r="N66">
            <v>370803832.80873501</v>
          </cell>
        </row>
        <row r="68">
          <cell r="B68" t="str">
            <v xml:space="preserve">Project Indirects </v>
          </cell>
        </row>
        <row r="69">
          <cell r="B69" t="str">
            <v xml:space="preserve">       - Power Plant Design Engineering</v>
          </cell>
          <cell r="L69">
            <v>21500000</v>
          </cell>
          <cell r="M69">
            <v>0.1666793881121244</v>
          </cell>
          <cell r="N69">
            <v>21500000</v>
          </cell>
          <cell r="O69">
            <v>4.1313763016939238E-2</v>
          </cell>
        </row>
        <row r="70">
          <cell r="B70" t="str">
            <v xml:space="preserve">       - Sales Tax</v>
          </cell>
          <cell r="D70">
            <v>1832305.3138305002</v>
          </cell>
          <cell r="E70">
            <v>0</v>
          </cell>
          <cell r="F70">
            <v>513594.2345694715</v>
          </cell>
          <cell r="G70">
            <v>1.0461146314590459E-2</v>
          </cell>
          <cell r="M70">
            <v>0</v>
          </cell>
          <cell r="N70">
            <v>2345899.5483999718</v>
          </cell>
          <cell r="O70">
            <v>4.5078110699600564E-3</v>
          </cell>
        </row>
        <row r="71">
          <cell r="B71" t="str">
            <v>Sub-Total Project Indirects</v>
          </cell>
          <cell r="D71">
            <v>1832305.3138305002</v>
          </cell>
          <cell r="F71">
            <v>513594.2345694715</v>
          </cell>
          <cell r="H71">
            <v>0</v>
          </cell>
          <cell r="J71">
            <v>0</v>
          </cell>
          <cell r="L71">
            <v>21500000</v>
          </cell>
          <cell r="N71">
            <v>23845899.54839997</v>
          </cell>
        </row>
        <row r="72">
          <cell r="B72" t="str">
            <v>Owners Cost</v>
          </cell>
        </row>
        <row r="73">
          <cell r="B73" t="str">
            <v xml:space="preserve">       - Spare Parts &amp; Start-up Fuel</v>
          </cell>
          <cell r="L73">
            <v>4700000</v>
          </cell>
          <cell r="M73">
            <v>3.6436889494278354E-2</v>
          </cell>
          <cell r="N73">
            <v>4700000</v>
          </cell>
          <cell r="O73">
            <v>9.0313807525402058E-3</v>
          </cell>
        </row>
        <row r="74">
          <cell r="B74" t="str">
            <v xml:space="preserve">       - Construction Management &amp; Project Administration</v>
          </cell>
          <cell r="L74">
            <v>5744110</v>
          </cell>
          <cell r="M74">
            <v>4.4531383258080696E-2</v>
          </cell>
          <cell r="N74">
            <v>5744110</v>
          </cell>
          <cell r="O74">
            <v>1.1037711594568877E-2</v>
          </cell>
        </row>
        <row r="75">
          <cell r="B75" t="str">
            <v xml:space="preserve">       - LD Insurance</v>
          </cell>
          <cell r="L75">
            <v>2750000</v>
          </cell>
          <cell r="M75">
            <v>2.1319456618992656E-2</v>
          </cell>
          <cell r="N75">
            <v>2750000</v>
          </cell>
          <cell r="O75">
            <v>5.2843185254224613E-3</v>
          </cell>
        </row>
        <row r="76">
          <cell r="B76" t="str">
            <v xml:space="preserve">       - Liability &amp; Builders All Risk Insurance</v>
          </cell>
          <cell r="L76">
            <v>2557888.9890336366</v>
          </cell>
          <cell r="M76">
            <v>1.9830110304691489E-2</v>
          </cell>
          <cell r="N76">
            <v>2557888.9890336366</v>
          </cell>
          <cell r="O76">
            <v>4.9151636984453E-3</v>
          </cell>
        </row>
        <row r="77">
          <cell r="B77" t="str">
            <v xml:space="preserve">       - Warranty Reserve</v>
          </cell>
          <cell r="L77">
            <v>1200000</v>
          </cell>
          <cell r="M77">
            <v>9.3030356155604319E-3</v>
          </cell>
          <cell r="N77">
            <v>1200000</v>
          </cell>
          <cell r="O77">
            <v>2.3058844474570738E-3</v>
          </cell>
        </row>
        <row r="78">
          <cell r="B78" t="str">
            <v>Sub-Total Owners Cost</v>
          </cell>
          <cell r="D78">
            <v>0</v>
          </cell>
          <cell r="F78">
            <v>0</v>
          </cell>
          <cell r="H78">
            <v>0</v>
          </cell>
          <cell r="J78">
            <v>0</v>
          </cell>
          <cell r="L78">
            <v>16951998.989033636</v>
          </cell>
          <cell r="N78">
            <v>16951998.989033636</v>
          </cell>
        </row>
        <row r="79">
          <cell r="B79" t="str">
            <v>Total Indirect and Owners Cost</v>
          </cell>
          <cell r="D79">
            <v>1832305.3138305002</v>
          </cell>
          <cell r="F79">
            <v>513594.2345694715</v>
          </cell>
          <cell r="H79">
            <v>0</v>
          </cell>
          <cell r="J79">
            <v>0</v>
          </cell>
          <cell r="L79">
            <v>38451998.989033639</v>
          </cell>
          <cell r="N79">
            <v>40797898.537433609</v>
          </cell>
        </row>
        <row r="80">
          <cell r="B80" t="str">
            <v xml:space="preserve">       - Escalation</v>
          </cell>
          <cell r="D80">
            <v>9629103.7399781365</v>
          </cell>
          <cell r="E80">
            <v>5.644569520937321E-2</v>
          </cell>
          <cell r="F80">
            <v>2699032.8127060118</v>
          </cell>
          <cell r="G80">
            <v>5.4975261132490384E-2</v>
          </cell>
          <cell r="H80">
            <v>14520855.017280661</v>
          </cell>
          <cell r="I80">
            <v>8.4555545306398541E-2</v>
          </cell>
          <cell r="L80">
            <v>7243440.5396417826</v>
          </cell>
          <cell r="M80">
            <v>5.6154987766234815E-2</v>
          </cell>
          <cell r="N80">
            <v>34092432.109606594</v>
          </cell>
          <cell r="O80">
            <v>6.5511007481273337E-2</v>
          </cell>
        </row>
        <row r="81">
          <cell r="B81" t="str">
            <v>Sub-Total</v>
          </cell>
          <cell r="D81">
            <v>147187728.59680864</v>
          </cell>
          <cell r="F81">
            <v>41256644.422791891</v>
          </cell>
          <cell r="H81">
            <v>146528627.90165031</v>
          </cell>
          <cell r="J81">
            <v>3074292.6273450768</v>
          </cell>
          <cell r="L81">
            <v>110721162.53452438</v>
          </cell>
          <cell r="N81">
            <v>445694163.45577526</v>
          </cell>
        </row>
        <row r="82">
          <cell r="B82" t="str">
            <v xml:space="preserve">       - Project Contingency</v>
          </cell>
          <cell r="D82">
            <v>11627830.559147883</v>
          </cell>
          <cell r="E82">
            <v>6.8162208800690238E-2</v>
          </cell>
          <cell r="F82">
            <v>4538230.8865071079</v>
          </cell>
          <cell r="G82">
            <v>9.2436974789915957E-2</v>
          </cell>
          <cell r="H82">
            <v>13480633.766951827</v>
          </cell>
          <cell r="I82">
            <v>7.8498293515358364E-2</v>
          </cell>
          <cell r="L82">
            <v>9411298.8154345732</v>
          </cell>
          <cell r="M82">
            <v>7.2961373390557943E-2</v>
          </cell>
          <cell r="N82">
            <v>39057994.028041393</v>
          </cell>
          <cell r="O82">
            <v>7.5052684148443266E-2</v>
          </cell>
        </row>
        <row r="83">
          <cell r="B83" t="str">
            <v xml:space="preserve">       - Contractors Profit Margin</v>
          </cell>
          <cell r="D83">
            <v>11775018.287744692</v>
          </cell>
          <cell r="E83">
            <v>6.9025021570319228E-2</v>
          </cell>
          <cell r="F83">
            <v>3300531.5538233514</v>
          </cell>
          <cell r="G83">
            <v>6.7226890756302518E-2</v>
          </cell>
          <cell r="H83">
            <v>11722290.232132025</v>
          </cell>
          <cell r="I83">
            <v>6.8259385665529013E-2</v>
          </cell>
          <cell r="L83">
            <v>8857693.0027619507</v>
          </cell>
          <cell r="M83">
            <v>6.8669527896995708E-2</v>
          </cell>
          <cell r="N83">
            <v>35655533.076462023</v>
          </cell>
          <cell r="O83">
            <v>6.8514615989004213E-2</v>
          </cell>
        </row>
        <row r="84">
          <cell r="O84">
            <v>0.14356730013744748</v>
          </cell>
        </row>
        <row r="87">
          <cell r="B87" t="str">
            <v>TOTAL without Bond</v>
          </cell>
          <cell r="D87">
            <v>170590577.44370124</v>
          </cell>
          <cell r="F87">
            <v>49095406.863122351</v>
          </cell>
          <cell r="H87">
            <v>171731551.90073416</v>
          </cell>
          <cell r="J87">
            <v>3074292.6273450768</v>
          </cell>
          <cell r="L87">
            <v>128990154.3527209</v>
          </cell>
          <cell r="N87">
            <v>520407690.56027865</v>
          </cell>
        </row>
        <row r="89">
          <cell r="B89" t="str">
            <v>EPC Price per kW</v>
          </cell>
          <cell r="N89">
            <v>1224.488683671244</v>
          </cell>
        </row>
        <row r="92">
          <cell r="B92" t="str">
            <v>Total Craft Manhours</v>
          </cell>
          <cell r="D92">
            <v>3074292.6273450768</v>
          </cell>
          <cell r="G92" t="str">
            <v xml:space="preserve">Performance Guarantees: </v>
          </cell>
          <cell r="H92" t="str">
            <v>No</v>
          </cell>
          <cell r="L92" t="str">
            <v xml:space="preserve">Person-in-Charge:     </v>
          </cell>
          <cell r="M92" t="str">
            <v>LCT</v>
          </cell>
        </row>
        <row r="93">
          <cell r="B93" t="str">
            <v>Average Craft  $/Manhour w/o Escalation</v>
          </cell>
          <cell r="D93">
            <v>42.939234772315743</v>
          </cell>
          <cell r="G93" t="str">
            <v xml:space="preserve">Liquidated Damages: </v>
          </cell>
          <cell r="H93" t="str">
            <v>Limited (Sch.Only)</v>
          </cell>
          <cell r="L93" t="str">
            <v xml:space="preserve">Project Manager:     </v>
          </cell>
          <cell r="M93" t="str">
            <v>LCT</v>
          </cell>
        </row>
        <row r="94">
          <cell r="B94" t="str">
            <v>Field Labor Type</v>
          </cell>
          <cell r="D94" t="str">
            <v>UNION</v>
          </cell>
          <cell r="G94" t="str">
            <v xml:space="preserve">Special Insurance: </v>
          </cell>
          <cell r="H94" t="str">
            <v>Yes</v>
          </cell>
          <cell r="L94" t="str">
            <v xml:space="preserve">Construction Manager:     </v>
          </cell>
          <cell r="M94" t="str">
            <v>RGS</v>
          </cell>
        </row>
        <row r="95">
          <cell r="B95" t="str">
            <v>Labor Productivity Factor</v>
          </cell>
          <cell r="D95">
            <v>1.4116234283936033</v>
          </cell>
          <cell r="G95" t="str">
            <v xml:space="preserve">Performance Bond: </v>
          </cell>
          <cell r="H95" t="str">
            <v>No</v>
          </cell>
          <cell r="L95" t="str">
            <v xml:space="preserve">Lead Estimator:     </v>
          </cell>
          <cell r="M95" t="str">
            <v>RDB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Description"/>
      <sheetName val="VDOC"/>
      <sheetName val="0-GRID IRP Displaced"/>
      <sheetName val="WyoWind1"/>
      <sheetName val="WyoWind2"/>
      <sheetName val="WyoWind3"/>
      <sheetName val="WyoWind4"/>
      <sheetName val="WyoWind5"/>
      <sheetName val="0-GRID Potential"/>
      <sheetName val="0-GRID Load"/>
      <sheetName val="1-GRID Demand"/>
      <sheetName val="2-GRID (Cal ISO)"/>
      <sheetName val="3-GRID-Lewis Losses"/>
      <sheetName val="4-GRID Load Contingency"/>
      <sheetName val="5-GRID p162259"/>
      <sheetName val="6-Degradation"/>
      <sheetName val="7-RAMP Loss"/>
      <sheetName val="B-GRID (ActualLoadOnly)"/>
      <sheetName val="C-GRID (ID Only)"/>
      <sheetName val="Source - Ramp Losses"/>
      <sheetName val="Source - Station Use"/>
    </sheetNames>
    <sheetDataSet>
      <sheetData sheetId="0" refreshError="1"/>
      <sheetData sheetId="1" refreshError="1"/>
      <sheetData sheetId="2">
        <row r="3">
          <cell r="W3">
            <v>0.14499999999999999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6">
          <cell r="O46">
            <v>5673.378255432378</v>
          </cell>
          <cell r="P46">
            <v>224.73491729221749</v>
          </cell>
        </row>
        <row r="47">
          <cell r="O47">
            <v>2587.9564935369626</v>
          </cell>
          <cell r="P47">
            <v>946.54831756954536</v>
          </cell>
        </row>
        <row r="48">
          <cell r="O48">
            <v>4214.1564828629798</v>
          </cell>
          <cell r="P48">
            <v>141.41978259103564</v>
          </cell>
        </row>
        <row r="49">
          <cell r="O49">
            <v>5434.9796223408312</v>
          </cell>
          <cell r="P49">
            <v>294.02197290578601</v>
          </cell>
        </row>
        <row r="50">
          <cell r="O50">
            <v>8444.8661848296906</v>
          </cell>
          <cell r="P50">
            <v>940.52190637958643</v>
          </cell>
        </row>
        <row r="51">
          <cell r="O51">
            <v>6451.7370567470771</v>
          </cell>
          <cell r="P51">
            <v>390.10968436333974</v>
          </cell>
        </row>
        <row r="52">
          <cell r="O52">
            <v>5497.5280885022812</v>
          </cell>
          <cell r="P52">
            <v>582.55308169602745</v>
          </cell>
        </row>
        <row r="53">
          <cell r="O53">
            <v>5939.3770909410341</v>
          </cell>
          <cell r="P53">
            <v>0</v>
          </cell>
        </row>
        <row r="54">
          <cell r="O54">
            <v>5522.6919584415537</v>
          </cell>
          <cell r="P54">
            <v>408.18891793321649</v>
          </cell>
        </row>
        <row r="55">
          <cell r="O55">
            <v>4845.8251229443977</v>
          </cell>
          <cell r="P55">
            <v>575.92402938707266</v>
          </cell>
        </row>
        <row r="56">
          <cell r="O56">
            <v>5868.6125563231853</v>
          </cell>
          <cell r="P56">
            <v>433.09808418504662</v>
          </cell>
        </row>
        <row r="57">
          <cell r="O57">
            <v>5541.3399656135107</v>
          </cell>
          <cell r="P57">
            <v>82.963594048434246</v>
          </cell>
        </row>
      </sheetData>
      <sheetData sheetId="20">
        <row r="78">
          <cell r="H78">
            <v>5438</v>
          </cell>
        </row>
        <row r="79">
          <cell r="H79">
            <v>5692</v>
          </cell>
        </row>
        <row r="80">
          <cell r="H80">
            <v>6330</v>
          </cell>
        </row>
        <row r="81">
          <cell r="H81">
            <v>5570</v>
          </cell>
        </row>
        <row r="82">
          <cell r="H82">
            <v>6657</v>
          </cell>
        </row>
        <row r="83">
          <cell r="H83">
            <v>5458</v>
          </cell>
        </row>
        <row r="84">
          <cell r="H84">
            <v>5552</v>
          </cell>
        </row>
        <row r="85">
          <cell r="H85">
            <v>6198</v>
          </cell>
        </row>
        <row r="86">
          <cell r="H86">
            <v>5790</v>
          </cell>
        </row>
        <row r="87">
          <cell r="H87">
            <v>6411</v>
          </cell>
        </row>
        <row r="88">
          <cell r="H88">
            <v>5918</v>
          </cell>
        </row>
        <row r="89">
          <cell r="H89">
            <v>4392</v>
          </cell>
        </row>
      </sheetData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</sheetNames>
    <sheetDataSet>
      <sheetData sheetId="0" refreshError="1">
        <row r="1">
          <cell r="F1">
            <v>4.4775721420017067E-2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to Andy"/>
      <sheetName val="AssumptionJH"/>
      <sheetName val="Assumptions"/>
      <sheetName val="Chart1"/>
      <sheetName val="Chart2"/>
      <sheetName val="Chart3"/>
      <sheetName val="Variables"/>
      <sheetName val="BaseCase"/>
      <sheetName val="Common Facilities"/>
      <sheetName val="Construction (S&amp;L)"/>
      <sheetName val="Labor"/>
      <sheetName val="Ren&amp;Rep"/>
      <sheetName val="Taxes"/>
      <sheetName val="ForwardPrice"/>
      <sheetName val="Coal"/>
      <sheetName val="2001-02Budget"/>
      <sheetName val="Variable Rate Data"/>
      <sheetName val="GS Sizing"/>
      <sheetName val="Jafar"/>
    </sheetNames>
    <sheetDataSet>
      <sheetData sheetId="0"/>
      <sheetData sheetId="1"/>
      <sheetData sheetId="2" refreshError="1">
        <row r="2">
          <cell r="A2" t="str">
            <v>Unit 3 Base Case - Draft #25</v>
          </cell>
        </row>
      </sheetData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Data"/>
      <sheetName val="Outage"/>
      <sheetName val="Rev Req"/>
      <sheetName val="Model"/>
      <sheetName val="Reports"/>
      <sheetName val="Summary"/>
      <sheetName val="Output"/>
      <sheetName val="Levelized"/>
      <sheetName val="Breakdown"/>
      <sheetName val="Construction Costs"/>
      <sheetName val="TransEsc_AFUDC_Total Cost"/>
      <sheetName val="BOPEsc_AFUDC_Total Cost"/>
      <sheetName val="IA Summary"/>
      <sheetName val="PIR Summary"/>
      <sheetName val="Charts"/>
      <sheetName val="AccumNPV"/>
      <sheetName val="Appendix 6"/>
    </sheetNames>
    <sheetDataSet>
      <sheetData sheetId="0"/>
      <sheetData sheetId="1">
        <row r="26">
          <cell r="R26">
            <v>0</v>
          </cell>
        </row>
      </sheetData>
      <sheetData sheetId="2">
        <row r="18">
          <cell r="B18" t="str">
            <v>Blundell U3</v>
          </cell>
        </row>
      </sheetData>
      <sheetData sheetId="3"/>
      <sheetData sheetId="4"/>
      <sheetData sheetId="5">
        <row r="4">
          <cell r="H4">
            <v>0.3795</v>
          </cell>
        </row>
      </sheetData>
      <sheetData sheetId="6"/>
      <sheetData sheetId="7"/>
      <sheetData sheetId="8"/>
      <sheetData sheetId="9"/>
      <sheetData sheetId="10">
        <row r="20">
          <cell r="G20">
            <v>58.08</v>
          </cell>
        </row>
        <row r="21">
          <cell r="G21">
            <v>0</v>
          </cell>
        </row>
        <row r="22">
          <cell r="G22">
            <v>-7.0000000000000007E-2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-12.32</v>
          </cell>
        </row>
        <row r="26">
          <cell r="G26">
            <v>-3.49</v>
          </cell>
        </row>
        <row r="27">
          <cell r="G27">
            <v>-21.23</v>
          </cell>
        </row>
        <row r="28">
          <cell r="G28">
            <v>-34.130000000000003</v>
          </cell>
        </row>
      </sheetData>
      <sheetData sheetId="11">
        <row r="5">
          <cell r="C5">
            <v>0</v>
          </cell>
        </row>
      </sheetData>
      <sheetData sheetId="12"/>
      <sheetData sheetId="13"/>
      <sheetData sheetId="14"/>
      <sheetData sheetId="15"/>
      <sheetData sheetId="16"/>
      <sheetData sheetId="17" refreshError="1"/>
      <sheetData sheetId="1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"/>
      <sheetName val="ICE Prices"/>
      <sheetName val="Rollover"/>
      <sheetName val="Source File"/>
      <sheetName val="POD Mapping"/>
    </sheetNames>
    <sheetDataSet>
      <sheetData sheetId="0"/>
      <sheetData sheetId="1"/>
      <sheetData sheetId="2">
        <row r="5">
          <cell r="C5">
            <v>38353</v>
          </cell>
          <cell r="D5">
            <v>38380</v>
          </cell>
          <cell r="E5">
            <v>38384</v>
          </cell>
        </row>
        <row r="6">
          <cell r="C6">
            <v>38384</v>
          </cell>
          <cell r="D6">
            <v>38408</v>
          </cell>
          <cell r="E6">
            <v>38412</v>
          </cell>
        </row>
        <row r="7">
          <cell r="C7">
            <v>38412</v>
          </cell>
          <cell r="D7">
            <v>38441</v>
          </cell>
          <cell r="E7">
            <v>38443</v>
          </cell>
        </row>
        <row r="8">
          <cell r="C8">
            <v>38443</v>
          </cell>
          <cell r="D8">
            <v>38470</v>
          </cell>
          <cell r="E8">
            <v>38473</v>
          </cell>
        </row>
        <row r="9">
          <cell r="C9">
            <v>38473</v>
          </cell>
          <cell r="D9">
            <v>38499</v>
          </cell>
          <cell r="E9">
            <v>38504</v>
          </cell>
        </row>
        <row r="10">
          <cell r="C10">
            <v>38504</v>
          </cell>
          <cell r="D10">
            <v>38531</v>
          </cell>
          <cell r="E10">
            <v>38534</v>
          </cell>
        </row>
        <row r="11">
          <cell r="C11">
            <v>38534</v>
          </cell>
          <cell r="D11">
            <v>38561</v>
          </cell>
          <cell r="E11">
            <v>38565</v>
          </cell>
        </row>
        <row r="12">
          <cell r="C12">
            <v>38565</v>
          </cell>
          <cell r="D12">
            <v>38593</v>
          </cell>
          <cell r="E12">
            <v>38596</v>
          </cell>
        </row>
        <row r="13">
          <cell r="C13">
            <v>38596</v>
          </cell>
          <cell r="D13">
            <v>38623</v>
          </cell>
          <cell r="E13">
            <v>38626</v>
          </cell>
        </row>
        <row r="14">
          <cell r="C14">
            <v>38626</v>
          </cell>
          <cell r="D14">
            <v>38653</v>
          </cell>
          <cell r="E14">
            <v>38657</v>
          </cell>
        </row>
        <row r="15">
          <cell r="C15">
            <v>38657</v>
          </cell>
          <cell r="D15">
            <v>38685</v>
          </cell>
          <cell r="E15">
            <v>38687</v>
          </cell>
        </row>
        <row r="16">
          <cell r="C16">
            <v>38687</v>
          </cell>
          <cell r="D16">
            <v>38714</v>
          </cell>
          <cell r="E16">
            <v>38718</v>
          </cell>
        </row>
        <row r="17">
          <cell r="C17">
            <v>38718</v>
          </cell>
          <cell r="D17">
            <v>38747</v>
          </cell>
          <cell r="E17">
            <v>38749</v>
          </cell>
        </row>
        <row r="18">
          <cell r="C18">
            <v>38749</v>
          </cell>
          <cell r="D18">
            <v>38775</v>
          </cell>
          <cell r="E18">
            <v>38777</v>
          </cell>
        </row>
        <row r="19">
          <cell r="C19">
            <v>38777</v>
          </cell>
          <cell r="D19">
            <v>38805</v>
          </cell>
          <cell r="E19">
            <v>38808</v>
          </cell>
        </row>
        <row r="20">
          <cell r="C20">
            <v>38808</v>
          </cell>
          <cell r="D20">
            <v>38834</v>
          </cell>
          <cell r="E20">
            <v>38838</v>
          </cell>
        </row>
        <row r="21">
          <cell r="C21">
            <v>38838</v>
          </cell>
          <cell r="D21">
            <v>38867</v>
          </cell>
          <cell r="E21">
            <v>38869</v>
          </cell>
        </row>
        <row r="22">
          <cell r="C22">
            <v>38869</v>
          </cell>
          <cell r="D22">
            <v>38896</v>
          </cell>
          <cell r="E22">
            <v>38899</v>
          </cell>
        </row>
        <row r="23">
          <cell r="C23">
            <v>38899</v>
          </cell>
          <cell r="D23">
            <v>38926</v>
          </cell>
          <cell r="E23">
            <v>38930</v>
          </cell>
        </row>
        <row r="24">
          <cell r="C24">
            <v>38930</v>
          </cell>
          <cell r="D24">
            <v>38958</v>
          </cell>
          <cell r="E24">
            <v>38961</v>
          </cell>
        </row>
        <row r="25">
          <cell r="C25">
            <v>38961</v>
          </cell>
          <cell r="D25">
            <v>38988</v>
          </cell>
          <cell r="E25">
            <v>38991</v>
          </cell>
        </row>
        <row r="26">
          <cell r="C26">
            <v>38991</v>
          </cell>
          <cell r="D26">
            <v>39020</v>
          </cell>
          <cell r="E26">
            <v>39022</v>
          </cell>
        </row>
        <row r="27">
          <cell r="C27">
            <v>39022</v>
          </cell>
          <cell r="D27">
            <v>39050</v>
          </cell>
          <cell r="E27">
            <v>39052</v>
          </cell>
        </row>
        <row r="28">
          <cell r="C28">
            <v>39052</v>
          </cell>
          <cell r="D28">
            <v>39079</v>
          </cell>
          <cell r="E28">
            <v>39083</v>
          </cell>
        </row>
        <row r="29">
          <cell r="C29">
            <v>39083</v>
          </cell>
          <cell r="D29">
            <v>39112</v>
          </cell>
          <cell r="E29">
            <v>39114</v>
          </cell>
        </row>
        <row r="30">
          <cell r="C30">
            <v>39114</v>
          </cell>
          <cell r="D30">
            <v>39140</v>
          </cell>
          <cell r="E30">
            <v>39142</v>
          </cell>
        </row>
        <row r="31">
          <cell r="C31">
            <v>39142</v>
          </cell>
          <cell r="D31">
            <v>39170</v>
          </cell>
          <cell r="E31">
            <v>39173</v>
          </cell>
        </row>
        <row r="32">
          <cell r="C32">
            <v>39173</v>
          </cell>
          <cell r="D32">
            <v>39199</v>
          </cell>
          <cell r="E32">
            <v>39203</v>
          </cell>
        </row>
        <row r="33">
          <cell r="C33">
            <v>39203</v>
          </cell>
          <cell r="D33">
            <v>39232</v>
          </cell>
          <cell r="E33">
            <v>39234</v>
          </cell>
        </row>
        <row r="34">
          <cell r="C34">
            <v>39234</v>
          </cell>
          <cell r="D34">
            <v>39262</v>
          </cell>
          <cell r="E34">
            <v>39264</v>
          </cell>
        </row>
        <row r="35">
          <cell r="C35">
            <v>39264</v>
          </cell>
          <cell r="D35">
            <v>39293</v>
          </cell>
          <cell r="E35">
            <v>39295</v>
          </cell>
        </row>
        <row r="36">
          <cell r="C36">
            <v>39295</v>
          </cell>
          <cell r="D36">
            <v>39324</v>
          </cell>
          <cell r="E36">
            <v>39326</v>
          </cell>
        </row>
        <row r="37">
          <cell r="C37">
            <v>39326</v>
          </cell>
          <cell r="D37">
            <v>39353</v>
          </cell>
          <cell r="E37">
            <v>39356</v>
          </cell>
        </row>
        <row r="38">
          <cell r="C38">
            <v>39356</v>
          </cell>
          <cell r="D38">
            <v>39385</v>
          </cell>
          <cell r="E38">
            <v>39387</v>
          </cell>
        </row>
        <row r="39">
          <cell r="C39">
            <v>39387</v>
          </cell>
          <cell r="D39">
            <v>39415</v>
          </cell>
          <cell r="E39">
            <v>39417</v>
          </cell>
        </row>
        <row r="40">
          <cell r="C40">
            <v>39417</v>
          </cell>
          <cell r="D40">
            <v>39444</v>
          </cell>
          <cell r="E40">
            <v>39448</v>
          </cell>
        </row>
        <row r="41">
          <cell r="C41">
            <v>39448</v>
          </cell>
          <cell r="D41">
            <v>39477</v>
          </cell>
          <cell r="E41">
            <v>39479</v>
          </cell>
        </row>
        <row r="42">
          <cell r="C42">
            <v>39479</v>
          </cell>
          <cell r="D42">
            <v>39506</v>
          </cell>
          <cell r="E42">
            <v>39508</v>
          </cell>
        </row>
        <row r="43">
          <cell r="C43">
            <v>39508</v>
          </cell>
          <cell r="D43">
            <v>39535</v>
          </cell>
          <cell r="E43">
            <v>39539</v>
          </cell>
        </row>
        <row r="44">
          <cell r="C44">
            <v>39539</v>
          </cell>
          <cell r="D44">
            <v>39567</v>
          </cell>
          <cell r="E44">
            <v>39569</v>
          </cell>
        </row>
        <row r="45">
          <cell r="C45">
            <v>39569</v>
          </cell>
          <cell r="D45">
            <v>39598</v>
          </cell>
          <cell r="E45">
            <v>39600</v>
          </cell>
        </row>
        <row r="46">
          <cell r="C46">
            <v>39600</v>
          </cell>
          <cell r="D46">
            <v>39626</v>
          </cell>
          <cell r="E46">
            <v>39630</v>
          </cell>
        </row>
        <row r="47">
          <cell r="C47">
            <v>39630</v>
          </cell>
          <cell r="D47">
            <v>39659</v>
          </cell>
          <cell r="E47">
            <v>39661</v>
          </cell>
        </row>
        <row r="48">
          <cell r="C48">
            <v>39661</v>
          </cell>
          <cell r="D48">
            <v>39689</v>
          </cell>
          <cell r="E48">
            <v>39692</v>
          </cell>
        </row>
        <row r="49">
          <cell r="C49">
            <v>39692</v>
          </cell>
          <cell r="D49">
            <v>39720</v>
          </cell>
          <cell r="E49">
            <v>39722</v>
          </cell>
        </row>
        <row r="50">
          <cell r="C50">
            <v>39722</v>
          </cell>
          <cell r="D50">
            <v>39751</v>
          </cell>
          <cell r="E50">
            <v>39753</v>
          </cell>
        </row>
        <row r="51">
          <cell r="C51">
            <v>39753</v>
          </cell>
          <cell r="D51">
            <v>39780</v>
          </cell>
          <cell r="E51">
            <v>39783</v>
          </cell>
        </row>
        <row r="52">
          <cell r="C52">
            <v>39783</v>
          </cell>
          <cell r="D52">
            <v>39812</v>
          </cell>
          <cell r="E52">
            <v>39814</v>
          </cell>
        </row>
        <row r="53">
          <cell r="C53">
            <v>39814</v>
          </cell>
          <cell r="D53">
            <v>39842</v>
          </cell>
          <cell r="E53">
            <v>39845</v>
          </cell>
        </row>
        <row r="54">
          <cell r="C54">
            <v>39845</v>
          </cell>
          <cell r="D54">
            <v>39870</v>
          </cell>
          <cell r="E54">
            <v>39873</v>
          </cell>
        </row>
        <row r="55">
          <cell r="C55">
            <v>39873</v>
          </cell>
          <cell r="D55">
            <v>39902</v>
          </cell>
          <cell r="E55">
            <v>39904</v>
          </cell>
        </row>
        <row r="56">
          <cell r="C56">
            <v>39904</v>
          </cell>
          <cell r="D56">
            <v>39932</v>
          </cell>
          <cell r="E56">
            <v>39934</v>
          </cell>
        </row>
        <row r="57">
          <cell r="C57">
            <v>39934</v>
          </cell>
          <cell r="D57">
            <v>39961</v>
          </cell>
          <cell r="E57">
            <v>39965</v>
          </cell>
        </row>
        <row r="58">
          <cell r="C58">
            <v>39965</v>
          </cell>
          <cell r="D58">
            <v>39993</v>
          </cell>
          <cell r="E58">
            <v>39995</v>
          </cell>
        </row>
        <row r="59">
          <cell r="C59">
            <v>39995</v>
          </cell>
          <cell r="D59">
            <v>40023</v>
          </cell>
          <cell r="E59">
            <v>40026</v>
          </cell>
        </row>
        <row r="60">
          <cell r="C60">
            <v>40026</v>
          </cell>
          <cell r="D60">
            <v>40053</v>
          </cell>
          <cell r="E60">
            <v>40057</v>
          </cell>
        </row>
        <row r="61">
          <cell r="C61">
            <v>40057</v>
          </cell>
          <cell r="D61">
            <v>40085</v>
          </cell>
          <cell r="E61">
            <v>40087</v>
          </cell>
        </row>
        <row r="62">
          <cell r="C62">
            <v>40087</v>
          </cell>
          <cell r="D62">
            <v>40115</v>
          </cell>
          <cell r="E62">
            <v>40118</v>
          </cell>
        </row>
        <row r="63">
          <cell r="C63">
            <v>40118</v>
          </cell>
          <cell r="D63">
            <v>40142</v>
          </cell>
          <cell r="E63">
            <v>40148</v>
          </cell>
        </row>
        <row r="64">
          <cell r="C64">
            <v>40148</v>
          </cell>
          <cell r="D64">
            <v>40176</v>
          </cell>
          <cell r="E64">
            <v>40179</v>
          </cell>
        </row>
        <row r="65">
          <cell r="C65">
            <v>40179</v>
          </cell>
          <cell r="D65">
            <v>40206</v>
          </cell>
          <cell r="E65">
            <v>40210</v>
          </cell>
        </row>
        <row r="66">
          <cell r="C66">
            <v>40210</v>
          </cell>
          <cell r="D66">
            <v>40234</v>
          </cell>
          <cell r="E66">
            <v>40238</v>
          </cell>
        </row>
        <row r="67">
          <cell r="C67">
            <v>40238</v>
          </cell>
          <cell r="D67">
            <v>40267</v>
          </cell>
          <cell r="E67">
            <v>40269</v>
          </cell>
        </row>
        <row r="68">
          <cell r="C68">
            <v>40269</v>
          </cell>
          <cell r="D68">
            <v>40296</v>
          </cell>
          <cell r="E68">
            <v>40299</v>
          </cell>
        </row>
        <row r="69">
          <cell r="C69">
            <v>40299</v>
          </cell>
          <cell r="D69">
            <v>40325</v>
          </cell>
          <cell r="E69">
            <v>40330</v>
          </cell>
        </row>
        <row r="70">
          <cell r="C70">
            <v>40330</v>
          </cell>
          <cell r="D70">
            <v>40358</v>
          </cell>
          <cell r="E70">
            <v>40360</v>
          </cell>
        </row>
        <row r="71">
          <cell r="C71">
            <v>40360</v>
          </cell>
          <cell r="D71">
            <v>40388</v>
          </cell>
          <cell r="E71">
            <v>40391</v>
          </cell>
        </row>
        <row r="72">
          <cell r="C72">
            <v>40391</v>
          </cell>
          <cell r="D72">
            <v>40420</v>
          </cell>
          <cell r="E72">
            <v>40422</v>
          </cell>
        </row>
        <row r="73">
          <cell r="C73">
            <v>40422</v>
          </cell>
          <cell r="D73">
            <v>40450</v>
          </cell>
          <cell r="E73">
            <v>40452</v>
          </cell>
        </row>
        <row r="74">
          <cell r="C74">
            <v>40452</v>
          </cell>
          <cell r="D74">
            <v>40479</v>
          </cell>
          <cell r="E74">
            <v>40483</v>
          </cell>
        </row>
        <row r="75">
          <cell r="C75">
            <v>40483</v>
          </cell>
          <cell r="D75">
            <v>40507</v>
          </cell>
          <cell r="E75">
            <v>40513</v>
          </cell>
        </row>
        <row r="76">
          <cell r="C76">
            <v>40513</v>
          </cell>
          <cell r="D76">
            <v>40540</v>
          </cell>
          <cell r="E76">
            <v>40544</v>
          </cell>
        </row>
        <row r="77">
          <cell r="C77">
            <v>40544</v>
          </cell>
          <cell r="D77">
            <v>40571</v>
          </cell>
          <cell r="E77">
            <v>40575</v>
          </cell>
        </row>
        <row r="78">
          <cell r="C78">
            <v>40575</v>
          </cell>
          <cell r="D78">
            <v>40599</v>
          </cell>
          <cell r="E78">
            <v>40603</v>
          </cell>
        </row>
        <row r="79">
          <cell r="C79">
            <v>40603</v>
          </cell>
          <cell r="D79">
            <v>40632</v>
          </cell>
          <cell r="E79">
            <v>40634</v>
          </cell>
        </row>
        <row r="80">
          <cell r="C80">
            <v>40634</v>
          </cell>
          <cell r="D80">
            <v>40662</v>
          </cell>
          <cell r="E80">
            <v>40664</v>
          </cell>
        </row>
        <row r="81">
          <cell r="C81">
            <v>40664</v>
          </cell>
          <cell r="D81">
            <v>40690</v>
          </cell>
          <cell r="E81">
            <v>40695</v>
          </cell>
        </row>
        <row r="82">
          <cell r="C82">
            <v>40695</v>
          </cell>
          <cell r="D82">
            <v>40723</v>
          </cell>
          <cell r="E82">
            <v>40725</v>
          </cell>
        </row>
        <row r="83">
          <cell r="C83">
            <v>40725</v>
          </cell>
          <cell r="D83">
            <v>40753</v>
          </cell>
          <cell r="E83">
            <v>40756</v>
          </cell>
        </row>
        <row r="84">
          <cell r="C84">
            <v>40756</v>
          </cell>
          <cell r="D84">
            <v>40785</v>
          </cell>
          <cell r="E84">
            <v>40787</v>
          </cell>
        </row>
        <row r="85">
          <cell r="C85">
            <v>40787</v>
          </cell>
          <cell r="D85">
            <v>40815</v>
          </cell>
          <cell r="E85">
            <v>40817</v>
          </cell>
        </row>
        <row r="86">
          <cell r="C86">
            <v>40817</v>
          </cell>
          <cell r="D86">
            <v>40844</v>
          </cell>
          <cell r="E86">
            <v>40848</v>
          </cell>
        </row>
        <row r="87">
          <cell r="C87">
            <v>40848</v>
          </cell>
          <cell r="D87">
            <v>40876</v>
          </cell>
          <cell r="E87">
            <v>40878</v>
          </cell>
        </row>
        <row r="88">
          <cell r="C88">
            <v>40878</v>
          </cell>
          <cell r="D88">
            <v>40907</v>
          </cell>
          <cell r="E88">
            <v>40909</v>
          </cell>
        </row>
        <row r="89">
          <cell r="C89">
            <v>40909</v>
          </cell>
          <cell r="D89">
            <v>40938</v>
          </cell>
          <cell r="E89">
            <v>40940</v>
          </cell>
        </row>
        <row r="90">
          <cell r="C90">
            <v>40940</v>
          </cell>
          <cell r="D90">
            <v>40967</v>
          </cell>
          <cell r="E90">
            <v>40969</v>
          </cell>
        </row>
        <row r="91">
          <cell r="C91">
            <v>40969</v>
          </cell>
          <cell r="D91">
            <v>40998</v>
          </cell>
          <cell r="E91">
            <v>41000</v>
          </cell>
        </row>
        <row r="92">
          <cell r="C92">
            <v>41000</v>
          </cell>
          <cell r="D92">
            <v>41026</v>
          </cell>
          <cell r="E92">
            <v>41030</v>
          </cell>
        </row>
        <row r="93">
          <cell r="C93">
            <v>41030</v>
          </cell>
          <cell r="D93">
            <v>41059</v>
          </cell>
          <cell r="E93">
            <v>41061</v>
          </cell>
        </row>
        <row r="94">
          <cell r="C94">
            <v>41061</v>
          </cell>
          <cell r="D94">
            <v>41089</v>
          </cell>
          <cell r="E94">
            <v>41091</v>
          </cell>
        </row>
        <row r="95">
          <cell r="C95">
            <v>41091</v>
          </cell>
          <cell r="D95">
            <v>41120</v>
          </cell>
          <cell r="E95">
            <v>41122</v>
          </cell>
        </row>
        <row r="96">
          <cell r="C96">
            <v>41122</v>
          </cell>
          <cell r="D96">
            <v>41151</v>
          </cell>
          <cell r="E96">
            <v>41153</v>
          </cell>
        </row>
        <row r="97">
          <cell r="C97">
            <v>41153</v>
          </cell>
          <cell r="D97">
            <v>41180</v>
          </cell>
          <cell r="E97">
            <v>41183</v>
          </cell>
        </row>
        <row r="98">
          <cell r="C98">
            <v>41183</v>
          </cell>
          <cell r="D98">
            <v>41212</v>
          </cell>
          <cell r="E98">
            <v>41214</v>
          </cell>
        </row>
        <row r="99">
          <cell r="C99">
            <v>41214</v>
          </cell>
          <cell r="D99">
            <v>41242</v>
          </cell>
          <cell r="E99">
            <v>41244</v>
          </cell>
        </row>
        <row r="100">
          <cell r="C100">
            <v>41244</v>
          </cell>
          <cell r="D100">
            <v>41271</v>
          </cell>
          <cell r="E100">
            <v>41275</v>
          </cell>
        </row>
        <row r="101">
          <cell r="C101">
            <v>41275</v>
          </cell>
          <cell r="D101">
            <v>41304</v>
          </cell>
          <cell r="E101">
            <v>41306</v>
          </cell>
        </row>
        <row r="102">
          <cell r="C102">
            <v>41306</v>
          </cell>
          <cell r="D102">
            <v>41332</v>
          </cell>
          <cell r="E102">
            <v>41334</v>
          </cell>
        </row>
        <row r="103">
          <cell r="C103">
            <v>41334</v>
          </cell>
          <cell r="D103">
            <v>41360</v>
          </cell>
          <cell r="E103">
            <v>41365</v>
          </cell>
        </row>
        <row r="104">
          <cell r="C104">
            <v>41365</v>
          </cell>
          <cell r="D104">
            <v>41393</v>
          </cell>
          <cell r="E104">
            <v>41395</v>
          </cell>
        </row>
        <row r="105">
          <cell r="C105">
            <v>41395</v>
          </cell>
          <cell r="D105">
            <v>41423</v>
          </cell>
          <cell r="E105">
            <v>41426</v>
          </cell>
        </row>
        <row r="106">
          <cell r="C106">
            <v>41426</v>
          </cell>
          <cell r="D106">
            <v>41452</v>
          </cell>
          <cell r="E106">
            <v>41456</v>
          </cell>
        </row>
        <row r="107">
          <cell r="C107">
            <v>41456</v>
          </cell>
          <cell r="D107">
            <v>41485</v>
          </cell>
          <cell r="E107">
            <v>41487</v>
          </cell>
        </row>
        <row r="108">
          <cell r="C108">
            <v>41487</v>
          </cell>
          <cell r="D108">
            <v>41515</v>
          </cell>
          <cell r="E108">
            <v>41518</v>
          </cell>
        </row>
        <row r="109">
          <cell r="C109">
            <v>41518</v>
          </cell>
          <cell r="D109">
            <v>41544</v>
          </cell>
          <cell r="E109">
            <v>41548</v>
          </cell>
        </row>
        <row r="110">
          <cell r="C110">
            <v>41548</v>
          </cell>
          <cell r="D110">
            <v>41577</v>
          </cell>
          <cell r="E110">
            <v>41579</v>
          </cell>
        </row>
        <row r="111">
          <cell r="C111">
            <v>41579</v>
          </cell>
          <cell r="D111">
            <v>41604</v>
          </cell>
          <cell r="E111">
            <v>41609</v>
          </cell>
        </row>
        <row r="112">
          <cell r="C112">
            <v>41609</v>
          </cell>
          <cell r="D112">
            <v>41638</v>
          </cell>
          <cell r="E112">
            <v>41640</v>
          </cell>
        </row>
        <row r="113">
          <cell r="C113">
            <v>41640</v>
          </cell>
          <cell r="D113">
            <v>41669</v>
          </cell>
          <cell r="E113">
            <v>41671</v>
          </cell>
        </row>
        <row r="114">
          <cell r="C114">
            <v>41671</v>
          </cell>
          <cell r="D114">
            <v>41697</v>
          </cell>
          <cell r="E114">
            <v>41699</v>
          </cell>
        </row>
        <row r="115">
          <cell r="C115">
            <v>41699</v>
          </cell>
          <cell r="D115">
            <v>41726</v>
          </cell>
          <cell r="E115">
            <v>41730</v>
          </cell>
        </row>
        <row r="116">
          <cell r="C116">
            <v>41730</v>
          </cell>
          <cell r="D116">
            <v>41758</v>
          </cell>
          <cell r="E116">
            <v>41760</v>
          </cell>
        </row>
        <row r="117">
          <cell r="C117">
            <v>41760</v>
          </cell>
          <cell r="D117">
            <v>41789</v>
          </cell>
          <cell r="E117">
            <v>41791</v>
          </cell>
        </row>
        <row r="118">
          <cell r="C118">
            <v>41791</v>
          </cell>
          <cell r="D118">
            <v>41817</v>
          </cell>
          <cell r="E118">
            <v>41821</v>
          </cell>
        </row>
        <row r="119">
          <cell r="C119">
            <v>41821</v>
          </cell>
          <cell r="D119">
            <v>41850</v>
          </cell>
          <cell r="E119">
            <v>41852</v>
          </cell>
        </row>
        <row r="120">
          <cell r="C120">
            <v>41852</v>
          </cell>
          <cell r="D120">
            <v>41880</v>
          </cell>
          <cell r="E120">
            <v>41883</v>
          </cell>
        </row>
        <row r="121">
          <cell r="C121">
            <v>41883</v>
          </cell>
          <cell r="D121">
            <v>41911</v>
          </cell>
          <cell r="E121">
            <v>41913</v>
          </cell>
        </row>
        <row r="122">
          <cell r="C122">
            <v>41913</v>
          </cell>
          <cell r="D122">
            <v>41942</v>
          </cell>
          <cell r="E122">
            <v>41944</v>
          </cell>
        </row>
        <row r="123">
          <cell r="C123">
            <v>41944</v>
          </cell>
          <cell r="D123">
            <v>41971</v>
          </cell>
          <cell r="E123">
            <v>41974</v>
          </cell>
        </row>
        <row r="124">
          <cell r="C124">
            <v>41974</v>
          </cell>
          <cell r="D124">
            <v>42003</v>
          </cell>
          <cell r="E124">
            <v>42005</v>
          </cell>
        </row>
        <row r="125">
          <cell r="C125">
            <v>42005</v>
          </cell>
          <cell r="D125">
            <v>42034</v>
          </cell>
          <cell r="E125">
            <v>42036</v>
          </cell>
        </row>
        <row r="126">
          <cell r="C126">
            <v>42036</v>
          </cell>
          <cell r="D126">
            <v>42062</v>
          </cell>
          <cell r="E126">
            <v>42064</v>
          </cell>
        </row>
        <row r="127">
          <cell r="C127">
            <v>42064</v>
          </cell>
          <cell r="D127">
            <v>42093</v>
          </cell>
          <cell r="E127">
            <v>42095</v>
          </cell>
        </row>
        <row r="128">
          <cell r="C128">
            <v>42095</v>
          </cell>
          <cell r="D128">
            <v>42123</v>
          </cell>
          <cell r="E128">
            <v>42125</v>
          </cell>
        </row>
        <row r="129">
          <cell r="C129">
            <v>42125</v>
          </cell>
          <cell r="D129">
            <v>42153</v>
          </cell>
          <cell r="E129">
            <v>42156</v>
          </cell>
        </row>
        <row r="130">
          <cell r="C130">
            <v>42156</v>
          </cell>
          <cell r="D130">
            <v>42184</v>
          </cell>
          <cell r="E130">
            <v>42186</v>
          </cell>
        </row>
        <row r="131">
          <cell r="C131">
            <v>42186</v>
          </cell>
          <cell r="D131">
            <v>42215</v>
          </cell>
          <cell r="E131">
            <v>42217</v>
          </cell>
        </row>
        <row r="132">
          <cell r="C132">
            <v>42217</v>
          </cell>
          <cell r="D132">
            <v>42244</v>
          </cell>
          <cell r="E132">
            <v>42248</v>
          </cell>
        </row>
        <row r="133">
          <cell r="C133">
            <v>42248</v>
          </cell>
          <cell r="D133">
            <v>42276</v>
          </cell>
          <cell r="E133">
            <v>42278</v>
          </cell>
        </row>
        <row r="134">
          <cell r="C134">
            <v>42278</v>
          </cell>
          <cell r="D134">
            <v>42307</v>
          </cell>
          <cell r="E134">
            <v>42309</v>
          </cell>
        </row>
        <row r="135">
          <cell r="C135">
            <v>42309</v>
          </cell>
          <cell r="D135">
            <v>42335</v>
          </cell>
          <cell r="E135">
            <v>42339</v>
          </cell>
        </row>
        <row r="136">
          <cell r="C136">
            <v>42339</v>
          </cell>
          <cell r="D136">
            <v>42368</v>
          </cell>
          <cell r="E136">
            <v>42370</v>
          </cell>
        </row>
        <row r="137">
          <cell r="C137">
            <v>42370</v>
          </cell>
          <cell r="D137">
            <v>42398</v>
          </cell>
          <cell r="E137">
            <v>42401</v>
          </cell>
        </row>
        <row r="138">
          <cell r="C138">
            <v>42401</v>
          </cell>
          <cell r="D138">
            <v>42426</v>
          </cell>
          <cell r="E138">
            <v>42430</v>
          </cell>
        </row>
        <row r="139">
          <cell r="C139">
            <v>42430</v>
          </cell>
          <cell r="D139">
            <v>42459</v>
          </cell>
          <cell r="E139">
            <v>42461</v>
          </cell>
        </row>
        <row r="140">
          <cell r="C140">
            <v>42461</v>
          </cell>
          <cell r="D140">
            <v>42489</v>
          </cell>
          <cell r="E140">
            <v>42491</v>
          </cell>
        </row>
        <row r="141">
          <cell r="C141">
            <v>42491</v>
          </cell>
          <cell r="D141">
            <v>42517</v>
          </cell>
          <cell r="E141">
            <v>42522</v>
          </cell>
        </row>
        <row r="142">
          <cell r="C142">
            <v>42522</v>
          </cell>
          <cell r="D142">
            <v>42550</v>
          </cell>
          <cell r="E142">
            <v>42552</v>
          </cell>
        </row>
        <row r="143">
          <cell r="C143">
            <v>42552</v>
          </cell>
          <cell r="D143">
            <v>42580</v>
          </cell>
          <cell r="E143">
            <v>42583</v>
          </cell>
        </row>
        <row r="144">
          <cell r="C144">
            <v>42583</v>
          </cell>
          <cell r="D144">
            <v>42612</v>
          </cell>
          <cell r="E144">
            <v>42614</v>
          </cell>
        </row>
        <row r="145">
          <cell r="C145">
            <v>42614</v>
          </cell>
          <cell r="D145">
            <v>42642</v>
          </cell>
          <cell r="E145">
            <v>42644</v>
          </cell>
        </row>
        <row r="146">
          <cell r="C146">
            <v>42644</v>
          </cell>
          <cell r="D146">
            <v>42671</v>
          </cell>
          <cell r="E146">
            <v>42675</v>
          </cell>
        </row>
        <row r="147">
          <cell r="C147">
            <v>42675</v>
          </cell>
          <cell r="D147">
            <v>42703</v>
          </cell>
          <cell r="E147">
            <v>42705</v>
          </cell>
        </row>
        <row r="148">
          <cell r="C148">
            <v>42705</v>
          </cell>
          <cell r="D148">
            <v>42734</v>
          </cell>
          <cell r="E148">
            <v>42736</v>
          </cell>
        </row>
        <row r="149">
          <cell r="C149">
            <v>42736</v>
          </cell>
          <cell r="D149">
            <v>42765</v>
          </cell>
          <cell r="E149">
            <v>42767</v>
          </cell>
        </row>
        <row r="150">
          <cell r="C150">
            <v>42767</v>
          </cell>
          <cell r="D150">
            <v>42793</v>
          </cell>
          <cell r="E150">
            <v>42795</v>
          </cell>
        </row>
        <row r="151">
          <cell r="C151">
            <v>42795</v>
          </cell>
          <cell r="D151">
            <v>42824</v>
          </cell>
          <cell r="E151">
            <v>42826</v>
          </cell>
        </row>
        <row r="152">
          <cell r="C152">
            <v>42826</v>
          </cell>
          <cell r="D152">
            <v>42853</v>
          </cell>
          <cell r="E152">
            <v>42856</v>
          </cell>
        </row>
        <row r="153">
          <cell r="C153">
            <v>42856</v>
          </cell>
          <cell r="D153">
            <v>42885</v>
          </cell>
          <cell r="E153">
            <v>42887</v>
          </cell>
        </row>
        <row r="154">
          <cell r="C154">
            <v>42887</v>
          </cell>
          <cell r="D154">
            <v>42915</v>
          </cell>
          <cell r="E154">
            <v>42917</v>
          </cell>
        </row>
        <row r="155">
          <cell r="C155">
            <v>42917</v>
          </cell>
          <cell r="D155">
            <v>42944</v>
          </cell>
          <cell r="E155">
            <v>42948</v>
          </cell>
        </row>
        <row r="156">
          <cell r="C156">
            <v>42948</v>
          </cell>
          <cell r="D156">
            <v>42977</v>
          </cell>
          <cell r="E156">
            <v>42979</v>
          </cell>
        </row>
        <row r="157">
          <cell r="C157">
            <v>42979</v>
          </cell>
          <cell r="D157">
            <v>43007</v>
          </cell>
          <cell r="E157">
            <v>43009</v>
          </cell>
        </row>
        <row r="158">
          <cell r="C158">
            <v>43009</v>
          </cell>
          <cell r="D158">
            <v>43038</v>
          </cell>
          <cell r="E158">
            <v>43040</v>
          </cell>
        </row>
        <row r="159">
          <cell r="C159">
            <v>43040</v>
          </cell>
          <cell r="D159">
            <v>43068</v>
          </cell>
          <cell r="E159">
            <v>43070</v>
          </cell>
        </row>
        <row r="160">
          <cell r="C160">
            <v>43070</v>
          </cell>
          <cell r="D160">
            <v>43098</v>
          </cell>
          <cell r="E160">
            <v>43101</v>
          </cell>
        </row>
        <row r="161">
          <cell r="C161">
            <v>43101</v>
          </cell>
          <cell r="D161">
            <v>43130</v>
          </cell>
          <cell r="E161">
            <v>43132</v>
          </cell>
        </row>
        <row r="162">
          <cell r="C162">
            <v>43132</v>
          </cell>
          <cell r="D162">
            <v>43158</v>
          </cell>
          <cell r="E162">
            <v>43160</v>
          </cell>
        </row>
        <row r="163">
          <cell r="C163">
            <v>43160</v>
          </cell>
          <cell r="D163">
            <v>43189</v>
          </cell>
          <cell r="E163">
            <v>43191</v>
          </cell>
        </row>
        <row r="164">
          <cell r="C164">
            <v>43191</v>
          </cell>
          <cell r="D164">
            <v>43217</v>
          </cell>
          <cell r="E164">
            <v>43221</v>
          </cell>
        </row>
        <row r="165">
          <cell r="C165">
            <v>43221</v>
          </cell>
          <cell r="D165">
            <v>43250</v>
          </cell>
          <cell r="E165">
            <v>43252</v>
          </cell>
        </row>
        <row r="166">
          <cell r="C166">
            <v>43252</v>
          </cell>
          <cell r="D166">
            <v>43280</v>
          </cell>
          <cell r="E166">
            <v>43282</v>
          </cell>
        </row>
        <row r="167">
          <cell r="C167">
            <v>43282</v>
          </cell>
          <cell r="D167">
            <v>43311</v>
          </cell>
          <cell r="E167">
            <v>43313</v>
          </cell>
        </row>
        <row r="168">
          <cell r="C168">
            <v>43313</v>
          </cell>
          <cell r="D168">
            <v>43342</v>
          </cell>
          <cell r="E168">
            <v>43344</v>
          </cell>
        </row>
        <row r="169">
          <cell r="C169">
            <v>43344</v>
          </cell>
          <cell r="D169">
            <v>43371</v>
          </cell>
          <cell r="E169">
            <v>43374</v>
          </cell>
        </row>
        <row r="170">
          <cell r="C170">
            <v>43374</v>
          </cell>
          <cell r="D170">
            <v>43403</v>
          </cell>
          <cell r="E170">
            <v>43405</v>
          </cell>
        </row>
        <row r="171">
          <cell r="C171">
            <v>43405</v>
          </cell>
          <cell r="D171">
            <v>43433</v>
          </cell>
          <cell r="E171">
            <v>43435</v>
          </cell>
        </row>
        <row r="172">
          <cell r="C172">
            <v>43435</v>
          </cell>
          <cell r="D172">
            <v>43462</v>
          </cell>
          <cell r="E172">
            <v>43466</v>
          </cell>
        </row>
        <row r="173">
          <cell r="C173">
            <v>43466</v>
          </cell>
          <cell r="D173">
            <v>43495</v>
          </cell>
          <cell r="E173">
            <v>43497</v>
          </cell>
        </row>
        <row r="174">
          <cell r="C174">
            <v>43497</v>
          </cell>
          <cell r="D174">
            <v>43523</v>
          </cell>
          <cell r="E174">
            <v>43525</v>
          </cell>
        </row>
        <row r="175">
          <cell r="C175">
            <v>43525</v>
          </cell>
          <cell r="D175">
            <v>43553</v>
          </cell>
          <cell r="E175">
            <v>43556</v>
          </cell>
        </row>
        <row r="176">
          <cell r="C176">
            <v>43556</v>
          </cell>
          <cell r="D176">
            <v>43584</v>
          </cell>
          <cell r="E176">
            <v>43586</v>
          </cell>
        </row>
        <row r="177">
          <cell r="C177">
            <v>43586</v>
          </cell>
          <cell r="D177">
            <v>43615</v>
          </cell>
          <cell r="E177">
            <v>43617</v>
          </cell>
        </row>
        <row r="178">
          <cell r="C178">
            <v>43617</v>
          </cell>
          <cell r="D178">
            <v>43644</v>
          </cell>
          <cell r="E178">
            <v>43647</v>
          </cell>
        </row>
        <row r="179">
          <cell r="C179">
            <v>43647</v>
          </cell>
          <cell r="D179">
            <v>43676</v>
          </cell>
          <cell r="E179">
            <v>43678</v>
          </cell>
        </row>
        <row r="180">
          <cell r="C180">
            <v>43678</v>
          </cell>
          <cell r="D180">
            <v>43707</v>
          </cell>
          <cell r="E180">
            <v>43709</v>
          </cell>
        </row>
        <row r="181">
          <cell r="C181">
            <v>43709</v>
          </cell>
          <cell r="D181">
            <v>43735</v>
          </cell>
          <cell r="E181">
            <v>43739</v>
          </cell>
        </row>
        <row r="182">
          <cell r="C182">
            <v>43739</v>
          </cell>
          <cell r="D182">
            <v>43768</v>
          </cell>
          <cell r="E182">
            <v>43770</v>
          </cell>
        </row>
        <row r="183">
          <cell r="C183">
            <v>43770</v>
          </cell>
          <cell r="D183">
            <v>43798</v>
          </cell>
          <cell r="E183">
            <v>43800</v>
          </cell>
        </row>
        <row r="184">
          <cell r="C184">
            <v>43800</v>
          </cell>
          <cell r="D184">
            <v>43829</v>
          </cell>
          <cell r="E184">
            <v>43831</v>
          </cell>
        </row>
        <row r="185">
          <cell r="C185">
            <v>43831</v>
          </cell>
          <cell r="D185">
            <v>43860</v>
          </cell>
          <cell r="E185">
            <v>43862</v>
          </cell>
        </row>
        <row r="186">
          <cell r="C186">
            <v>43862</v>
          </cell>
          <cell r="D186">
            <v>43889</v>
          </cell>
          <cell r="E186">
            <v>43891</v>
          </cell>
        </row>
        <row r="187">
          <cell r="C187">
            <v>43891</v>
          </cell>
          <cell r="D187">
            <v>43920</v>
          </cell>
          <cell r="E187">
            <v>43922</v>
          </cell>
        </row>
        <row r="188">
          <cell r="C188">
            <v>43922</v>
          </cell>
          <cell r="D188">
            <v>43950</v>
          </cell>
          <cell r="E188">
            <v>43952</v>
          </cell>
        </row>
        <row r="189">
          <cell r="C189">
            <v>43952</v>
          </cell>
          <cell r="D189">
            <v>43980</v>
          </cell>
          <cell r="E189">
            <v>43983</v>
          </cell>
        </row>
        <row r="190">
          <cell r="C190">
            <v>43983</v>
          </cell>
          <cell r="D190">
            <v>44011</v>
          </cell>
          <cell r="E190">
            <v>44013</v>
          </cell>
        </row>
        <row r="191">
          <cell r="C191">
            <v>44013</v>
          </cell>
          <cell r="D191">
            <v>44042</v>
          </cell>
          <cell r="E191">
            <v>44044</v>
          </cell>
        </row>
        <row r="192">
          <cell r="C192">
            <v>44044</v>
          </cell>
          <cell r="D192">
            <v>44071</v>
          </cell>
          <cell r="E192">
            <v>44075</v>
          </cell>
        </row>
        <row r="193">
          <cell r="C193">
            <v>44075</v>
          </cell>
          <cell r="D193">
            <v>44103</v>
          </cell>
          <cell r="E193">
            <v>44105</v>
          </cell>
        </row>
        <row r="194">
          <cell r="C194">
            <v>44105</v>
          </cell>
          <cell r="D194">
            <v>44134</v>
          </cell>
          <cell r="E194">
            <v>44136</v>
          </cell>
        </row>
        <row r="195">
          <cell r="C195">
            <v>44136</v>
          </cell>
          <cell r="D195">
            <v>44162</v>
          </cell>
          <cell r="E195">
            <v>44166</v>
          </cell>
        </row>
        <row r="196">
          <cell r="C196">
            <v>44166</v>
          </cell>
          <cell r="D196">
            <v>44195</v>
          </cell>
          <cell r="E196">
            <v>44197</v>
          </cell>
        </row>
        <row r="197">
          <cell r="C197">
            <v>44197</v>
          </cell>
          <cell r="D197">
            <v>44225</v>
          </cell>
          <cell r="E197">
            <v>44228</v>
          </cell>
        </row>
        <row r="198">
          <cell r="C198">
            <v>44228</v>
          </cell>
          <cell r="D198">
            <v>44253</v>
          </cell>
          <cell r="E198">
            <v>44256</v>
          </cell>
        </row>
        <row r="199">
          <cell r="C199">
            <v>44256</v>
          </cell>
          <cell r="D199">
            <v>44285</v>
          </cell>
          <cell r="E199">
            <v>44287</v>
          </cell>
        </row>
        <row r="200">
          <cell r="C200">
            <v>44287</v>
          </cell>
          <cell r="D200">
            <v>44315</v>
          </cell>
          <cell r="E200">
            <v>44317</v>
          </cell>
        </row>
        <row r="201">
          <cell r="C201">
            <v>44317</v>
          </cell>
          <cell r="D201">
            <v>44344</v>
          </cell>
          <cell r="E201">
            <v>44348</v>
          </cell>
        </row>
        <row r="202">
          <cell r="C202">
            <v>44348</v>
          </cell>
          <cell r="D202">
            <v>44376</v>
          </cell>
          <cell r="E202">
            <v>44378</v>
          </cell>
        </row>
        <row r="203">
          <cell r="C203">
            <v>44378</v>
          </cell>
          <cell r="D203">
            <v>44407</v>
          </cell>
          <cell r="E203">
            <v>44409</v>
          </cell>
        </row>
        <row r="204">
          <cell r="C204">
            <v>44409</v>
          </cell>
          <cell r="D204">
            <v>44438</v>
          </cell>
          <cell r="E204">
            <v>44440</v>
          </cell>
        </row>
        <row r="205">
          <cell r="C205">
            <v>44440</v>
          </cell>
          <cell r="D205">
            <v>44468</v>
          </cell>
          <cell r="E205">
            <v>44470</v>
          </cell>
        </row>
        <row r="206">
          <cell r="C206">
            <v>44470</v>
          </cell>
          <cell r="D206">
            <v>44498</v>
          </cell>
          <cell r="E206">
            <v>44501</v>
          </cell>
        </row>
        <row r="207">
          <cell r="C207">
            <v>44501</v>
          </cell>
          <cell r="D207">
            <v>44529</v>
          </cell>
          <cell r="E207">
            <v>44531</v>
          </cell>
        </row>
        <row r="208">
          <cell r="C208">
            <v>44531</v>
          </cell>
          <cell r="D208">
            <v>44560</v>
          </cell>
          <cell r="E208">
            <v>44562</v>
          </cell>
        </row>
        <row r="209">
          <cell r="C209">
            <v>44562</v>
          </cell>
          <cell r="D209">
            <v>44589</v>
          </cell>
          <cell r="E209">
            <v>44593</v>
          </cell>
        </row>
        <row r="210">
          <cell r="C210">
            <v>44593</v>
          </cell>
          <cell r="D210">
            <v>44617</v>
          </cell>
          <cell r="E210">
            <v>44621</v>
          </cell>
        </row>
        <row r="211">
          <cell r="C211">
            <v>44621</v>
          </cell>
          <cell r="D211">
            <v>44650</v>
          </cell>
          <cell r="E211">
            <v>44652</v>
          </cell>
        </row>
        <row r="212">
          <cell r="C212">
            <v>44652</v>
          </cell>
          <cell r="D212">
            <v>44680</v>
          </cell>
          <cell r="E212">
            <v>44682</v>
          </cell>
        </row>
        <row r="213">
          <cell r="C213">
            <v>44682</v>
          </cell>
          <cell r="D213">
            <v>44708</v>
          </cell>
          <cell r="E213">
            <v>44713</v>
          </cell>
        </row>
        <row r="214">
          <cell r="C214">
            <v>44713</v>
          </cell>
          <cell r="D214">
            <v>44741</v>
          </cell>
          <cell r="E214">
            <v>44743</v>
          </cell>
        </row>
        <row r="215">
          <cell r="C215">
            <v>44743</v>
          </cell>
          <cell r="D215">
            <v>44771</v>
          </cell>
          <cell r="E215">
            <v>44774</v>
          </cell>
        </row>
        <row r="216">
          <cell r="C216">
            <v>44774</v>
          </cell>
          <cell r="D216">
            <v>44803</v>
          </cell>
          <cell r="E216">
            <v>44805</v>
          </cell>
        </row>
        <row r="217">
          <cell r="C217">
            <v>44805</v>
          </cell>
          <cell r="D217">
            <v>44833</v>
          </cell>
          <cell r="E217">
            <v>44835</v>
          </cell>
        </row>
        <row r="218">
          <cell r="C218">
            <v>44835</v>
          </cell>
          <cell r="D218">
            <v>44862</v>
          </cell>
          <cell r="E218">
            <v>44866</v>
          </cell>
        </row>
        <row r="219">
          <cell r="C219">
            <v>44866</v>
          </cell>
          <cell r="D219">
            <v>44894</v>
          </cell>
          <cell r="E219">
            <v>44896</v>
          </cell>
        </row>
        <row r="220">
          <cell r="C220">
            <v>44896</v>
          </cell>
          <cell r="D220">
            <v>44925</v>
          </cell>
          <cell r="E220">
            <v>44927</v>
          </cell>
        </row>
        <row r="221">
          <cell r="C221">
            <v>44927</v>
          </cell>
          <cell r="D221">
            <v>44956</v>
          </cell>
          <cell r="E221">
            <v>44958</v>
          </cell>
        </row>
        <row r="222">
          <cell r="C222">
            <v>44958</v>
          </cell>
          <cell r="D222">
            <v>44984</v>
          </cell>
          <cell r="E222">
            <v>44986</v>
          </cell>
        </row>
        <row r="223">
          <cell r="C223">
            <v>44986</v>
          </cell>
          <cell r="D223">
            <v>45015</v>
          </cell>
          <cell r="E223">
            <v>45017</v>
          </cell>
        </row>
        <row r="224">
          <cell r="C224">
            <v>45017</v>
          </cell>
          <cell r="D224">
            <v>45044</v>
          </cell>
          <cell r="E224">
            <v>45047</v>
          </cell>
        </row>
        <row r="225">
          <cell r="C225">
            <v>45047</v>
          </cell>
          <cell r="D225">
            <v>45076</v>
          </cell>
          <cell r="E225">
            <v>45078</v>
          </cell>
        </row>
        <row r="226">
          <cell r="C226">
            <v>45078</v>
          </cell>
          <cell r="D226">
            <v>45106</v>
          </cell>
          <cell r="E226">
            <v>45108</v>
          </cell>
        </row>
        <row r="227">
          <cell r="C227">
            <v>45108</v>
          </cell>
          <cell r="D227">
            <v>45135</v>
          </cell>
          <cell r="E227">
            <v>45139</v>
          </cell>
        </row>
        <row r="228">
          <cell r="C228">
            <v>45139</v>
          </cell>
          <cell r="D228">
            <v>45168</v>
          </cell>
          <cell r="E228">
            <v>45170</v>
          </cell>
        </row>
        <row r="229">
          <cell r="C229">
            <v>45170</v>
          </cell>
          <cell r="D229">
            <v>45198</v>
          </cell>
          <cell r="E229">
            <v>45200</v>
          </cell>
        </row>
        <row r="230">
          <cell r="C230">
            <v>45200</v>
          </cell>
          <cell r="D230">
            <v>45229</v>
          </cell>
          <cell r="E230">
            <v>45231</v>
          </cell>
        </row>
        <row r="231">
          <cell r="C231">
            <v>45231</v>
          </cell>
          <cell r="D231">
            <v>45259</v>
          </cell>
          <cell r="E231">
            <v>45261</v>
          </cell>
        </row>
        <row r="232">
          <cell r="C232">
            <v>45261</v>
          </cell>
          <cell r="D232">
            <v>45289</v>
          </cell>
          <cell r="E232">
            <v>45292</v>
          </cell>
        </row>
        <row r="233">
          <cell r="C233">
            <v>45292</v>
          </cell>
          <cell r="D233">
            <v>45321</v>
          </cell>
          <cell r="E233">
            <v>45323</v>
          </cell>
        </row>
        <row r="234">
          <cell r="C234">
            <v>45323</v>
          </cell>
          <cell r="D234">
            <v>45350</v>
          </cell>
          <cell r="E234">
            <v>45352</v>
          </cell>
        </row>
        <row r="235">
          <cell r="C235">
            <v>45352</v>
          </cell>
          <cell r="D235">
            <v>45380</v>
          </cell>
          <cell r="E235">
            <v>45383</v>
          </cell>
        </row>
        <row r="236">
          <cell r="C236">
            <v>45383</v>
          </cell>
          <cell r="D236">
            <v>45411</v>
          </cell>
          <cell r="E236">
            <v>45413</v>
          </cell>
        </row>
        <row r="237">
          <cell r="C237">
            <v>45413</v>
          </cell>
          <cell r="D237">
            <v>45442</v>
          </cell>
          <cell r="E237">
            <v>45444</v>
          </cell>
        </row>
        <row r="238">
          <cell r="C238">
            <v>45444</v>
          </cell>
          <cell r="D238">
            <v>45471</v>
          </cell>
          <cell r="E238">
            <v>45474</v>
          </cell>
        </row>
        <row r="239">
          <cell r="C239">
            <v>45474</v>
          </cell>
          <cell r="D239">
            <v>45503</v>
          </cell>
          <cell r="E239">
            <v>45505</v>
          </cell>
        </row>
        <row r="240">
          <cell r="C240">
            <v>45505</v>
          </cell>
          <cell r="D240">
            <v>45534</v>
          </cell>
          <cell r="E240">
            <v>45536</v>
          </cell>
        </row>
        <row r="241">
          <cell r="C241">
            <v>45536</v>
          </cell>
          <cell r="D241">
            <v>45562</v>
          </cell>
          <cell r="E241">
            <v>45566</v>
          </cell>
        </row>
        <row r="242">
          <cell r="C242">
            <v>45566</v>
          </cell>
          <cell r="D242">
            <v>45595</v>
          </cell>
          <cell r="E242">
            <v>45597</v>
          </cell>
        </row>
        <row r="243">
          <cell r="C243">
            <v>45597</v>
          </cell>
          <cell r="D243">
            <v>45625</v>
          </cell>
          <cell r="E243">
            <v>45627</v>
          </cell>
        </row>
        <row r="244">
          <cell r="C244">
            <v>45627</v>
          </cell>
          <cell r="D244">
            <v>45656</v>
          </cell>
          <cell r="E244">
            <v>45658</v>
          </cell>
        </row>
        <row r="245">
          <cell r="C245">
            <v>45658</v>
          </cell>
          <cell r="D245">
            <v>45687</v>
          </cell>
          <cell r="E245">
            <v>45689</v>
          </cell>
        </row>
        <row r="246">
          <cell r="C246">
            <v>45689</v>
          </cell>
          <cell r="D246">
            <v>45715</v>
          </cell>
          <cell r="E246">
            <v>45717</v>
          </cell>
        </row>
        <row r="247">
          <cell r="C247">
            <v>45717</v>
          </cell>
          <cell r="D247">
            <v>45744</v>
          </cell>
          <cell r="E247">
            <v>45748</v>
          </cell>
        </row>
        <row r="248">
          <cell r="C248">
            <v>45748</v>
          </cell>
          <cell r="D248">
            <v>45776</v>
          </cell>
          <cell r="E248">
            <v>45778</v>
          </cell>
        </row>
        <row r="249">
          <cell r="C249">
            <v>45778</v>
          </cell>
          <cell r="D249">
            <v>45807</v>
          </cell>
          <cell r="E249">
            <v>45809</v>
          </cell>
        </row>
        <row r="250">
          <cell r="C250">
            <v>45809</v>
          </cell>
          <cell r="D250">
            <v>45835</v>
          </cell>
          <cell r="E250">
            <v>45839</v>
          </cell>
        </row>
        <row r="251">
          <cell r="C251">
            <v>45839</v>
          </cell>
          <cell r="D251">
            <v>45868</v>
          </cell>
          <cell r="E251">
            <v>45870</v>
          </cell>
        </row>
        <row r="252">
          <cell r="C252">
            <v>45870</v>
          </cell>
          <cell r="D252">
            <v>45898</v>
          </cell>
          <cell r="E252">
            <v>45901</v>
          </cell>
        </row>
        <row r="253">
          <cell r="C253">
            <v>45901</v>
          </cell>
          <cell r="D253">
            <v>45929</v>
          </cell>
          <cell r="E253">
            <v>45931</v>
          </cell>
        </row>
        <row r="254">
          <cell r="C254">
            <v>45931</v>
          </cell>
          <cell r="D254">
            <v>45960</v>
          </cell>
          <cell r="E254">
            <v>45962</v>
          </cell>
        </row>
        <row r="255">
          <cell r="C255">
            <v>45962</v>
          </cell>
          <cell r="D255">
            <v>45989</v>
          </cell>
          <cell r="E255">
            <v>45992</v>
          </cell>
        </row>
        <row r="256">
          <cell r="C256">
            <v>45992</v>
          </cell>
          <cell r="D256">
            <v>46021</v>
          </cell>
          <cell r="E256">
            <v>46023</v>
          </cell>
        </row>
        <row r="257">
          <cell r="C257">
            <v>46023</v>
          </cell>
          <cell r="D257">
            <v>46052</v>
          </cell>
          <cell r="E257">
            <v>46054</v>
          </cell>
        </row>
        <row r="258">
          <cell r="C258">
            <v>46054</v>
          </cell>
          <cell r="D258">
            <v>46080</v>
          </cell>
          <cell r="E258">
            <v>46082</v>
          </cell>
        </row>
        <row r="259">
          <cell r="C259">
            <v>46082</v>
          </cell>
          <cell r="D259">
            <v>46111</v>
          </cell>
          <cell r="E259">
            <v>46113</v>
          </cell>
        </row>
        <row r="260">
          <cell r="C260">
            <v>46113</v>
          </cell>
          <cell r="D260">
            <v>46141</v>
          </cell>
          <cell r="E260">
            <v>46143</v>
          </cell>
        </row>
        <row r="261">
          <cell r="C261">
            <v>46143</v>
          </cell>
          <cell r="D261">
            <v>46171</v>
          </cell>
          <cell r="E261">
            <v>46174</v>
          </cell>
        </row>
        <row r="262">
          <cell r="C262">
            <v>46174</v>
          </cell>
          <cell r="D262">
            <v>46202</v>
          </cell>
          <cell r="E262">
            <v>46204</v>
          </cell>
        </row>
        <row r="263">
          <cell r="C263">
            <v>46204</v>
          </cell>
          <cell r="D263">
            <v>46233</v>
          </cell>
          <cell r="E263">
            <v>46235</v>
          </cell>
        </row>
        <row r="264">
          <cell r="C264">
            <v>46235</v>
          </cell>
          <cell r="D264">
            <v>46262</v>
          </cell>
          <cell r="E264">
            <v>46266</v>
          </cell>
        </row>
        <row r="265">
          <cell r="C265">
            <v>46266</v>
          </cell>
          <cell r="D265">
            <v>46294</v>
          </cell>
          <cell r="E265">
            <v>46296</v>
          </cell>
        </row>
        <row r="266">
          <cell r="C266">
            <v>46296</v>
          </cell>
          <cell r="D266">
            <v>46325</v>
          </cell>
          <cell r="E266">
            <v>46327</v>
          </cell>
        </row>
        <row r="267">
          <cell r="C267">
            <v>46327</v>
          </cell>
          <cell r="D267">
            <v>46353</v>
          </cell>
          <cell r="E267">
            <v>46357</v>
          </cell>
        </row>
        <row r="268">
          <cell r="C268">
            <v>46357</v>
          </cell>
          <cell r="D268">
            <v>46386</v>
          </cell>
          <cell r="E268">
            <v>46388</v>
          </cell>
        </row>
        <row r="269">
          <cell r="C269">
            <v>46388</v>
          </cell>
          <cell r="D269">
            <v>46416</v>
          </cell>
          <cell r="E269">
            <v>46419</v>
          </cell>
        </row>
        <row r="270">
          <cell r="C270">
            <v>46419</v>
          </cell>
          <cell r="D270">
            <v>46444</v>
          </cell>
          <cell r="E270">
            <v>46447</v>
          </cell>
        </row>
        <row r="271">
          <cell r="C271">
            <v>46447</v>
          </cell>
          <cell r="D271">
            <v>46476</v>
          </cell>
          <cell r="E271">
            <v>46478</v>
          </cell>
        </row>
        <row r="272">
          <cell r="C272">
            <v>46478</v>
          </cell>
          <cell r="D272">
            <v>46506</v>
          </cell>
          <cell r="E272">
            <v>46508</v>
          </cell>
        </row>
        <row r="273">
          <cell r="C273">
            <v>46508</v>
          </cell>
          <cell r="D273">
            <v>46535</v>
          </cell>
          <cell r="E273">
            <v>46539</v>
          </cell>
        </row>
        <row r="274">
          <cell r="C274">
            <v>46539</v>
          </cell>
          <cell r="D274">
            <v>46567</v>
          </cell>
          <cell r="E274">
            <v>46569</v>
          </cell>
        </row>
        <row r="275">
          <cell r="C275">
            <v>46569</v>
          </cell>
          <cell r="D275">
            <v>46598</v>
          </cell>
          <cell r="E275">
            <v>46600</v>
          </cell>
        </row>
        <row r="276">
          <cell r="C276">
            <v>46600</v>
          </cell>
          <cell r="D276">
            <v>46629</v>
          </cell>
          <cell r="E276">
            <v>46631</v>
          </cell>
        </row>
        <row r="277">
          <cell r="C277">
            <v>46631</v>
          </cell>
          <cell r="D277">
            <v>46659</v>
          </cell>
          <cell r="E277">
            <v>46661</v>
          </cell>
        </row>
        <row r="278">
          <cell r="C278">
            <v>46661</v>
          </cell>
          <cell r="D278">
            <v>46689</v>
          </cell>
          <cell r="E278">
            <v>46692</v>
          </cell>
        </row>
        <row r="279">
          <cell r="C279">
            <v>46692</v>
          </cell>
          <cell r="D279">
            <v>46720</v>
          </cell>
          <cell r="E279">
            <v>46722</v>
          </cell>
        </row>
      </sheetData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A BaseLoad"/>
      <sheetName val="Table 2B Wind"/>
      <sheetName val="Table 2C SolarFixed"/>
      <sheetName val="Table 2D SolarTracking"/>
      <sheetName val="Tables 3 to 5"/>
      <sheetName val="Table 6"/>
      <sheetName val="Table 7"/>
      <sheetName val="Table 8"/>
      <sheetName val="Table 9"/>
      <sheetName val="Table 10"/>
      <sheetName val="--- Do Not Print ---&gt;"/>
      <sheetName val="Tariff Page"/>
      <sheetName val="Tariff Page Solar Fixed"/>
      <sheetName val="Tariff Page Solar Tracking"/>
      <sheetName val="Tariff Page Wind"/>
      <sheetName val="Profile "/>
      <sheetName val="OFPC Sour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5">
          <cell r="B45">
            <v>2.1800000000000002</v>
          </cell>
        </row>
        <row r="46">
          <cell r="B46">
            <v>2.83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Exhibit 1- Std Base Load QF"/>
      <sheetName val="Exhibit 2- Std Wind QF "/>
      <sheetName val="Exhibit 3- Std FixedSolar QF"/>
      <sheetName val="Exhibit 4- Std TrackingSolar"/>
      <sheetName val="Exhibit 5- Renewable BaseLoad"/>
      <sheetName val="Exhibit 6- Renewable Wind"/>
      <sheetName val="Exhibit 7- Renewable FixedS"/>
      <sheetName val="Exhibit 8- Renewable TrackingS"/>
      <sheetName val="Exhibit 9 - Blending"/>
      <sheetName val="Table 1"/>
      <sheetName val="Table 2"/>
      <sheetName val="Tables 3 to 6"/>
      <sheetName val="Tables 3 to 6_Renewable"/>
      <sheetName val="Table 7 to 8"/>
      <sheetName val="Table 9"/>
      <sheetName val="Table 10"/>
      <sheetName val="Table 11"/>
      <sheetName val="Table 12"/>
      <sheetName val="Table 13"/>
      <sheetName val="XX Support Pages - Do Not Print"/>
      <sheetName val="Tariff Page 1"/>
      <sheetName val="OFPC Source"/>
      <sheetName val="Application support_Comparis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4">
          <cell r="C54">
            <v>36.697778150521032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P5" t="str">
            <v>Mid C Annual Price</v>
          </cell>
        </row>
        <row r="48">
          <cell r="U48">
            <v>0.84603740708183717</v>
          </cell>
          <cell r="V48">
            <v>0.15396259291816258</v>
          </cell>
        </row>
      </sheetData>
      <sheetData sheetId="2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P Summary 100810_17_03 "/>
      <sheetName val="Derated capacity - gas"/>
      <sheetName val="West emissions - heat rate"/>
      <sheetName val="East emissions - heat rate"/>
    </sheetNames>
    <sheetDataSet>
      <sheetData sheetId="0">
        <row r="6">
          <cell r="A6" t="str">
            <v>Utah PC without Carbon Capture &amp; Sequestration</v>
          </cell>
          <cell r="B6" t="str">
            <v>Utah Coal</v>
          </cell>
          <cell r="C6" t="str">
            <v>Utah</v>
          </cell>
          <cell r="D6" t="str">
            <v>PC Supercritical</v>
          </cell>
          <cell r="E6">
            <v>2020</v>
          </cell>
          <cell r="F6">
            <v>600</v>
          </cell>
          <cell r="G6">
            <v>0</v>
          </cell>
          <cell r="H6">
            <v>1200</v>
          </cell>
          <cell r="I6">
            <v>2923.0545578344318</v>
          </cell>
          <cell r="J6">
            <v>3692.2794414750715</v>
          </cell>
          <cell r="K6">
            <v>40</v>
          </cell>
          <cell r="L6">
            <v>9105.5400000000009</v>
          </cell>
          <cell r="M6">
            <v>4.5999999999999999E-2</v>
          </cell>
          <cell r="N6">
            <v>0.04</v>
          </cell>
          <cell r="O6" t="str">
            <v>Coal</v>
          </cell>
          <cell r="P6">
            <v>0.96</v>
          </cell>
          <cell r="Q6">
            <v>38.799999999999997</v>
          </cell>
          <cell r="R6">
            <v>6</v>
          </cell>
          <cell r="S6">
            <v>0.3</v>
          </cell>
          <cell r="T6">
            <v>240</v>
          </cell>
          <cell r="U6">
            <v>720</v>
          </cell>
          <cell r="V6" t="str">
            <v>n/a</v>
          </cell>
          <cell r="W6" t="str">
            <v>n/a</v>
          </cell>
          <cell r="X6">
            <v>23330</v>
          </cell>
          <cell r="Y6">
            <v>0.1</v>
          </cell>
          <cell r="Z6">
            <v>7.0000000000000007E-2</v>
          </cell>
          <cell r="AA6">
            <v>0.4</v>
          </cell>
          <cell r="AB6">
            <v>205.352</v>
          </cell>
          <cell r="AC6" t="str">
            <v>No new coal before 2020</v>
          </cell>
        </row>
        <row r="7">
          <cell r="A7" t="str">
            <v>Utah PC with Carbon Capture &amp; Sequestration</v>
          </cell>
          <cell r="B7" t="str">
            <v>Utah Coal</v>
          </cell>
          <cell r="C7" t="str">
            <v>Utah</v>
          </cell>
          <cell r="D7" t="str">
            <v>PC Supercritical</v>
          </cell>
          <cell r="E7">
            <v>2030</v>
          </cell>
          <cell r="F7">
            <v>525.51724137931035</v>
          </cell>
          <cell r="G7">
            <v>0</v>
          </cell>
          <cell r="H7">
            <v>1051.0344827586207</v>
          </cell>
          <cell r="I7">
            <v>5285.2769379105594</v>
          </cell>
          <cell r="J7">
            <v>6676.1392899922857</v>
          </cell>
          <cell r="K7">
            <v>40</v>
          </cell>
          <cell r="L7">
            <v>13086.668771929826</v>
          </cell>
          <cell r="M7">
            <v>0.05</v>
          </cell>
          <cell r="N7">
            <v>0.05</v>
          </cell>
          <cell r="O7" t="str">
            <v>Coal</v>
          </cell>
          <cell r="P7">
            <v>6.7077386934673369</v>
          </cell>
          <cell r="Q7">
            <v>66.072192540142325</v>
          </cell>
          <cell r="R7">
            <v>6</v>
          </cell>
          <cell r="S7">
            <v>0.3</v>
          </cell>
          <cell r="T7">
            <v>240</v>
          </cell>
          <cell r="U7">
            <v>720</v>
          </cell>
          <cell r="V7" t="str">
            <v>n/a</v>
          </cell>
          <cell r="W7" t="str">
            <v>n/a</v>
          </cell>
          <cell r="X7">
            <v>23330</v>
          </cell>
          <cell r="Y7">
            <v>0.05</v>
          </cell>
          <cell r="Z7">
            <v>0.02</v>
          </cell>
          <cell r="AA7">
            <v>0.2</v>
          </cell>
          <cell r="AB7">
            <v>20.535200000000003</v>
          </cell>
          <cell r="AC7" t="str">
            <v>Carbon Capture initial provisions included - $5/MWh CO2 storage (90% control)</v>
          </cell>
        </row>
        <row r="8">
          <cell r="A8" t="str">
            <v>Utah IGCC with Carbon Capture &amp; Sequestration</v>
          </cell>
          <cell r="B8" t="str">
            <v>Utah Coal</v>
          </cell>
          <cell r="C8" t="str">
            <v>Utah</v>
          </cell>
          <cell r="D8" t="str">
            <v>IGCC - (2x1)</v>
          </cell>
          <cell r="E8">
            <v>2030</v>
          </cell>
          <cell r="F8">
            <v>466.27665706051874</v>
          </cell>
          <cell r="G8">
            <v>3.0998211421783103E-2</v>
          </cell>
          <cell r="H8">
            <v>932.55331412103749</v>
          </cell>
          <cell r="I8">
            <v>5116.7034160705653</v>
          </cell>
          <cell r="J8">
            <v>6463.2043150365043</v>
          </cell>
          <cell r="K8">
            <v>40</v>
          </cell>
          <cell r="L8">
            <v>10823.170233844026</v>
          </cell>
          <cell r="M8">
            <v>7.0000000000000007E-2</v>
          </cell>
          <cell r="N8">
            <v>0.08</v>
          </cell>
          <cell r="O8" t="str">
            <v>Coal</v>
          </cell>
          <cell r="P8">
            <v>11.280000000000001</v>
          </cell>
          <cell r="Q8">
            <v>53.236311239193085</v>
          </cell>
          <cell r="R8">
            <v>6</v>
          </cell>
          <cell r="S8">
            <v>0.5</v>
          </cell>
          <cell r="T8">
            <v>240</v>
          </cell>
          <cell r="U8">
            <v>720</v>
          </cell>
          <cell r="V8" t="str">
            <v>n/a</v>
          </cell>
          <cell r="W8" t="str">
            <v>n/a</v>
          </cell>
          <cell r="X8">
            <v>18960</v>
          </cell>
          <cell r="Y8">
            <v>0.05</v>
          </cell>
          <cell r="Z8">
            <v>1.102E-2</v>
          </cell>
          <cell r="AA8">
            <v>0.04</v>
          </cell>
          <cell r="AB8">
            <v>20.535200000000003</v>
          </cell>
          <cell r="AC8" t="str">
            <v>Carbon Capture initial provisions included - $5/MWh CO2 storage (90% control)</v>
          </cell>
        </row>
        <row r="9">
          <cell r="A9" t="str">
            <v>Wyoming PC without Carbon Capture &amp; Sequestration</v>
          </cell>
          <cell r="B9" t="str">
            <v>SW Wyo/PRB</v>
          </cell>
          <cell r="C9" t="str">
            <v>Wyoming</v>
          </cell>
          <cell r="D9" t="str">
            <v>PC Supercritical</v>
          </cell>
          <cell r="E9">
            <v>2020</v>
          </cell>
          <cell r="F9">
            <v>790</v>
          </cell>
          <cell r="G9">
            <v>0</v>
          </cell>
          <cell r="H9">
            <v>1580</v>
          </cell>
          <cell r="I9">
            <v>3309.7652672617596</v>
          </cell>
          <cell r="J9">
            <v>4180.756127067486</v>
          </cell>
          <cell r="K9">
            <v>40</v>
          </cell>
          <cell r="L9">
            <v>9213.66</v>
          </cell>
          <cell r="M9">
            <v>4.5999999999999999E-2</v>
          </cell>
          <cell r="N9">
            <v>0.04</v>
          </cell>
          <cell r="O9" t="str">
            <v>Coal</v>
          </cell>
          <cell r="P9">
            <v>1.27</v>
          </cell>
          <cell r="Q9">
            <v>36</v>
          </cell>
          <cell r="R9">
            <v>6</v>
          </cell>
          <cell r="S9">
            <v>0.3</v>
          </cell>
          <cell r="T9">
            <v>240</v>
          </cell>
          <cell r="U9">
            <v>720</v>
          </cell>
          <cell r="V9" t="str">
            <v>n/a</v>
          </cell>
          <cell r="W9" t="str">
            <v>n/a</v>
          </cell>
          <cell r="X9">
            <v>37547.528517110266</v>
          </cell>
          <cell r="Y9">
            <v>0.1</v>
          </cell>
          <cell r="Z9">
            <v>7.0000000000000007E-2</v>
          </cell>
          <cell r="AA9">
            <v>0.6</v>
          </cell>
          <cell r="AB9">
            <v>205.352</v>
          </cell>
          <cell r="AC9" t="str">
            <v>No new coal before 2020</v>
          </cell>
        </row>
        <row r="10">
          <cell r="A10" t="str">
            <v>Wyoming PC with Carbon Capture &amp; Sequestration</v>
          </cell>
          <cell r="B10" t="str">
            <v>SW Wyo/PRB</v>
          </cell>
          <cell r="C10" t="str">
            <v>Wyoming</v>
          </cell>
          <cell r="D10" t="str">
            <v>PC Supercritical</v>
          </cell>
          <cell r="E10">
            <v>2030</v>
          </cell>
          <cell r="F10">
            <v>691.93103448275861</v>
          </cell>
          <cell r="G10">
            <v>0</v>
          </cell>
          <cell r="H10">
            <v>1383.8620689655172</v>
          </cell>
          <cell r="I10">
            <v>5984.5020648248874</v>
          </cell>
          <cell r="J10">
            <v>7559.3710292524902</v>
          </cell>
          <cell r="K10">
            <v>40</v>
          </cell>
          <cell r="L10">
            <v>13242.061052631578</v>
          </cell>
          <cell r="M10">
            <v>0.05</v>
          </cell>
          <cell r="N10">
            <v>0.05</v>
          </cell>
          <cell r="O10" t="str">
            <v>Coal</v>
          </cell>
          <cell r="P10">
            <v>7.2591959798994976</v>
          </cell>
          <cell r="Q10">
            <v>61.367361492392256</v>
          </cell>
          <cell r="R10">
            <v>6</v>
          </cell>
          <cell r="S10">
            <v>0.3</v>
          </cell>
          <cell r="T10">
            <v>240</v>
          </cell>
          <cell r="U10">
            <v>720</v>
          </cell>
          <cell r="V10" t="str">
            <v>n/a</v>
          </cell>
          <cell r="W10" t="str">
            <v>n/a</v>
          </cell>
          <cell r="X10">
            <v>37547.528517110266</v>
          </cell>
          <cell r="Y10">
            <v>0.05</v>
          </cell>
          <cell r="Z10">
            <v>0.02</v>
          </cell>
          <cell r="AA10">
            <v>0.3</v>
          </cell>
          <cell r="AB10">
            <v>20.535200000000003</v>
          </cell>
          <cell r="AC10" t="str">
            <v>Carbon Capture initial provisions included - $5/MWh CO2 storage (90% control)</v>
          </cell>
        </row>
        <row r="11">
          <cell r="A11" t="str">
            <v>Wyoming IGCC with Carbon Capture &amp; Sequestration</v>
          </cell>
          <cell r="B11" t="str">
            <v>SW Wyo/PRB</v>
          </cell>
          <cell r="C11" t="str">
            <v>Wyoming</v>
          </cell>
          <cell r="D11" t="str">
            <v>IGCC - (2x1)</v>
          </cell>
          <cell r="E11">
            <v>2030</v>
          </cell>
          <cell r="F11">
            <v>456.18011527377524</v>
          </cell>
          <cell r="G11">
            <v>3.0998211421783103E-2</v>
          </cell>
          <cell r="H11">
            <v>912.36023054755049</v>
          </cell>
          <cell r="I11">
            <v>5793.6268086410437</v>
          </cell>
          <cell r="J11">
            <v>7318.2654424939492</v>
          </cell>
          <cell r="K11">
            <v>40</v>
          </cell>
          <cell r="L11">
            <v>11046.525751641515</v>
          </cell>
          <cell r="M11">
            <v>7.0000000000000007E-2</v>
          </cell>
          <cell r="N11">
            <v>0.08</v>
          </cell>
          <cell r="O11" t="str">
            <v>Coal</v>
          </cell>
          <cell r="P11">
            <v>13.52</v>
          </cell>
          <cell r="Q11">
            <v>58</v>
          </cell>
          <cell r="R11">
            <v>6</v>
          </cell>
          <cell r="S11">
            <v>0.5</v>
          </cell>
          <cell r="T11">
            <v>240</v>
          </cell>
          <cell r="U11">
            <v>720</v>
          </cell>
          <cell r="V11" t="str">
            <v>n/a</v>
          </cell>
          <cell r="W11" t="str">
            <v>n/a</v>
          </cell>
          <cell r="X11">
            <v>18960</v>
          </cell>
          <cell r="Y11">
            <v>0.05</v>
          </cell>
          <cell r="Z11">
            <v>1.102E-2</v>
          </cell>
          <cell r="AA11">
            <v>0.06</v>
          </cell>
          <cell r="AB11">
            <v>20.535200000000003</v>
          </cell>
          <cell r="AC11" t="str">
            <v>Carbon Capture initial provisions included - $5/MWh CO2 storage (90% control)</v>
          </cell>
        </row>
        <row r="12">
          <cell r="A12" t="str">
            <v>Existing PC with Carbon Capture &amp; Sequestration (500 MW)</v>
          </cell>
          <cell r="B12" t="str">
            <v>SW Wyo/PRB</v>
          </cell>
          <cell r="C12" t="str">
            <v>Utah/Wyo</v>
          </cell>
          <cell r="D12" t="str">
            <v>PC Subcritical</v>
          </cell>
          <cell r="E12">
            <v>2030</v>
          </cell>
          <cell r="F12">
            <v>-138.88888888888891</v>
          </cell>
          <cell r="G12">
            <v>0</v>
          </cell>
          <cell r="H12">
            <v>-138.88888888888891</v>
          </cell>
          <cell r="I12">
            <v>1313.9548289023664</v>
          </cell>
          <cell r="J12">
            <v>1659.7324154556209</v>
          </cell>
          <cell r="K12">
            <v>20</v>
          </cell>
          <cell r="L12">
            <v>14372.205022359822</v>
          </cell>
          <cell r="M12">
            <v>0.05</v>
          </cell>
          <cell r="N12">
            <v>0.05</v>
          </cell>
          <cell r="O12" t="str">
            <v>Coal</v>
          </cell>
          <cell r="P12">
            <v>6.7077386934673369</v>
          </cell>
          <cell r="Q12">
            <v>66.072192540142325</v>
          </cell>
          <cell r="R12">
            <v>6</v>
          </cell>
          <cell r="S12">
            <v>0.3</v>
          </cell>
          <cell r="T12">
            <v>240</v>
          </cell>
          <cell r="U12">
            <v>720</v>
          </cell>
          <cell r="V12" t="str">
            <v>n/a</v>
          </cell>
          <cell r="W12" t="str">
            <v>n/a</v>
          </cell>
          <cell r="X12">
            <v>37547.528517110266</v>
          </cell>
          <cell r="Y12">
            <v>0.05</v>
          </cell>
          <cell r="Z12">
            <v>1.102E-2</v>
          </cell>
          <cell r="AA12">
            <v>0.30000000000000004</v>
          </cell>
          <cell r="AB12">
            <v>20.535200000000003</v>
          </cell>
          <cell r="AC12" t="str">
            <v>No new coal before 2020</v>
          </cell>
        </row>
        <row r="15">
          <cell r="A15" t="str">
            <v>Natural Gas (4500 feet)</v>
          </cell>
        </row>
        <row r="16">
          <cell r="A16" t="str">
            <v>Utility Cogeneration</v>
          </cell>
          <cell r="B16" t="str">
            <v>Nat. Gas</v>
          </cell>
          <cell r="C16" t="str">
            <v>Utah</v>
          </cell>
          <cell r="D16" t="str">
            <v xml:space="preserve">Compressor Heat </v>
          </cell>
          <cell r="E16">
            <v>2014</v>
          </cell>
          <cell r="F16">
            <v>10</v>
          </cell>
          <cell r="G16">
            <v>2.614885417330385E-2</v>
          </cell>
          <cell r="H16">
            <v>30</v>
          </cell>
          <cell r="I16">
            <v>4037.2044221808314</v>
          </cell>
          <cell r="J16">
            <v>5099.6266385442077</v>
          </cell>
          <cell r="K16">
            <v>20</v>
          </cell>
          <cell r="L16">
            <v>4973.7265741275096</v>
          </cell>
          <cell r="M16">
            <v>0.1</v>
          </cell>
          <cell r="N16">
            <v>0.08</v>
          </cell>
          <cell r="O16" t="str">
            <v>Nat. Gas</v>
          </cell>
          <cell r="P16">
            <v>23.290909090909089</v>
          </cell>
          <cell r="Q16">
            <v>1.8604062519774727</v>
          </cell>
          <cell r="R16">
            <v>0.5</v>
          </cell>
          <cell r="S16">
            <v>0.25</v>
          </cell>
          <cell r="T16">
            <v>30</v>
          </cell>
          <cell r="U16">
            <v>240</v>
          </cell>
          <cell r="V16">
            <v>2.5000000000000001E-2</v>
          </cell>
          <cell r="W16">
            <v>0.02</v>
          </cell>
          <cell r="X16">
            <v>0.78930179999999994</v>
          </cell>
          <cell r="Y16">
            <v>0</v>
          </cell>
          <cell r="Z16">
            <v>0</v>
          </cell>
          <cell r="AA16">
            <v>0.255</v>
          </cell>
          <cell r="AB16">
            <v>118</v>
          </cell>
          <cell r="AC16" t="str">
            <v>Gas Compressor Heat Recovery - using binary cycle (82% capacity factor)</v>
          </cell>
        </row>
        <row r="17">
          <cell r="A17" t="str">
            <v>Fuel Cell - Large (numbers do not change for West Side)</v>
          </cell>
          <cell r="B17" t="str">
            <v>Nat. Gas</v>
          </cell>
          <cell r="C17" t="str">
            <v>Utah</v>
          </cell>
          <cell r="D17" t="str">
            <v>SOFC</v>
          </cell>
          <cell r="E17">
            <v>2013</v>
          </cell>
          <cell r="F17">
            <v>5</v>
          </cell>
          <cell r="G17">
            <v>0.01</v>
          </cell>
          <cell r="H17">
            <v>40</v>
          </cell>
          <cell r="I17">
            <v>1513.3332667022723</v>
          </cell>
          <cell r="J17">
            <v>1911.5788632028705</v>
          </cell>
          <cell r="K17">
            <v>30</v>
          </cell>
          <cell r="L17">
            <v>7261.7021276595751</v>
          </cell>
          <cell r="M17">
            <v>0.02</v>
          </cell>
          <cell r="N17">
            <v>0.03</v>
          </cell>
          <cell r="O17" t="str">
            <v>Nat. Gas</v>
          </cell>
          <cell r="P17">
            <v>0.03</v>
          </cell>
          <cell r="Q17">
            <v>8.4</v>
          </cell>
          <cell r="R17">
            <v>0.5</v>
          </cell>
          <cell r="S17">
            <v>0.25</v>
          </cell>
          <cell r="T17">
            <v>30</v>
          </cell>
          <cell r="U17">
            <v>240</v>
          </cell>
          <cell r="V17">
            <v>2.5000000000000001E-2</v>
          </cell>
          <cell r="W17">
            <v>0.02</v>
          </cell>
          <cell r="X17">
            <v>6.577515</v>
          </cell>
          <cell r="Y17">
            <v>5.9999999999999995E-4</v>
          </cell>
          <cell r="Z17">
            <v>0</v>
          </cell>
          <cell r="AA17">
            <v>0.255</v>
          </cell>
          <cell r="AB17">
            <v>118</v>
          </cell>
          <cell r="AC17" t="str">
            <v>Expectations - not commercially available until after 2010</v>
          </cell>
        </row>
        <row r="18">
          <cell r="A18" t="str">
            <v>SCCT Aero</v>
          </cell>
          <cell r="B18" t="str">
            <v>Nat. Gas</v>
          </cell>
          <cell r="C18" t="str">
            <v>Utah</v>
          </cell>
          <cell r="D18" t="str">
            <v>SCCT - 3 x LM6000</v>
          </cell>
          <cell r="E18">
            <v>2014</v>
          </cell>
          <cell r="F18">
            <v>117.783345</v>
          </cell>
          <cell r="G18">
            <v>2.614885417330385E-2</v>
          </cell>
          <cell r="H18">
            <v>588.91672500000004</v>
          </cell>
          <cell r="I18">
            <v>949.93616639131835</v>
          </cell>
          <cell r="J18">
            <v>1199.9193680732442</v>
          </cell>
          <cell r="K18">
            <v>30</v>
          </cell>
          <cell r="L18">
            <v>9773.1569962137437</v>
          </cell>
          <cell r="M18">
            <v>3.8461538461538464E-2</v>
          </cell>
          <cell r="N18">
            <v>2.5999999999999999E-2</v>
          </cell>
          <cell r="O18" t="str">
            <v>Nat. Gas</v>
          </cell>
          <cell r="P18">
            <v>5.6286548225798008</v>
          </cell>
          <cell r="Q18">
            <v>9.9473438922964892</v>
          </cell>
          <cell r="R18">
            <v>0.5</v>
          </cell>
          <cell r="S18">
            <v>0.25</v>
          </cell>
          <cell r="T18">
            <v>10</v>
          </cell>
          <cell r="U18">
            <v>30</v>
          </cell>
          <cell r="V18">
            <v>0.02</v>
          </cell>
          <cell r="W18">
            <v>0.02</v>
          </cell>
          <cell r="X18">
            <v>43.62</v>
          </cell>
          <cell r="Y18">
            <v>5.9999999999999995E-4</v>
          </cell>
          <cell r="Z18">
            <v>1.1016245918091932E-2</v>
          </cell>
          <cell r="AA18">
            <v>0.255</v>
          </cell>
          <cell r="AB18">
            <v>118</v>
          </cell>
          <cell r="AC18" t="str">
            <v>Costs assume a 35% capacity factor</v>
          </cell>
        </row>
        <row r="19">
          <cell r="A19" t="str">
            <v>Intercooled Aero SCCT</v>
          </cell>
          <cell r="B19" t="str">
            <v>Nat. Gas</v>
          </cell>
          <cell r="C19" t="str">
            <v>Utah</v>
          </cell>
          <cell r="D19" t="str">
            <v>SCCT - 3 x LMS100</v>
          </cell>
          <cell r="E19">
            <v>2014</v>
          </cell>
          <cell r="F19">
            <v>279</v>
          </cell>
          <cell r="G19">
            <v>2.614885417330385E-2</v>
          </cell>
          <cell r="H19">
            <v>279</v>
          </cell>
          <cell r="I19">
            <v>1115.5065057441591</v>
          </cell>
          <cell r="J19">
            <v>1409.060849361043</v>
          </cell>
          <cell r="K19">
            <v>30</v>
          </cell>
          <cell r="L19">
            <v>9378.6783391744702</v>
          </cell>
          <cell r="M19">
            <v>3.8461538461538464E-2</v>
          </cell>
          <cell r="N19">
            <v>2.9000000000000001E-2</v>
          </cell>
          <cell r="O19" t="str">
            <v>Nat. Gas</v>
          </cell>
          <cell r="P19">
            <v>3.93</v>
          </cell>
          <cell r="Q19">
            <v>7.01</v>
          </cell>
          <cell r="R19">
            <v>0.5</v>
          </cell>
          <cell r="S19">
            <v>0.25</v>
          </cell>
          <cell r="T19">
            <v>10</v>
          </cell>
          <cell r="U19">
            <v>30</v>
          </cell>
          <cell r="V19">
            <v>0.02</v>
          </cell>
          <cell r="W19">
            <v>0.02</v>
          </cell>
          <cell r="X19">
            <v>72.7</v>
          </cell>
          <cell r="Y19">
            <v>5.9999999999999995E-4</v>
          </cell>
          <cell r="Z19">
            <v>1.1016245918091932E-2</v>
          </cell>
          <cell r="AA19">
            <v>0.255</v>
          </cell>
          <cell r="AB19">
            <v>118</v>
          </cell>
          <cell r="AC19" t="str">
            <v>Costs assume a 35% capacity factor</v>
          </cell>
        </row>
        <row r="20">
          <cell r="A20" t="str">
            <v>Internal Combustion Engines</v>
          </cell>
          <cell r="B20" t="str">
            <v>Nat. Gas</v>
          </cell>
          <cell r="C20" t="str">
            <v>Utah</v>
          </cell>
          <cell r="D20" t="str">
            <v>Natural Gas Engines</v>
          </cell>
          <cell r="E20">
            <v>2014</v>
          </cell>
          <cell r="F20">
            <v>301</v>
          </cell>
          <cell r="G20">
            <v>0</v>
          </cell>
          <cell r="H20">
            <v>301</v>
          </cell>
          <cell r="I20">
            <v>1092.5907448044402</v>
          </cell>
          <cell r="J20">
            <v>1380.1146250161351</v>
          </cell>
          <cell r="K20">
            <v>30</v>
          </cell>
          <cell r="L20">
            <v>8806.1089344736374</v>
          </cell>
          <cell r="M20">
            <v>0.05</v>
          </cell>
          <cell r="N20">
            <v>0.01</v>
          </cell>
          <cell r="O20" t="str">
            <v>Nat. Gas</v>
          </cell>
          <cell r="P20">
            <v>5.5</v>
          </cell>
          <cell r="Q20">
            <v>6.49</v>
          </cell>
          <cell r="R20">
            <v>0.5</v>
          </cell>
          <cell r="S20">
            <v>0.03</v>
          </cell>
          <cell r="T20">
            <v>10</v>
          </cell>
          <cell r="U20">
            <v>10</v>
          </cell>
          <cell r="V20">
            <v>1.4999999999999999E-2</v>
          </cell>
          <cell r="W20">
            <v>1.4999999999999999E-2</v>
          </cell>
          <cell r="X20">
            <v>700</v>
          </cell>
          <cell r="Y20">
            <v>5.9999999999999995E-4</v>
          </cell>
          <cell r="Z20">
            <v>1.6524368877137898E-2</v>
          </cell>
          <cell r="AA20">
            <v>0.255</v>
          </cell>
          <cell r="AB20">
            <v>118</v>
          </cell>
          <cell r="AC20" t="str">
            <v xml:space="preserve">Adjusted based on updated Wartzila quotation of 1/28/04 </v>
          </cell>
        </row>
        <row r="21">
          <cell r="A21" t="str">
            <v>SCCT Frame (2 Frame "F")</v>
          </cell>
          <cell r="B21" t="str">
            <v>Nat. Gas</v>
          </cell>
          <cell r="C21" t="str">
            <v>Utah</v>
          </cell>
          <cell r="D21" t="str">
            <v>SCCT - 2 - Frame F</v>
          </cell>
          <cell r="E21">
            <v>2014</v>
          </cell>
          <cell r="F21">
            <v>362</v>
          </cell>
          <cell r="G21">
            <v>2.614885417330385E-2</v>
          </cell>
          <cell r="H21">
            <v>362</v>
          </cell>
          <cell r="I21">
            <v>941.18303859558523</v>
          </cell>
          <cell r="J21">
            <v>1188.8627855944235</v>
          </cell>
          <cell r="K21">
            <v>35</v>
          </cell>
          <cell r="L21">
            <v>10446.144732251405</v>
          </cell>
          <cell r="M21">
            <v>3.8461538461538464E-2</v>
          </cell>
          <cell r="N21">
            <v>2.7E-2</v>
          </cell>
          <cell r="O21" t="str">
            <v>Nat. Gas</v>
          </cell>
          <cell r="P21">
            <v>7.16</v>
          </cell>
          <cell r="Q21">
            <v>5.41</v>
          </cell>
          <cell r="R21">
            <v>0.5</v>
          </cell>
          <cell r="S21">
            <v>0.25</v>
          </cell>
          <cell r="T21">
            <v>25</v>
          </cell>
          <cell r="U21">
            <v>60</v>
          </cell>
          <cell r="V21">
            <v>1.3892326912666952E-2</v>
          </cell>
          <cell r="W21">
            <v>1.4088042606110629E-2</v>
          </cell>
          <cell r="X21">
            <v>1076</v>
          </cell>
          <cell r="Y21">
            <v>5.9999999999999995E-4</v>
          </cell>
          <cell r="Z21">
            <v>4.9499999999999995E-2</v>
          </cell>
          <cell r="AA21">
            <v>0.255</v>
          </cell>
          <cell r="AB21">
            <v>118</v>
          </cell>
          <cell r="AC21" t="str">
            <v>Two machines located at existing facility (9 ppm NOx) - 35% capacity factor</v>
          </cell>
        </row>
        <row r="22">
          <cell r="A22" t="str">
            <v>CCCT (Wet "F" 1x1)</v>
          </cell>
          <cell r="B22" t="str">
            <v>Nat. Gas</v>
          </cell>
          <cell r="C22" t="str">
            <v>Utah</v>
          </cell>
          <cell r="D22" t="str">
            <v>CCCT - "F" (1x1)</v>
          </cell>
          <cell r="E22">
            <v>2014</v>
          </cell>
          <cell r="F22">
            <v>269.5</v>
          </cell>
          <cell r="G22">
            <v>3.0998211421783103E-2</v>
          </cell>
          <cell r="H22">
            <v>539</v>
          </cell>
          <cell r="I22">
            <v>1122.3644983665481</v>
          </cell>
          <cell r="J22">
            <v>1417.7235768840608</v>
          </cell>
          <cell r="K22">
            <v>40</v>
          </cell>
          <cell r="L22">
            <v>7301.8059501007174</v>
          </cell>
          <cell r="M22">
            <v>3.8461538461538464E-2</v>
          </cell>
          <cell r="N22">
            <v>2.7E-2</v>
          </cell>
          <cell r="O22" t="str">
            <v>Nat. Gas</v>
          </cell>
          <cell r="P22">
            <v>2.984</v>
          </cell>
          <cell r="Q22">
            <v>13.476575150300603</v>
          </cell>
          <cell r="R22">
            <v>0.5</v>
          </cell>
          <cell r="S22">
            <v>0.7</v>
          </cell>
          <cell r="T22">
            <v>130</v>
          </cell>
          <cell r="U22">
            <v>60</v>
          </cell>
          <cell r="V22">
            <v>2.178578235163442E-2</v>
          </cell>
          <cell r="W22">
            <v>2.2270972920438226E-2</v>
          </cell>
          <cell r="X22">
            <v>538</v>
          </cell>
          <cell r="Y22">
            <v>5.9999999999999995E-4</v>
          </cell>
          <cell r="Z22">
            <v>1.0999999999999999E-2</v>
          </cell>
          <cell r="AA22">
            <v>0.255</v>
          </cell>
          <cell r="AB22">
            <v>118</v>
          </cell>
          <cell r="AC22" t="str">
            <v>Base O&amp;M off 2x1 F machine costs</v>
          </cell>
        </row>
        <row r="23">
          <cell r="A23" t="str">
            <v>CCCT Duct Firing (Wet "F" 1x1)</v>
          </cell>
          <cell r="B23" t="str">
            <v>Nat. Gas</v>
          </cell>
          <cell r="C23" t="str">
            <v>Utah</v>
          </cell>
          <cell r="D23" t="str">
            <v>"F" Duct Firing</v>
          </cell>
          <cell r="E23">
            <v>2014</v>
          </cell>
          <cell r="F23">
            <v>43</v>
          </cell>
          <cell r="G23">
            <v>0</v>
          </cell>
          <cell r="H23">
            <v>86</v>
          </cell>
          <cell r="I23">
            <v>458.05042015737007</v>
          </cell>
          <cell r="J23">
            <v>578.59000440930959</v>
          </cell>
          <cell r="K23">
            <v>40</v>
          </cell>
          <cell r="L23">
            <v>8869</v>
          </cell>
          <cell r="M23">
            <v>3.8461538461538464E-2</v>
          </cell>
          <cell r="N23">
            <v>2.7E-2</v>
          </cell>
          <cell r="O23" t="str">
            <v>Nat. Gas</v>
          </cell>
          <cell r="P23">
            <v>0.55289999999999995</v>
          </cell>
          <cell r="Q23">
            <v>0</v>
          </cell>
          <cell r="R23">
            <v>0.5</v>
          </cell>
          <cell r="S23">
            <v>0.3</v>
          </cell>
          <cell r="T23">
            <v>20</v>
          </cell>
          <cell r="U23">
            <v>0</v>
          </cell>
          <cell r="V23">
            <v>1.7653657192021166E-2</v>
          </cell>
          <cell r="W23">
            <v>1.7970909467183716E-2</v>
          </cell>
          <cell r="X23">
            <v>0</v>
          </cell>
          <cell r="Y23">
            <v>5.9999999999999995E-4</v>
          </cell>
          <cell r="Z23">
            <v>1.0999999999999999E-2</v>
          </cell>
          <cell r="AA23">
            <v>0.255</v>
          </cell>
          <cell r="AB23">
            <v>118</v>
          </cell>
          <cell r="AC23" t="str">
            <v>Heat Rate equal to 2004 IRP Update ($0 FOM per EPRI, VOM based on NH3 use)</v>
          </cell>
        </row>
        <row r="24">
          <cell r="A24" t="str">
            <v>CCCT (Wet "F" 2x1)</v>
          </cell>
          <cell r="B24" t="str">
            <v>Nat. Gas</v>
          </cell>
          <cell r="C24" t="str">
            <v>Utah</v>
          </cell>
          <cell r="D24" t="str">
            <v>CCCT - "F" (2x1)</v>
          </cell>
          <cell r="E24">
            <v>2014</v>
          </cell>
          <cell r="F24">
            <v>539</v>
          </cell>
          <cell r="G24">
            <v>3.0998211421783103E-2</v>
          </cell>
          <cell r="H24">
            <v>1078</v>
          </cell>
          <cell r="I24">
            <v>1013.7018814790802</v>
          </cell>
          <cell r="J24">
            <v>1280.4655344998907</v>
          </cell>
          <cell r="K24">
            <v>40</v>
          </cell>
          <cell r="L24">
            <v>6885</v>
          </cell>
          <cell r="M24">
            <v>3.8461538461538464E-2</v>
          </cell>
          <cell r="N24">
            <v>2.7E-2</v>
          </cell>
          <cell r="O24" t="str">
            <v>Nat. Gas</v>
          </cell>
          <cell r="P24">
            <v>2.984</v>
          </cell>
          <cell r="Q24">
            <v>8.1910000000000007</v>
          </cell>
          <cell r="R24">
            <v>0.5</v>
          </cell>
          <cell r="S24">
            <v>0.35</v>
          </cell>
          <cell r="T24">
            <v>130</v>
          </cell>
          <cell r="U24">
            <v>60</v>
          </cell>
          <cell r="V24">
            <v>2.178578235163442E-2</v>
          </cell>
          <cell r="W24">
            <v>2.2270972920438226E-2</v>
          </cell>
          <cell r="X24">
            <v>1076</v>
          </cell>
          <cell r="Y24">
            <v>5.9999999999999995E-4</v>
          </cell>
          <cell r="Z24">
            <v>1.0999999999999999E-2</v>
          </cell>
          <cell r="AA24">
            <v>0.255</v>
          </cell>
          <cell r="AB24">
            <v>118</v>
          </cell>
          <cell r="AC24" t="str">
            <v>Use B&amp;V 12/07 CT Study for a Siemens 2x1 Lake Side expansion</v>
          </cell>
        </row>
        <row r="25">
          <cell r="A25" t="str">
            <v>CCCT Duct Firing (Wet "F" 2x1)</v>
          </cell>
          <cell r="B25" t="str">
            <v>Nat. Gas</v>
          </cell>
          <cell r="C25" t="str">
            <v>Utah</v>
          </cell>
          <cell r="D25" t="str">
            <v>"F" Duct Firing</v>
          </cell>
          <cell r="E25">
            <v>2014</v>
          </cell>
          <cell r="F25">
            <v>86</v>
          </cell>
          <cell r="G25">
            <v>0</v>
          </cell>
          <cell r="H25">
            <v>172</v>
          </cell>
          <cell r="I25">
            <v>511.46804933564624</v>
          </cell>
          <cell r="J25">
            <v>646.06490442397421</v>
          </cell>
          <cell r="K25">
            <v>40</v>
          </cell>
          <cell r="L25">
            <v>8680.7000000000007</v>
          </cell>
          <cell r="M25">
            <v>3.8461538461538464E-2</v>
          </cell>
          <cell r="N25">
            <v>2.7E-2</v>
          </cell>
          <cell r="O25" t="str">
            <v>Nat. Gas</v>
          </cell>
          <cell r="P25">
            <v>0.55289999999999995</v>
          </cell>
          <cell r="Q25">
            <v>0</v>
          </cell>
          <cell r="R25">
            <v>0.5</v>
          </cell>
          <cell r="S25">
            <v>0.3</v>
          </cell>
          <cell r="T25">
            <v>20</v>
          </cell>
          <cell r="U25">
            <v>0</v>
          </cell>
          <cell r="V25">
            <v>1.7653657192021166E-2</v>
          </cell>
          <cell r="W25">
            <v>1.7970909467183716E-2</v>
          </cell>
          <cell r="X25">
            <v>0</v>
          </cell>
          <cell r="Y25">
            <v>5.9999999999999995E-4</v>
          </cell>
          <cell r="Z25">
            <v>1.0999999999999999E-2</v>
          </cell>
          <cell r="AA25">
            <v>0.255</v>
          </cell>
          <cell r="AB25">
            <v>118</v>
          </cell>
          <cell r="AC25" t="str">
            <v>Use B&amp;V 12/07 CT Study for a Siemens 2x1 Lake Side expansion</v>
          </cell>
        </row>
        <row r="26">
          <cell r="A26" t="str">
            <v>CCCT (Dry "F" 2x1)</v>
          </cell>
          <cell r="B26" t="str">
            <v>Nat. Gas</v>
          </cell>
          <cell r="C26" t="str">
            <v>Utah</v>
          </cell>
          <cell r="D26" t="str">
            <v>CCCT - "F" (2x1)</v>
          </cell>
          <cell r="E26">
            <v>2015</v>
          </cell>
          <cell r="F26">
            <v>512.02975597057275</v>
          </cell>
          <cell r="G26">
            <v>3.0998211421783103E-2</v>
          </cell>
          <cell r="H26">
            <v>875.37790638334684</v>
          </cell>
          <cell r="I26">
            <v>1049.2437214949784</v>
          </cell>
          <cell r="J26">
            <v>1325.3604903094465</v>
          </cell>
          <cell r="K26">
            <v>40</v>
          </cell>
          <cell r="L26">
            <v>6963.2015297579301</v>
          </cell>
          <cell r="M26">
            <v>3.8461538461538464E-2</v>
          </cell>
          <cell r="N26">
            <v>2.7E-2</v>
          </cell>
          <cell r="O26" t="str">
            <v>Nat. Gas</v>
          </cell>
          <cell r="P26">
            <v>3.35</v>
          </cell>
          <cell r="Q26">
            <v>9.6939953295382431</v>
          </cell>
          <cell r="R26">
            <v>0.5</v>
          </cell>
          <cell r="S26">
            <v>0.35</v>
          </cell>
          <cell r="T26">
            <v>130</v>
          </cell>
          <cell r="U26">
            <v>60</v>
          </cell>
          <cell r="V26">
            <v>2.178578235163442E-2</v>
          </cell>
          <cell r="W26">
            <v>2.2270972920438226E-2</v>
          </cell>
          <cell r="X26">
            <v>1076</v>
          </cell>
          <cell r="Y26">
            <v>5.9999999999999995E-4</v>
          </cell>
          <cell r="Z26">
            <v>1.0999999999999999E-2</v>
          </cell>
          <cell r="AA26">
            <v>0.255</v>
          </cell>
          <cell r="AB26">
            <v>118</v>
          </cell>
          <cell r="AC26" t="str">
            <v>Data from Ian Andrews based on Currant Creek</v>
          </cell>
        </row>
        <row r="27">
          <cell r="A27" t="str">
            <v>CCCT Duct Firing (Dry "F" 2x1)</v>
          </cell>
          <cell r="B27" t="str">
            <v>Nat. Gas</v>
          </cell>
          <cell r="C27" t="str">
            <v>Utah</v>
          </cell>
          <cell r="D27" t="str">
            <v>"F" Duct Firing</v>
          </cell>
          <cell r="E27">
            <v>2015</v>
          </cell>
          <cell r="F27">
            <v>84.915853750593101</v>
          </cell>
          <cell r="G27">
            <v>0</v>
          </cell>
          <cell r="H27">
            <v>196.85472666156988</v>
          </cell>
          <cell r="I27">
            <v>511.46804933564624</v>
          </cell>
          <cell r="J27">
            <v>646.06490442397421</v>
          </cell>
          <cell r="K27">
            <v>40</v>
          </cell>
          <cell r="L27">
            <v>8934.0698045493282</v>
          </cell>
          <cell r="M27">
            <v>3.8461538461538464E-2</v>
          </cell>
          <cell r="N27">
            <v>2.7E-2</v>
          </cell>
          <cell r="O27" t="str">
            <v>Nat. Gas</v>
          </cell>
          <cell r="P27">
            <v>0.55000000000000004</v>
          </cell>
          <cell r="Q27">
            <v>0</v>
          </cell>
          <cell r="R27">
            <v>0.5</v>
          </cell>
          <cell r="S27">
            <v>0.3</v>
          </cell>
          <cell r="T27">
            <v>20</v>
          </cell>
          <cell r="U27">
            <v>0</v>
          </cell>
          <cell r="V27">
            <v>1.7653657192021166E-2</v>
          </cell>
          <cell r="W27">
            <v>1.7970909467183716E-2</v>
          </cell>
          <cell r="X27">
            <v>0</v>
          </cell>
          <cell r="Y27">
            <v>5.9999999999999995E-4</v>
          </cell>
          <cell r="Z27">
            <v>1.0999999999999999E-2</v>
          </cell>
          <cell r="AA27">
            <v>0.255</v>
          </cell>
          <cell r="AB27">
            <v>118</v>
          </cell>
          <cell r="AC27" t="str">
            <v>Data from Ian Andrews based on Currant Creek</v>
          </cell>
        </row>
        <row r="28">
          <cell r="A28" t="str">
            <v>CCCT (Wet "G" 1x1)</v>
          </cell>
          <cell r="B28" t="str">
            <v>Nat. Gas</v>
          </cell>
          <cell r="C28" t="str">
            <v>Utah</v>
          </cell>
          <cell r="D28" t="str">
            <v>CCCT - "G" (1x1)</v>
          </cell>
          <cell r="E28">
            <v>2015</v>
          </cell>
          <cell r="F28">
            <v>333.38445015624956</v>
          </cell>
          <cell r="G28">
            <v>3.0998211421783103E-2</v>
          </cell>
          <cell r="H28">
            <v>666.76890031249911</v>
          </cell>
          <cell r="I28">
            <v>1061.2469054958294</v>
          </cell>
          <cell r="J28">
            <v>1340.5224069421004</v>
          </cell>
          <cell r="K28">
            <v>40</v>
          </cell>
          <cell r="L28">
            <v>6751.3146819119665</v>
          </cell>
          <cell r="M28">
            <v>3.8461538461538464E-2</v>
          </cell>
          <cell r="N28">
            <v>2.7E-2</v>
          </cell>
          <cell r="O28" t="str">
            <v>Nat. Gas</v>
          </cell>
          <cell r="P28">
            <v>4.5553122783400433</v>
          </cell>
          <cell r="Q28">
            <v>6.7451529226863327</v>
          </cell>
          <cell r="R28">
            <v>0.5</v>
          </cell>
          <cell r="S28">
            <v>0.7</v>
          </cell>
          <cell r="T28">
            <v>130</v>
          </cell>
          <cell r="U28">
            <v>60</v>
          </cell>
          <cell r="V28">
            <v>2.178578235163442E-2</v>
          </cell>
          <cell r="W28">
            <v>2.2270972920438226E-2</v>
          </cell>
          <cell r="X28">
            <v>665.53185225997129</v>
          </cell>
          <cell r="Y28">
            <v>5.9999999999999995E-4</v>
          </cell>
          <cell r="Z28">
            <v>1.0999999999999999E-2</v>
          </cell>
          <cell r="AA28">
            <v>0.255</v>
          </cell>
          <cell r="AB28">
            <v>118</v>
          </cell>
          <cell r="AC28" t="str">
            <v>Use B&amp;V 12/07 CT Study</v>
          </cell>
        </row>
        <row r="29">
          <cell r="A29" t="str">
            <v>CCCT Duct Firing (Wet "G" 1x1)</v>
          </cell>
          <cell r="B29" t="str">
            <v>Nat. Gas</v>
          </cell>
          <cell r="C29" t="str">
            <v>Utah</v>
          </cell>
          <cell r="D29" t="str">
            <v>"G" Duct Firing</v>
          </cell>
          <cell r="E29">
            <v>2015</v>
          </cell>
          <cell r="F29">
            <v>72.45313572916686</v>
          </cell>
          <cell r="G29">
            <v>0</v>
          </cell>
          <cell r="H29">
            <v>144.90627145833372</v>
          </cell>
          <cell r="I29">
            <v>449.25448085501506</v>
          </cell>
          <cell r="J29">
            <v>567.47934423791378</v>
          </cell>
          <cell r="K29">
            <v>40</v>
          </cell>
          <cell r="L29">
            <v>9021.3213962103855</v>
          </cell>
          <cell r="M29">
            <v>3.8461538461538464E-2</v>
          </cell>
          <cell r="N29">
            <v>2.7E-2</v>
          </cell>
          <cell r="O29" t="str">
            <v>Nat. Gas</v>
          </cell>
          <cell r="P29">
            <v>0.35799384252779748</v>
          </cell>
          <cell r="Q29">
            <v>0</v>
          </cell>
          <cell r="R29">
            <v>0.5</v>
          </cell>
          <cell r="S29">
            <v>0.3</v>
          </cell>
          <cell r="T29">
            <v>20</v>
          </cell>
          <cell r="U29">
            <v>0</v>
          </cell>
          <cell r="V29">
            <v>1.7653657192021166E-2</v>
          </cell>
          <cell r="W29">
            <v>1.7970909467183716E-2</v>
          </cell>
          <cell r="X29">
            <v>0</v>
          </cell>
          <cell r="Y29">
            <v>5.9999999999999995E-4</v>
          </cell>
          <cell r="Z29">
            <v>1.0999999999999999E-2</v>
          </cell>
          <cell r="AA29">
            <v>0.255</v>
          </cell>
          <cell r="AB29">
            <v>118</v>
          </cell>
          <cell r="AC29" t="str">
            <v>Use B&amp;V 12/07 CT Study</v>
          </cell>
        </row>
        <row r="30">
          <cell r="A30" t="str">
            <v>CCCT Advanced (Wet)</v>
          </cell>
          <cell r="B30" t="str">
            <v>Nat. Gas</v>
          </cell>
          <cell r="C30" t="str">
            <v>Utah</v>
          </cell>
          <cell r="D30" t="str">
            <v>"H" Technology</v>
          </cell>
          <cell r="E30">
            <v>2018</v>
          </cell>
          <cell r="F30">
            <v>400</v>
          </cell>
          <cell r="G30">
            <v>3.0998211421783103E-2</v>
          </cell>
          <cell r="H30">
            <v>800</v>
          </cell>
          <cell r="I30">
            <v>1171.8244948977156</v>
          </cell>
          <cell r="J30">
            <v>1480.1993619760617</v>
          </cell>
          <cell r="K30">
            <v>40</v>
          </cell>
          <cell r="L30">
            <v>6601.8049944329041</v>
          </cell>
          <cell r="M30">
            <v>3.8461538461538464E-2</v>
          </cell>
          <cell r="N30">
            <v>2.7E-2</v>
          </cell>
          <cell r="O30" t="str">
            <v>Nat. Gas</v>
          </cell>
          <cell r="P30">
            <v>4.5553122783400433</v>
          </cell>
          <cell r="Q30">
            <v>6.7451529226863327</v>
          </cell>
          <cell r="R30">
            <v>0.5</v>
          </cell>
          <cell r="S30">
            <v>0.5</v>
          </cell>
          <cell r="T30">
            <v>130</v>
          </cell>
          <cell r="U30">
            <v>60</v>
          </cell>
          <cell r="V30">
            <v>2.178578235163442E-2</v>
          </cell>
          <cell r="W30">
            <v>2.2270972920438226E-2</v>
          </cell>
          <cell r="X30">
            <v>798.5157699443414</v>
          </cell>
          <cell r="Y30">
            <v>5.9999999999999995E-4</v>
          </cell>
          <cell r="Z30">
            <v>1.0999999999999999E-2</v>
          </cell>
          <cell r="AA30">
            <v>0.255</v>
          </cell>
          <cell r="AB30">
            <v>118</v>
          </cell>
          <cell r="AC30" t="str">
            <v xml:space="preserve">Assume advanced "H" technology in 1x1 combined cycle mode </v>
          </cell>
        </row>
        <row r="31">
          <cell r="A31" t="str">
            <v>CCCT Advanced Duct Firing (Wet)</v>
          </cell>
          <cell r="B31" t="str">
            <v>Nat. Gas</v>
          </cell>
          <cell r="C31" t="str">
            <v>Utah</v>
          </cell>
          <cell r="D31" t="str">
            <v>"H" Duct Firing</v>
          </cell>
          <cell r="E31">
            <v>2018</v>
          </cell>
          <cell r="F31">
            <v>75</v>
          </cell>
          <cell r="G31">
            <v>0</v>
          </cell>
          <cell r="H31">
            <v>150</v>
          </cell>
          <cell r="I31">
            <v>574.97521882981084</v>
          </cell>
          <cell r="J31">
            <v>726.28448694291899</v>
          </cell>
          <cell r="K31">
            <v>40</v>
          </cell>
          <cell r="L31">
            <v>9021.3213962103855</v>
          </cell>
          <cell r="M31">
            <v>3.8461538461538464E-2</v>
          </cell>
          <cell r="N31">
            <v>2.7E-2</v>
          </cell>
          <cell r="O31" t="str">
            <v>Nat. Gas</v>
          </cell>
          <cell r="P31">
            <v>0.35799384252779748</v>
          </cell>
          <cell r="Q31">
            <v>0</v>
          </cell>
          <cell r="R31">
            <v>0.5</v>
          </cell>
          <cell r="S31">
            <v>0.5</v>
          </cell>
          <cell r="T31">
            <v>20</v>
          </cell>
          <cell r="U31">
            <v>0</v>
          </cell>
          <cell r="V31">
            <v>1.7653657192021166E-2</v>
          </cell>
          <cell r="W31">
            <v>1.7970909467183716E-2</v>
          </cell>
          <cell r="X31">
            <v>0</v>
          </cell>
          <cell r="Y31">
            <v>5.9999999999999995E-4</v>
          </cell>
          <cell r="Z31">
            <v>1.0999999999999999E-2</v>
          </cell>
          <cell r="AA31">
            <v>0.255</v>
          </cell>
          <cell r="AB31">
            <v>118</v>
          </cell>
          <cell r="AC31" t="str">
            <v>Assume 75 MW of DF can be installed for $40 million</v>
          </cell>
        </row>
        <row r="34">
          <cell r="A34" t="str">
            <v>Other - Renewables</v>
          </cell>
        </row>
        <row r="35">
          <cell r="A35" t="str">
            <v>Wyoming Wind (35% CF)</v>
          </cell>
          <cell r="B35" t="str">
            <v>n/a</v>
          </cell>
          <cell r="C35" t="str">
            <v>Wyoming</v>
          </cell>
          <cell r="D35" t="str">
            <v>1.5 to 2.5 MW Turbines</v>
          </cell>
          <cell r="E35">
            <v>2012</v>
          </cell>
          <cell r="F35">
            <v>100</v>
          </cell>
          <cell r="G35">
            <v>0</v>
          </cell>
          <cell r="H35">
            <v>400</v>
          </cell>
          <cell r="I35">
            <v>2014.7498011079374</v>
          </cell>
          <cell r="J35">
            <v>2686.3330681439165</v>
          </cell>
          <cell r="K35">
            <v>25</v>
          </cell>
          <cell r="L35" t="str">
            <v>n/a</v>
          </cell>
          <cell r="M35" t="str">
            <v>n/a</v>
          </cell>
          <cell r="N35" t="str">
            <v>n/a</v>
          </cell>
          <cell r="O35" t="str">
            <v>n/a</v>
          </cell>
          <cell r="P35">
            <v>0</v>
          </cell>
          <cell r="Q35">
            <v>31.425036042192993</v>
          </cell>
          <cell r="R35">
            <v>0.5</v>
          </cell>
          <cell r="S35">
            <v>1.4492753623188406E-2</v>
          </cell>
          <cell r="T35">
            <v>10</v>
          </cell>
          <cell r="U35">
            <v>0</v>
          </cell>
          <cell r="V35" t="str">
            <v>n/a</v>
          </cell>
          <cell r="W35" t="str">
            <v>n/a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Based on recent projects and current market conditions = 2010 10-yr plan</v>
          </cell>
        </row>
        <row r="36">
          <cell r="A36" t="str">
            <v>Utah Wind (30% CF)</v>
          </cell>
          <cell r="B36" t="str">
            <v>n/a</v>
          </cell>
          <cell r="C36" t="str">
            <v>Utah</v>
          </cell>
          <cell r="D36" t="str">
            <v>1.5 to 2.5 MW Turbines</v>
          </cell>
          <cell r="E36">
            <v>2012</v>
          </cell>
          <cell r="F36">
            <v>100</v>
          </cell>
          <cell r="G36">
            <v>0</v>
          </cell>
          <cell r="H36">
            <v>400</v>
          </cell>
          <cell r="I36">
            <v>2014.7498011079374</v>
          </cell>
          <cell r="J36">
            <v>2686.3330681439165</v>
          </cell>
          <cell r="K36">
            <v>25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>
            <v>0</v>
          </cell>
          <cell r="Q36">
            <v>31.425036042192993</v>
          </cell>
          <cell r="R36">
            <v>0.5</v>
          </cell>
          <cell r="S36">
            <v>1.4492753623188406E-2</v>
          </cell>
          <cell r="T36">
            <v>10</v>
          </cell>
          <cell r="U36">
            <v>0</v>
          </cell>
          <cell r="V36" t="str">
            <v>n/a</v>
          </cell>
          <cell r="W36" t="str">
            <v>n/a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Based on recent projects and current market conditions = 2010 10-yr plan</v>
          </cell>
        </row>
        <row r="37">
          <cell r="A37" t="str">
            <v>Oregon / Washington Wind (35% CF)</v>
          </cell>
          <cell r="B37" t="str">
            <v>n/a</v>
          </cell>
          <cell r="C37" t="str">
            <v>Ore/Wash</v>
          </cell>
          <cell r="D37" t="str">
            <v>1.5 to 2.5 MW Turbines</v>
          </cell>
          <cell r="E37">
            <v>2012</v>
          </cell>
          <cell r="F37">
            <v>100</v>
          </cell>
          <cell r="G37">
            <v>0</v>
          </cell>
          <cell r="H37">
            <v>400</v>
          </cell>
          <cell r="I37">
            <v>2144.8786670873187</v>
          </cell>
          <cell r="J37">
            <v>2859.8382227830916</v>
          </cell>
          <cell r="K37">
            <v>25</v>
          </cell>
          <cell r="L37" t="str">
            <v>n/a</v>
          </cell>
          <cell r="M37" t="str">
            <v>n/a</v>
          </cell>
          <cell r="N37" t="str">
            <v>n/a</v>
          </cell>
          <cell r="O37" t="str">
            <v>n/a</v>
          </cell>
          <cell r="P37">
            <v>0</v>
          </cell>
          <cell r="Q37">
            <v>31.425036042192993</v>
          </cell>
          <cell r="R37">
            <v>0.5</v>
          </cell>
          <cell r="S37">
            <v>1.4492753623188406E-2</v>
          </cell>
          <cell r="T37">
            <v>10</v>
          </cell>
          <cell r="U37">
            <v>0</v>
          </cell>
          <cell r="V37" t="str">
            <v>n/a</v>
          </cell>
          <cell r="W37" t="str">
            <v>n/a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Based on Wyoming Wind with a $150/kW adder for external development</v>
          </cell>
        </row>
        <row r="38">
          <cell r="A38" t="str">
            <v>East Side Geothermal</v>
          </cell>
          <cell r="B38" t="str">
            <v>Geothermal</v>
          </cell>
          <cell r="C38" t="str">
            <v>Utah</v>
          </cell>
          <cell r="D38" t="str">
            <v>Brownfield Dual Flash</v>
          </cell>
          <cell r="E38">
            <v>2015</v>
          </cell>
          <cell r="F38">
            <v>35</v>
          </cell>
          <cell r="G38">
            <v>0</v>
          </cell>
          <cell r="H38">
            <v>80</v>
          </cell>
          <cell r="I38">
            <v>4062.8677004035894</v>
          </cell>
          <cell r="J38">
            <v>5132.043411036113</v>
          </cell>
          <cell r="K38">
            <v>40</v>
          </cell>
          <cell r="L38" t="str">
            <v>n/a</v>
          </cell>
          <cell r="M38">
            <v>0.05</v>
          </cell>
          <cell r="N38">
            <v>0.05</v>
          </cell>
          <cell r="O38" t="str">
            <v>n/a</v>
          </cell>
          <cell r="P38">
            <v>5.94</v>
          </cell>
          <cell r="Q38">
            <v>110.84904</v>
          </cell>
          <cell r="R38">
            <v>0.5</v>
          </cell>
          <cell r="S38">
            <v>4.3478260869565216E-2</v>
          </cell>
          <cell r="T38">
            <v>60</v>
          </cell>
          <cell r="U38">
            <v>240</v>
          </cell>
          <cell r="V38" t="str">
            <v>n/a</v>
          </cell>
          <cell r="W38" t="str">
            <v>n/a</v>
          </cell>
          <cell r="X38" t="str">
            <v>n/a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WP and IPM Geothermal costs combined with Blundell expansion studies</v>
          </cell>
        </row>
        <row r="39">
          <cell r="A39" t="str">
            <v>Greenfield Geothermal</v>
          </cell>
          <cell r="B39" t="str">
            <v>Geothermal</v>
          </cell>
          <cell r="C39" t="str">
            <v>Utah / Idaho</v>
          </cell>
          <cell r="D39" t="str">
            <v>Greenfield Binary</v>
          </cell>
          <cell r="E39">
            <v>2017</v>
          </cell>
          <cell r="F39">
            <v>35</v>
          </cell>
          <cell r="G39">
            <v>1</v>
          </cell>
          <cell r="H39">
            <v>43</v>
          </cell>
          <cell r="I39">
            <v>5825.6068585246303</v>
          </cell>
          <cell r="J39">
            <v>7358.6612949784803</v>
          </cell>
          <cell r="K39">
            <v>40</v>
          </cell>
          <cell r="L39" t="str">
            <v>n/a</v>
          </cell>
          <cell r="M39">
            <v>0.05</v>
          </cell>
          <cell r="N39">
            <v>0.05</v>
          </cell>
          <cell r="O39" t="str">
            <v>n/a</v>
          </cell>
          <cell r="P39">
            <v>5.94</v>
          </cell>
          <cell r="Q39">
            <v>209.39904000000001</v>
          </cell>
          <cell r="R39">
            <v>0.5</v>
          </cell>
          <cell r="S39">
            <v>0</v>
          </cell>
          <cell r="T39">
            <v>60</v>
          </cell>
          <cell r="U39">
            <v>240</v>
          </cell>
          <cell r="V39" t="str">
            <v>n/a</v>
          </cell>
          <cell r="W39" t="str">
            <v>n/a</v>
          </cell>
          <cell r="X39" t="str">
            <v>n/a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Base on B&amp;V Geothermal Resources Study average of potential west side sites</v>
          </cell>
        </row>
        <row r="40">
          <cell r="A40" t="str">
            <v>Battery Storage</v>
          </cell>
          <cell r="B40" t="str">
            <v>n/a</v>
          </cell>
          <cell r="C40" t="str">
            <v>All</v>
          </cell>
          <cell r="D40" t="str">
            <v>Advanced Batteries</v>
          </cell>
          <cell r="E40">
            <v>2015</v>
          </cell>
          <cell r="F40">
            <v>5</v>
          </cell>
          <cell r="G40">
            <v>0</v>
          </cell>
          <cell r="H40">
            <v>25</v>
          </cell>
          <cell r="I40">
            <v>1924.1695411342212</v>
          </cell>
          <cell r="J40">
            <v>2430.5299466958581</v>
          </cell>
          <cell r="K40">
            <v>30</v>
          </cell>
          <cell r="L40">
            <v>11000</v>
          </cell>
          <cell r="M40">
            <v>1.9E-2</v>
          </cell>
          <cell r="N40">
            <v>0.05</v>
          </cell>
          <cell r="O40" t="str">
            <v>n/a</v>
          </cell>
          <cell r="P40">
            <v>10</v>
          </cell>
          <cell r="Q40">
            <v>1</v>
          </cell>
          <cell r="R40">
            <v>0.5</v>
          </cell>
          <cell r="S40">
            <v>0</v>
          </cell>
          <cell r="T40">
            <v>1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0.4</v>
          </cell>
          <cell r="AA40">
            <v>3</v>
          </cell>
          <cell r="AB40">
            <v>205.352</v>
          </cell>
          <cell r="AC40" t="str">
            <v>Assume batteries are recharged with coal-fired generation - I/O ratio is 1.2</v>
          </cell>
        </row>
        <row r="41">
          <cell r="A41" t="str">
            <v>Pumped Storage</v>
          </cell>
          <cell r="B41" t="str">
            <v>Water/Coal</v>
          </cell>
          <cell r="C41" t="str">
            <v>Nevada</v>
          </cell>
          <cell r="D41" t="str">
            <v>Pumped Hydro</v>
          </cell>
          <cell r="E41">
            <v>2020</v>
          </cell>
          <cell r="F41">
            <v>250</v>
          </cell>
          <cell r="G41">
            <v>0</v>
          </cell>
          <cell r="H41">
            <v>400</v>
          </cell>
          <cell r="I41">
            <v>1636.389279601487</v>
          </cell>
          <cell r="J41">
            <v>2067.0180373913518</v>
          </cell>
          <cell r="K41">
            <v>50</v>
          </cell>
          <cell r="L41">
            <v>12500</v>
          </cell>
          <cell r="M41">
            <v>0.05</v>
          </cell>
          <cell r="N41">
            <v>0.05</v>
          </cell>
          <cell r="O41">
            <v>1</v>
          </cell>
          <cell r="P41">
            <v>4.3</v>
          </cell>
          <cell r="Q41">
            <v>4.3</v>
          </cell>
          <cell r="R41">
            <v>1.35</v>
          </cell>
          <cell r="S41">
            <v>0.33</v>
          </cell>
          <cell r="T41">
            <v>15</v>
          </cell>
          <cell r="U41">
            <v>480</v>
          </cell>
          <cell r="V41" t="str">
            <v>n/a</v>
          </cell>
          <cell r="W41" t="str">
            <v>n/a</v>
          </cell>
          <cell r="X41">
            <v>0</v>
          </cell>
          <cell r="Y41">
            <v>0.1</v>
          </cell>
          <cell r="Z41">
            <v>0.4</v>
          </cell>
          <cell r="AA41">
            <v>3</v>
          </cell>
          <cell r="AB41">
            <v>205.352</v>
          </cell>
          <cell r="AC41" t="str">
            <v>Capacity Factor limited to 25% - cost based on system average coal - I/O of 1.3</v>
          </cell>
        </row>
        <row r="42">
          <cell r="A42" t="str">
            <v>Compressed Air Energy Storage (CAES)</v>
          </cell>
          <cell r="B42" t="str">
            <v>Gas/Coal</v>
          </cell>
          <cell r="C42" t="str">
            <v>Wyoming</v>
          </cell>
          <cell r="D42" t="str">
            <v>CAES</v>
          </cell>
          <cell r="E42">
            <v>2015</v>
          </cell>
          <cell r="F42">
            <v>350</v>
          </cell>
          <cell r="G42">
            <v>3.1E-2</v>
          </cell>
          <cell r="H42">
            <v>350</v>
          </cell>
          <cell r="I42">
            <v>1241.3511701352127</v>
          </cell>
          <cell r="J42">
            <v>1568.0225306971108</v>
          </cell>
          <cell r="K42">
            <v>30</v>
          </cell>
          <cell r="L42">
            <v>11980</v>
          </cell>
          <cell r="M42">
            <v>3.8461538461538464E-2</v>
          </cell>
          <cell r="N42">
            <v>2.7E-2</v>
          </cell>
          <cell r="O42" t="str">
            <v>Gas/Coal</v>
          </cell>
          <cell r="P42">
            <v>5.5</v>
          </cell>
          <cell r="Q42">
            <v>3.8</v>
          </cell>
          <cell r="R42">
            <v>1.35</v>
          </cell>
          <cell r="S42">
            <v>0.2</v>
          </cell>
          <cell r="T42">
            <v>15</v>
          </cell>
          <cell r="U42">
            <v>480</v>
          </cell>
          <cell r="V42">
            <v>1.3892326912666952E-2</v>
          </cell>
          <cell r="W42">
            <v>1.4088042606110629E-2</v>
          </cell>
          <cell r="X42">
            <v>1076</v>
          </cell>
          <cell r="Y42">
            <v>5.9999999999999995E-4</v>
          </cell>
          <cell r="Z42">
            <v>1.0999999999999999E-2</v>
          </cell>
          <cell r="AA42">
            <v>0.255</v>
          </cell>
          <cell r="AB42">
            <v>118</v>
          </cell>
          <cell r="AC42" t="str">
            <v>Heat rate for CT = 4330 Btu/kWh &amp; 0.77 kWh power needed for each kWh</v>
          </cell>
        </row>
        <row r="43">
          <cell r="A43" t="str">
            <v>Nuclear</v>
          </cell>
          <cell r="B43" t="str">
            <v>Uranium</v>
          </cell>
          <cell r="C43" t="str">
            <v>Utah</v>
          </cell>
          <cell r="D43" t="str">
            <v>Advanced - Fission</v>
          </cell>
          <cell r="E43">
            <v>2030</v>
          </cell>
          <cell r="F43">
            <v>1600</v>
          </cell>
          <cell r="G43">
            <v>0</v>
          </cell>
          <cell r="H43">
            <v>3200</v>
          </cell>
          <cell r="I43">
            <v>5041.4825963381163</v>
          </cell>
          <cell r="J43">
            <v>6368.1885427428833</v>
          </cell>
          <cell r="K43">
            <v>40</v>
          </cell>
          <cell r="L43">
            <v>10710</v>
          </cell>
          <cell r="M43">
            <v>7.2999999999999995E-2</v>
          </cell>
          <cell r="N43">
            <v>7.6999999999999999E-2</v>
          </cell>
          <cell r="O43" t="str">
            <v>Uranium</v>
          </cell>
          <cell r="P43">
            <v>1.627575962772156</v>
          </cell>
          <cell r="Q43">
            <v>146.69599138143775</v>
          </cell>
          <cell r="R43">
            <v>6</v>
          </cell>
          <cell r="S43">
            <v>0.5</v>
          </cell>
          <cell r="T43">
            <v>1440</v>
          </cell>
          <cell r="U43">
            <v>2880</v>
          </cell>
          <cell r="V43" t="str">
            <v>n/a</v>
          </cell>
          <cell r="W43" t="str">
            <v>n/a</v>
          </cell>
          <cell r="X43" t="str">
            <v>n/a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New technology design - not available before 2020</v>
          </cell>
        </row>
        <row r="44">
          <cell r="A44" t="str">
            <v>Solar (PV) - 19% CF</v>
          </cell>
          <cell r="B44" t="str">
            <v>Solar</v>
          </cell>
          <cell r="C44" t="str">
            <v>Utah</v>
          </cell>
          <cell r="D44" t="str">
            <v>Thin Film PV</v>
          </cell>
          <cell r="E44">
            <v>2012</v>
          </cell>
          <cell r="F44">
            <v>5</v>
          </cell>
          <cell r="G44">
            <v>0</v>
          </cell>
          <cell r="H44">
            <v>100</v>
          </cell>
          <cell r="I44">
            <v>3981.8840535177928</v>
          </cell>
          <cell r="J44">
            <v>5029.7482781277386</v>
          </cell>
          <cell r="K44">
            <v>25</v>
          </cell>
          <cell r="L44" t="str">
            <v>n/a</v>
          </cell>
          <cell r="M44" t="str">
            <v>n/a</v>
          </cell>
          <cell r="N44" t="str">
            <v>n/a</v>
          </cell>
          <cell r="O44" t="str">
            <v>n/a</v>
          </cell>
          <cell r="P44">
            <v>0</v>
          </cell>
          <cell r="Q44">
            <v>59.501118014625952</v>
          </cell>
          <cell r="R44">
            <v>6</v>
          </cell>
          <cell r="S44" t="str">
            <v>n/a</v>
          </cell>
          <cell r="T44">
            <v>0</v>
          </cell>
          <cell r="U44">
            <v>720</v>
          </cell>
          <cell r="V44" t="str">
            <v>n/a</v>
          </cell>
          <cell r="W44" t="str">
            <v>n/a</v>
          </cell>
          <cell r="X44" t="str">
            <v>n/a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Assume utility grade system at 19% capacity factor</v>
          </cell>
        </row>
        <row r="45">
          <cell r="A45" t="str">
            <v>Solar Concentrating (natural gas backup) - 25% solar</v>
          </cell>
          <cell r="B45" t="str">
            <v>Solar</v>
          </cell>
          <cell r="C45" t="str">
            <v>Utah</v>
          </cell>
          <cell r="D45" t="str">
            <v>Thermal (trough)</v>
          </cell>
          <cell r="E45">
            <v>2014</v>
          </cell>
          <cell r="F45">
            <v>250</v>
          </cell>
          <cell r="G45">
            <v>0</v>
          </cell>
          <cell r="H45">
            <v>500</v>
          </cell>
          <cell r="I45">
            <v>3831.2325483413865</v>
          </cell>
          <cell r="J45">
            <v>4839.451640010172</v>
          </cell>
          <cell r="K45">
            <v>30</v>
          </cell>
          <cell r="L45" t="str">
            <v>n/a</v>
          </cell>
          <cell r="M45" t="str">
            <v>n/a</v>
          </cell>
          <cell r="N45" t="str">
            <v>n/a</v>
          </cell>
          <cell r="O45" t="str">
            <v>n/a</v>
          </cell>
          <cell r="P45">
            <v>0</v>
          </cell>
          <cell r="Q45">
            <v>120.98629100025431</v>
          </cell>
          <cell r="R45">
            <v>6</v>
          </cell>
          <cell r="S45" t="str">
            <v>n/a</v>
          </cell>
          <cell r="T45">
            <v>60</v>
          </cell>
          <cell r="U45">
            <v>720</v>
          </cell>
          <cell r="V45">
            <v>0.05</v>
          </cell>
          <cell r="W45">
            <v>0.05</v>
          </cell>
          <cell r="X45" t="str">
            <v>n/a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Capacity factor up to 60% with natural gas (25% solar only - solar multiple of 1.2)</v>
          </cell>
        </row>
        <row r="46">
          <cell r="A46" t="str">
            <v>Solar Concentrating (thermal storage) - 30% solar</v>
          </cell>
          <cell r="B46" t="str">
            <v>Solar</v>
          </cell>
          <cell r="C46" t="str">
            <v>Utah</v>
          </cell>
          <cell r="D46" t="str">
            <v>Thermal (trough)</v>
          </cell>
          <cell r="E46">
            <v>2014</v>
          </cell>
          <cell r="F46">
            <v>250</v>
          </cell>
          <cell r="G46">
            <v>0</v>
          </cell>
          <cell r="H46">
            <v>500</v>
          </cell>
          <cell r="I46">
            <v>4292.8268312740829</v>
          </cell>
          <cell r="J46">
            <v>5422.5181026620003</v>
          </cell>
          <cell r="K46">
            <v>30</v>
          </cell>
          <cell r="L46" t="str">
            <v>n/a</v>
          </cell>
          <cell r="M46" t="str">
            <v>n/a</v>
          </cell>
          <cell r="N46" t="str">
            <v>n/a</v>
          </cell>
          <cell r="O46" t="str">
            <v>n/a</v>
          </cell>
          <cell r="P46">
            <v>0</v>
          </cell>
          <cell r="Q46">
            <v>135.56295256655002</v>
          </cell>
          <cell r="R46">
            <v>6</v>
          </cell>
          <cell r="S46" t="str">
            <v>n/a</v>
          </cell>
          <cell r="T46">
            <v>60</v>
          </cell>
          <cell r="U46">
            <v>720</v>
          </cell>
          <cell r="V46" t="str">
            <v>n/a</v>
          </cell>
          <cell r="W46" t="str">
            <v>n/a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Capacity factor of 30% based on 8 hours thermal storage with solar multiple of 1.5.</v>
          </cell>
        </row>
      </sheetData>
      <sheetData sheetId="1"/>
      <sheetData sheetId="2"/>
      <sheetData sheetId="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s"/>
      <sheetName val="CashFlow"/>
      <sheetName val="RevReq"/>
      <sheetName val="Revenue"/>
      <sheetName val="Compute"/>
      <sheetName val="RevDetail"/>
      <sheetName val="Forced_Outage"/>
      <sheetName val="PIC"/>
      <sheetName val="IAS"/>
      <sheetName val="PlantStat"/>
      <sheetName val="Error"/>
    </sheetNames>
    <sheetDataSet>
      <sheetData sheetId="0" refreshError="1"/>
      <sheetData sheetId="1" refreshError="1">
        <row r="16">
          <cell r="D16">
            <v>2006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"/>
      <sheetName val="Tab21"/>
      <sheetName val="DJ 1"/>
      <sheetName val="DJ 2"/>
      <sheetName val="DJ 3"/>
      <sheetName val="DJ 4"/>
      <sheetName val="Notes"/>
      <sheetName val="DJ Plant"/>
      <sheetName val="DJ1 EAF OEA"/>
      <sheetName val="DJ2 EAF OEA"/>
      <sheetName val="DJ3 EAF OEA"/>
      <sheetName val="DJ4 EAF OEA"/>
      <sheetName val="DJ Plant EAF OEA"/>
      <sheetName val="DJ1 FOR EFOR EAFlost"/>
      <sheetName val="DJ2 FOR EFOR EAFlost"/>
      <sheetName val="DJ3 FOR EFOR EAFlost"/>
      <sheetName val="DJ4 FOR EFOR EAFlost"/>
      <sheetName val="DJ Plant FOR EFOR EAFlost"/>
      <sheetName val="NERC-Pro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22">
          <cell r="F122" t="str">
            <v>Process Code</v>
          </cell>
          <cell r="G122" t="str">
            <v>Outage/Derate Category</v>
          </cell>
        </row>
        <row r="123">
          <cell r="F123" t="str">
            <v>WES</v>
          </cell>
          <cell r="G123" t="str">
            <v>MD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alars"/>
      <sheetName val="EIM 15MM"/>
    </sheetNames>
    <sheetDataSet>
      <sheetData sheetId="0">
        <row r="5">
          <cell r="AD5">
            <v>0.88475878982871103</v>
          </cell>
          <cell r="AE5">
            <v>0.85890327357903973</v>
          </cell>
          <cell r="AF5">
            <v>0.85780307889048202</v>
          </cell>
          <cell r="AG5">
            <v>0.90425454341845091</v>
          </cell>
          <cell r="AH5">
            <v>0.96033941123775479</v>
          </cell>
          <cell r="AI5">
            <v>1.096947705297691</v>
          </cell>
          <cell r="AJ5">
            <v>1.3325137420869202</v>
          </cell>
          <cell r="AK5">
            <v>1.1993279432459405</v>
          </cell>
          <cell r="AL5">
            <v>0.95146833229003647</v>
          </cell>
          <cell r="AM5">
            <v>0.9039687392952227</v>
          </cell>
          <cell r="AN5">
            <v>0.86548848364736508</v>
          </cell>
          <cell r="AO5">
            <v>0.82431041170861075</v>
          </cell>
          <cell r="AP5">
            <v>0.79352774123900427</v>
          </cell>
          <cell r="AQ5">
            <v>0.78217081367117613</v>
          </cell>
          <cell r="AR5">
            <v>0.81425711806638001</v>
          </cell>
          <cell r="AS5">
            <v>0.95267932175960968</v>
          </cell>
          <cell r="AT5">
            <v>1.2161630046297507</v>
          </cell>
          <cell r="AU5">
            <v>1.3506226039191451</v>
          </cell>
          <cell r="AV5">
            <v>1.264849244965834</v>
          </cell>
          <cell r="AW5">
            <v>1.1956331370088134</v>
          </cell>
          <cell r="AX5">
            <v>1.1628777088119788</v>
          </cell>
          <cell r="AY5">
            <v>1.0063347061527657</v>
          </cell>
          <cell r="AZ5">
            <v>0.92743289876253865</v>
          </cell>
          <cell r="BA5">
            <v>0.89336724648675658</v>
          </cell>
        </row>
        <row r="6">
          <cell r="AD6">
            <v>1.0977874875112563</v>
          </cell>
          <cell r="AE6">
            <v>0.80065368835794704</v>
          </cell>
          <cell r="AF6">
            <v>0.77309641262755568</v>
          </cell>
          <cell r="AG6">
            <v>0.82974450822811441</v>
          </cell>
          <cell r="AH6">
            <v>0.99267160627878415</v>
          </cell>
          <cell r="AI6">
            <v>1.3494701926453847</v>
          </cell>
          <cell r="AJ6">
            <v>1.4886155602547735</v>
          </cell>
          <cell r="AK6">
            <v>1.2729516203680082</v>
          </cell>
          <cell r="AL6">
            <v>0.84743528406522373</v>
          </cell>
          <cell r="AM6">
            <v>0.76654322436794797</v>
          </cell>
          <cell r="AN6">
            <v>0.69985979104030072</v>
          </cell>
          <cell r="AO6">
            <v>0.64937909451487019</v>
          </cell>
          <cell r="AP6">
            <v>0.57039282713631634</v>
          </cell>
          <cell r="AQ6">
            <v>0.56027927968125246</v>
          </cell>
          <cell r="AR6">
            <v>0.54691239512075607</v>
          </cell>
          <cell r="AS6">
            <v>0.63448134685790447</v>
          </cell>
          <cell r="AT6">
            <v>0.91798783235653114</v>
          </cell>
          <cell r="AU6">
            <v>1.7687012192305216</v>
          </cell>
          <cell r="AV6">
            <v>2.0266177321561654</v>
          </cell>
          <cell r="AW6">
            <v>1.3248877918310662</v>
          </cell>
          <cell r="AX6">
            <v>1.2173063944372056</v>
          </cell>
          <cell r="AY6">
            <v>0.99948867046269452</v>
          </cell>
          <cell r="AZ6">
            <v>0.91772292696212465</v>
          </cell>
          <cell r="BA6">
            <v>0.94701311350728323</v>
          </cell>
        </row>
        <row r="7">
          <cell r="AD7">
            <v>0.91460036498073938</v>
          </cell>
          <cell r="AE7">
            <v>0.8985850363218425</v>
          </cell>
          <cell r="AF7">
            <v>0.82207082024578482</v>
          </cell>
          <cell r="AG7">
            <v>0.86629908430730762</v>
          </cell>
          <cell r="AH7">
            <v>1.0538888894713752</v>
          </cell>
          <cell r="AI7">
            <v>1.3176775621785763</v>
          </cell>
          <cell r="AJ7">
            <v>1.3995150632242306</v>
          </cell>
          <cell r="AK7">
            <v>1.3060107004731287</v>
          </cell>
          <cell r="AL7">
            <v>1.0638363046209287</v>
          </cell>
          <cell r="AM7">
            <v>1.4357341537539308</v>
          </cell>
          <cell r="AN7">
            <v>0.68567487281373973</v>
          </cell>
          <cell r="AO7">
            <v>0.59073688438751581</v>
          </cell>
          <cell r="AP7">
            <v>1.0600712337205602</v>
          </cell>
          <cell r="AQ7">
            <v>0.43490640704447053</v>
          </cell>
          <cell r="AR7">
            <v>0.47674048817334214</v>
          </cell>
          <cell r="AS7">
            <v>0.54252065125943383</v>
          </cell>
          <cell r="AT7">
            <v>0.72417265111140261</v>
          </cell>
          <cell r="AU7">
            <v>1.0015657808838407</v>
          </cell>
          <cell r="AV7">
            <v>1.3487833559520743</v>
          </cell>
          <cell r="AW7">
            <v>1.632448550851</v>
          </cell>
          <cell r="AX7">
            <v>1.3615112921015255</v>
          </cell>
          <cell r="AY7">
            <v>1.109131629249051</v>
          </cell>
          <cell r="AZ7">
            <v>1.0331292697389138</v>
          </cell>
          <cell r="BA7">
            <v>0.92038895313522773</v>
          </cell>
        </row>
        <row r="8">
          <cell r="AD8">
            <v>0.886948891663351</v>
          </cell>
          <cell r="AE8">
            <v>0.8360902687378825</v>
          </cell>
          <cell r="AF8">
            <v>0.79745060903091036</v>
          </cell>
          <cell r="AG8">
            <v>0.80429799078980402</v>
          </cell>
          <cell r="AH8">
            <v>1.0158731411515276</v>
          </cell>
          <cell r="AI8">
            <v>1.2096810852993805</v>
          </cell>
          <cell r="AJ8">
            <v>1.6984274458126918</v>
          </cell>
          <cell r="AK8">
            <v>1.1629136614426971</v>
          </cell>
          <cell r="AL8">
            <v>0.81482285191458936</v>
          </cell>
          <cell r="AM8">
            <v>0.68216952914492279</v>
          </cell>
          <cell r="AN8">
            <v>0.57733507019509789</v>
          </cell>
          <cell r="AO8">
            <v>0.53929372925226493</v>
          </cell>
          <cell r="AP8">
            <v>0.5084216764140298</v>
          </cell>
          <cell r="AQ8">
            <v>0.56322197924087958</v>
          </cell>
          <cell r="AR8">
            <v>0.53150751682381103</v>
          </cell>
          <cell r="AS8">
            <v>0.65698982904585179</v>
          </cell>
          <cell r="AT8">
            <v>0.62713241818300358</v>
          </cell>
          <cell r="AU8">
            <v>0.82070949543360727</v>
          </cell>
          <cell r="AV8">
            <v>1.2204970670773101</v>
          </cell>
          <cell r="AW8">
            <v>2.0564994078767258</v>
          </cell>
          <cell r="AX8">
            <v>2.5822245326411291</v>
          </cell>
          <cell r="AY8">
            <v>1.2809603776116365</v>
          </cell>
          <cell r="AZ8">
            <v>1.071135721493373</v>
          </cell>
          <cell r="BA8">
            <v>1.0553957037235517</v>
          </cell>
        </row>
        <row r="9">
          <cell r="AD9">
            <v>1.0059838083429034</v>
          </cell>
          <cell r="AE9">
            <v>0.9486675536502357</v>
          </cell>
          <cell r="AF9">
            <v>0.87154107437018935</v>
          </cell>
          <cell r="AG9">
            <v>0.92941088904043712</v>
          </cell>
          <cell r="AH9">
            <v>1.0921619090916463</v>
          </cell>
          <cell r="AI9">
            <v>1.4265301088169191</v>
          </cell>
          <cell r="AJ9">
            <v>1.3975507080188487</v>
          </cell>
          <cell r="AK9">
            <v>1.0085820330047315</v>
          </cell>
          <cell r="AL9">
            <v>0.84784836909516426</v>
          </cell>
          <cell r="AM9">
            <v>0.83923289335950768</v>
          </cell>
          <cell r="AN9">
            <v>0.7642425790329872</v>
          </cell>
          <cell r="AO9">
            <v>0.54901676337333549</v>
          </cell>
          <cell r="AP9">
            <v>0.53026387060551328</v>
          </cell>
          <cell r="AQ9">
            <v>0.64337374141066961</v>
          </cell>
          <cell r="AR9">
            <v>0.65898264454610089</v>
          </cell>
          <cell r="AS9">
            <v>0.69733463585345057</v>
          </cell>
          <cell r="AT9">
            <v>0.69428318200862604</v>
          </cell>
          <cell r="AU9">
            <v>0.86154723012747092</v>
          </cell>
          <cell r="AV9">
            <v>1.2373196347319042</v>
          </cell>
          <cell r="AW9">
            <v>1.5420847030075497</v>
          </cell>
          <cell r="AX9">
            <v>1.6904291555249418</v>
          </cell>
          <cell r="AY9">
            <v>1.4718700793449071</v>
          </cell>
          <cell r="AZ9">
            <v>1.2285509231039764</v>
          </cell>
          <cell r="BA9">
            <v>1.063191510537995</v>
          </cell>
        </row>
        <row r="10">
          <cell r="AD10">
            <v>0.79869821417246301</v>
          </cell>
          <cell r="AE10">
            <v>0.74477506120024983</v>
          </cell>
          <cell r="AF10">
            <v>0.71470525679052777</v>
          </cell>
          <cell r="AG10">
            <v>0.71272646824214059</v>
          </cell>
          <cell r="AH10">
            <v>0.78013640051808275</v>
          </cell>
          <cell r="AI10">
            <v>0.84346450521072214</v>
          </cell>
          <cell r="AJ10">
            <v>0.80008148912564481</v>
          </cell>
          <cell r="AK10">
            <v>0.68365057755214287</v>
          </cell>
          <cell r="AL10">
            <v>0.63722597462534536</v>
          </cell>
          <cell r="AM10">
            <v>0.65217123635132712</v>
          </cell>
          <cell r="AN10">
            <v>0.69591176835095914</v>
          </cell>
          <cell r="AO10">
            <v>0.72003350633235841</v>
          </cell>
          <cell r="AP10">
            <v>0.73770390354046089</v>
          </cell>
          <cell r="AQ10">
            <v>0.80215137353700694</v>
          </cell>
          <cell r="AR10">
            <v>0.86567245819308936</v>
          </cell>
          <cell r="AS10">
            <v>0.98897139764671904</v>
          </cell>
          <cell r="AT10">
            <v>1.2687215267670833</v>
          </cell>
          <cell r="AU10">
            <v>1.2867263449099098</v>
          </cell>
          <cell r="AV10">
            <v>2.0053691352546661</v>
          </cell>
          <cell r="AW10">
            <v>2.2918637703624047</v>
          </cell>
          <cell r="AX10">
            <v>1.8781435478705986</v>
          </cell>
          <cell r="AY10">
            <v>1.4310858536438544</v>
          </cell>
          <cell r="AZ10">
            <v>0.88708153695899827</v>
          </cell>
          <cell r="BA10">
            <v>0.7729286928432294</v>
          </cell>
        </row>
        <row r="11">
          <cell r="AD11">
            <v>0.92056319762997285</v>
          </cell>
          <cell r="AE11">
            <v>0.85894674535383075</v>
          </cell>
          <cell r="AF11">
            <v>0.80884955201284181</v>
          </cell>
          <cell r="AG11">
            <v>0.7894993993736602</v>
          </cell>
          <cell r="AH11">
            <v>0.80529803912118658</v>
          </cell>
          <cell r="AI11">
            <v>0.86018360133564242</v>
          </cell>
          <cell r="AJ11">
            <v>0.77266104644228073</v>
          </cell>
          <cell r="AK11">
            <v>0.78360899581972865</v>
          </cell>
          <cell r="AL11">
            <v>0.77164235367737488</v>
          </cell>
          <cell r="AM11">
            <v>0.84555169226342086</v>
          </cell>
          <cell r="AN11">
            <v>0.89805105879109337</v>
          </cell>
          <cell r="AO11">
            <v>0.94260092889586466</v>
          </cell>
          <cell r="AP11">
            <v>0.97381075566959663</v>
          </cell>
          <cell r="AQ11">
            <v>1.0675748987720879</v>
          </cell>
          <cell r="AR11">
            <v>1.0826141911592426</v>
          </cell>
          <cell r="AS11">
            <v>1.4117974987460875</v>
          </cell>
          <cell r="AT11">
            <v>1.1602419675506355</v>
          </cell>
          <cell r="AU11">
            <v>1.1738130967850435</v>
          </cell>
          <cell r="AV11">
            <v>1.4030229682176707</v>
          </cell>
          <cell r="AW11">
            <v>1.3353208156877043</v>
          </cell>
          <cell r="AX11">
            <v>1.2609171488425615</v>
          </cell>
          <cell r="AY11">
            <v>1.1247730109007419</v>
          </cell>
          <cell r="AZ11">
            <v>1.0498624365701419</v>
          </cell>
          <cell r="BA11">
            <v>0.89879460038161818</v>
          </cell>
        </row>
        <row r="12">
          <cell r="AD12">
            <v>0.83571148113344673</v>
          </cell>
          <cell r="AE12">
            <v>0.77941140368605166</v>
          </cell>
          <cell r="AF12">
            <v>0.74652061899366007</v>
          </cell>
          <cell r="AG12">
            <v>0.72796622233441144</v>
          </cell>
          <cell r="AH12">
            <v>0.74045965212959386</v>
          </cell>
          <cell r="AI12">
            <v>0.80380653180451089</v>
          </cell>
          <cell r="AJ12">
            <v>0.7706882551324612</v>
          </cell>
          <cell r="AK12">
            <v>0.7254851567586964</v>
          </cell>
          <cell r="AL12">
            <v>0.69265163428563847</v>
          </cell>
          <cell r="AM12">
            <v>0.75322251469969792</v>
          </cell>
          <cell r="AN12">
            <v>0.81847585733542805</v>
          </cell>
          <cell r="AO12">
            <v>0.87641836638958281</v>
          </cell>
          <cell r="AP12">
            <v>0.9474893286069469</v>
          </cell>
          <cell r="AQ12">
            <v>1.0618036308261833</v>
          </cell>
          <cell r="AR12">
            <v>1.1179187983401433</v>
          </cell>
          <cell r="AS12">
            <v>1.526342521717867</v>
          </cell>
          <cell r="AT12">
            <v>1.1766371792984891</v>
          </cell>
          <cell r="AU12">
            <v>1.2113715873403017</v>
          </cell>
          <cell r="AV12">
            <v>1.658573196770351</v>
          </cell>
          <cell r="AW12">
            <v>1.7102430724579298</v>
          </cell>
          <cell r="AX12">
            <v>1.2074874676494407</v>
          </cell>
          <cell r="AY12">
            <v>1.27982596528515</v>
          </cell>
          <cell r="AZ12">
            <v>0.97399522522423498</v>
          </cell>
          <cell r="BA12">
            <v>0.85749433179978307</v>
          </cell>
        </row>
        <row r="13">
          <cell r="AD13">
            <v>0.80086139721190097</v>
          </cell>
          <cell r="AE13">
            <v>0.75502346000239362</v>
          </cell>
          <cell r="AF13">
            <v>0.73276834924552836</v>
          </cell>
          <cell r="AG13">
            <v>0.72339890259888295</v>
          </cell>
          <cell r="AH13">
            <v>0.75049271282773067</v>
          </cell>
          <cell r="AI13">
            <v>0.87676763252358692</v>
          </cell>
          <cell r="AJ13">
            <v>0.8843508101200217</v>
          </cell>
          <cell r="AK13">
            <v>0.84153923263833241</v>
          </cell>
          <cell r="AL13">
            <v>0.76293560461707433</v>
          </cell>
          <cell r="AM13">
            <v>0.71487413814298317</v>
          </cell>
          <cell r="AN13">
            <v>0.7525609612241958</v>
          </cell>
          <cell r="AO13">
            <v>0.80906981236782827</v>
          </cell>
          <cell r="AP13">
            <v>0.81666261911968652</v>
          </cell>
          <cell r="AQ13">
            <v>0.8823247066797324</v>
          </cell>
          <cell r="AR13">
            <v>0.8912457770799207</v>
          </cell>
          <cell r="AS13">
            <v>1.0824486700847806</v>
          </cell>
          <cell r="AT13">
            <v>1.0914436548416599</v>
          </cell>
          <cell r="AU13">
            <v>1.5111839570974466</v>
          </cell>
          <cell r="AV13">
            <v>1.9514571759658523</v>
          </cell>
          <cell r="AW13">
            <v>2.6810564875241862</v>
          </cell>
          <cell r="AX13">
            <v>1.059704699754378</v>
          </cell>
          <cell r="AY13">
            <v>0.93251809956088838</v>
          </cell>
          <cell r="AZ13">
            <v>0.89360141918625502</v>
          </cell>
          <cell r="BA13">
            <v>0.80170971958474946</v>
          </cell>
        </row>
        <row r="14">
          <cell r="AD14">
            <v>0.89620995711712326</v>
          </cell>
          <cell r="AE14">
            <v>0.84772549520353535</v>
          </cell>
          <cell r="AF14">
            <v>0.83799389149203396</v>
          </cell>
          <cell r="AG14">
            <v>0.8596169653298027</v>
          </cell>
          <cell r="AH14">
            <v>0.91041604504526008</v>
          </cell>
          <cell r="AI14">
            <v>1.0743356506143831</v>
          </cell>
          <cell r="AJ14">
            <v>1.2296904428907312</v>
          </cell>
          <cell r="AK14">
            <v>1.2346363010355472</v>
          </cell>
          <cell r="AL14">
            <v>0.95373210843701262</v>
          </cell>
          <cell r="AM14">
            <v>0.80566664261234411</v>
          </cell>
          <cell r="AN14">
            <v>0.77710472813188314</v>
          </cell>
          <cell r="AO14">
            <v>0.76356723430386808</v>
          </cell>
          <cell r="AP14">
            <v>0.8045190814808707</v>
          </cell>
          <cell r="AQ14">
            <v>0.81116452264478334</v>
          </cell>
          <cell r="AR14">
            <v>0.84267192346658681</v>
          </cell>
          <cell r="AS14">
            <v>0.87276093919007669</v>
          </cell>
          <cell r="AT14">
            <v>0.94943307420950229</v>
          </cell>
          <cell r="AU14">
            <v>1.2269469495290373</v>
          </cell>
          <cell r="AV14">
            <v>1.742866031123639</v>
          </cell>
          <cell r="AW14">
            <v>1.4897644821331129</v>
          </cell>
          <cell r="AX14">
            <v>1.1608830206163829</v>
          </cell>
          <cell r="AY14">
            <v>1.0288164039621532</v>
          </cell>
          <cell r="AZ14">
            <v>0.97711669674706136</v>
          </cell>
          <cell r="BA14">
            <v>0.90236141268328074</v>
          </cell>
        </row>
        <row r="15">
          <cell r="AD15">
            <v>0.83180386952791063</v>
          </cell>
          <cell r="AE15">
            <v>0.81578431073585189</v>
          </cell>
          <cell r="AF15">
            <v>0.82000746095376753</v>
          </cell>
          <cell r="AG15">
            <v>0.86393644602116237</v>
          </cell>
          <cell r="AH15">
            <v>0.97251175659872624</v>
          </cell>
          <cell r="AI15">
            <v>1.1370150681246698</v>
          </cell>
          <cell r="AJ15">
            <v>1.2352271456810344</v>
          </cell>
          <cell r="AK15">
            <v>1.0649796926256012</v>
          </cell>
          <cell r="AL15">
            <v>0.98071659667606204</v>
          </cell>
          <cell r="AM15">
            <v>0.8426537932810938</v>
          </cell>
          <cell r="AN15">
            <v>0.84660231017443155</v>
          </cell>
          <cell r="AO15">
            <v>0.81357042549291292</v>
          </cell>
          <cell r="AP15">
            <v>0.80267015396776231</v>
          </cell>
          <cell r="AQ15">
            <v>0.78240308364326583</v>
          </cell>
          <cell r="AR15">
            <v>0.85154103509271217</v>
          </cell>
          <cell r="AS15">
            <v>1.1950375907341977</v>
          </cell>
          <cell r="AT15">
            <v>1.4739156197794347</v>
          </cell>
          <cell r="AU15">
            <v>1.5128242112202586</v>
          </cell>
          <cell r="AV15">
            <v>1.196921727618804</v>
          </cell>
          <cell r="AW15">
            <v>1.1061186370725484</v>
          </cell>
          <cell r="AX15">
            <v>1.0636201814244108</v>
          </cell>
          <cell r="AY15">
            <v>0.98386545882855159</v>
          </cell>
          <cell r="AZ15">
            <v>0.95030814116859375</v>
          </cell>
          <cell r="BA15">
            <v>0.85596528355618451</v>
          </cell>
        </row>
        <row r="16">
          <cell r="AD16">
            <v>0.88810233606617117</v>
          </cell>
          <cell r="AE16">
            <v>0.84739468779743854</v>
          </cell>
          <cell r="AF16">
            <v>0.83388964569788515</v>
          </cell>
          <cell r="AG16">
            <v>0.86950823931827426</v>
          </cell>
          <cell r="AH16">
            <v>0.95345942526237293</v>
          </cell>
          <cell r="AI16">
            <v>1.1070402498629719</v>
          </cell>
          <cell r="AJ16">
            <v>1.167166627362799</v>
          </cell>
          <cell r="AK16">
            <v>1.0806079395560391</v>
          </cell>
          <cell r="AL16">
            <v>0.99808909072488228</v>
          </cell>
          <cell r="AM16">
            <v>0.93104176411564754</v>
          </cell>
          <cell r="AN16">
            <v>0.92704358819345323</v>
          </cell>
          <cell r="AO16">
            <v>0.84940061249894883</v>
          </cell>
          <cell r="AP16">
            <v>0.83968699625212662</v>
          </cell>
          <cell r="AQ16">
            <v>0.80119927279226855</v>
          </cell>
          <cell r="AR16">
            <v>0.85375863454658141</v>
          </cell>
          <cell r="AS16">
            <v>1.0243235461909097</v>
          </cell>
          <cell r="AT16">
            <v>1.4037791363185528</v>
          </cell>
          <cell r="AU16">
            <v>1.2929223077842444</v>
          </cell>
          <cell r="AV16">
            <v>1.1829134003800781</v>
          </cell>
          <cell r="AW16">
            <v>1.1307611259875099</v>
          </cell>
          <cell r="AX16">
            <v>1.1457400082672915</v>
          </cell>
          <cell r="AY16">
            <v>1.0025802212285952</v>
          </cell>
          <cell r="AZ16">
            <v>0.96394553184778831</v>
          </cell>
          <cell r="BA16">
            <v>0.90564561194720794</v>
          </cell>
        </row>
      </sheetData>
      <sheetData sheetId="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OID NEW"/>
      <sheetName val="Single rate sheets for printing"/>
      <sheetName val="All rate sheets for printing"/>
      <sheetName val="Input - Capacity Factors"/>
      <sheetName val="Input - Load and Resource"/>
      <sheetName val="Input - Transmission"/>
      <sheetName val="AVISTA NF HLH LLH Levelized"/>
      <sheetName val="AVISTA NF HLH LLH Non-levelized"/>
      <sheetName val="IPCo NF HLH LLH Levelized"/>
      <sheetName val="IPCo NF HLH LLH Non-Levelized"/>
      <sheetName val="PCp NF HLH LLH Levelized"/>
      <sheetName val="PCp NF HLH LLH Non-Levelized"/>
      <sheetName val="Input - IPCO IRP"/>
      <sheetName val="Input - RMP IRP"/>
      <sheetName val="Input - Avista IRP"/>
      <sheetName val="EIA forecast summary"/>
      <sheetName val="AEO20-EnergyPricesMountain"/>
      <sheetName val="AvistaCapCarChg"/>
      <sheetName val="IPCoCapCarChg"/>
      <sheetName val="RMPCapCarChg"/>
    </sheetNames>
    <sheetDataSet>
      <sheetData sheetId="0">
        <row r="7">
          <cell r="Q7" t="str">
            <v>Total</v>
          </cell>
        </row>
        <row r="8">
          <cell r="M8" t="str">
            <v>Cal</v>
          </cell>
          <cell r="Q8" t="str">
            <v>$/MWh</v>
          </cell>
        </row>
        <row r="9">
          <cell r="M9">
            <v>2020</v>
          </cell>
          <cell r="Q9">
            <v>21.786309676375705</v>
          </cell>
        </row>
        <row r="10">
          <cell r="M10">
            <v>2021</v>
          </cell>
          <cell r="Q10">
            <v>23.833249235903214</v>
          </cell>
        </row>
        <row r="11">
          <cell r="M11">
            <v>2022</v>
          </cell>
          <cell r="Q11">
            <v>23.900648210621284</v>
          </cell>
        </row>
        <row r="12">
          <cell r="M12">
            <v>2023</v>
          </cell>
          <cell r="Q12">
            <v>24.92997645883371</v>
          </cell>
        </row>
        <row r="13">
          <cell r="M13">
            <v>2024</v>
          </cell>
          <cell r="Q13">
            <v>27.029328498010386</v>
          </cell>
        </row>
        <row r="14">
          <cell r="M14">
            <v>2025</v>
          </cell>
          <cell r="Q14">
            <v>30.29688761197059</v>
          </cell>
        </row>
        <row r="15">
          <cell r="M15">
            <v>2026</v>
          </cell>
          <cell r="Q15">
            <v>33.507901558210008</v>
          </cell>
        </row>
        <row r="16">
          <cell r="M16">
            <v>2027</v>
          </cell>
          <cell r="Q16">
            <v>35.896221675374207</v>
          </cell>
        </row>
        <row r="17">
          <cell r="M17">
            <v>2028</v>
          </cell>
          <cell r="Q17">
            <v>37.647887790881683</v>
          </cell>
        </row>
        <row r="18">
          <cell r="M18">
            <v>2029</v>
          </cell>
          <cell r="Q18">
            <v>38.644669628699326</v>
          </cell>
        </row>
        <row r="19">
          <cell r="M19">
            <v>2030</v>
          </cell>
          <cell r="Q19">
            <v>38.984582017273311</v>
          </cell>
        </row>
        <row r="20">
          <cell r="M20">
            <v>2031</v>
          </cell>
          <cell r="Q20">
            <v>39.658223797618774</v>
          </cell>
        </row>
        <row r="21">
          <cell r="M21">
            <v>2032</v>
          </cell>
          <cell r="Q21">
            <v>40.95472133157115</v>
          </cell>
        </row>
        <row r="22">
          <cell r="M22">
            <v>2033</v>
          </cell>
          <cell r="Q22">
            <v>42.569570410202573</v>
          </cell>
        </row>
        <row r="23">
          <cell r="M23">
            <v>2034</v>
          </cell>
          <cell r="Q23">
            <v>44.073371162406623</v>
          </cell>
        </row>
        <row r="24">
          <cell r="M24">
            <v>2035</v>
          </cell>
          <cell r="Q24">
            <v>45.324210263654756</v>
          </cell>
        </row>
        <row r="25">
          <cell r="M25">
            <v>2036</v>
          </cell>
          <cell r="Q25">
            <v>46.628248744927852</v>
          </cell>
        </row>
        <row r="26">
          <cell r="M26">
            <v>2037</v>
          </cell>
          <cell r="Q26">
            <v>48.776500001826406</v>
          </cell>
        </row>
        <row r="27">
          <cell r="M27">
            <v>2038</v>
          </cell>
          <cell r="Q27">
            <v>50.503945703862925</v>
          </cell>
        </row>
        <row r="28">
          <cell r="M28">
            <v>2039</v>
          </cell>
          <cell r="Q28">
            <v>51.79805060394019</v>
          </cell>
        </row>
        <row r="29">
          <cell r="M29">
            <v>2040</v>
          </cell>
          <cell r="Q29">
            <v>53.134113848018998</v>
          </cell>
        </row>
        <row r="30">
          <cell r="M30">
            <v>2041</v>
          </cell>
          <cell r="Q30">
            <v>54.401976184979382</v>
          </cell>
        </row>
        <row r="31">
          <cell r="M31">
            <v>2042</v>
          </cell>
          <cell r="Q31">
            <v>55.864164976678964</v>
          </cell>
        </row>
        <row r="32">
          <cell r="M32">
            <v>2043</v>
          </cell>
          <cell r="Q32">
            <v>57.564208608212546</v>
          </cell>
        </row>
        <row r="33">
          <cell r="M33">
            <v>2044</v>
          </cell>
          <cell r="Q33">
            <v>59.627747498376799</v>
          </cell>
        </row>
        <row r="34">
          <cell r="M34">
            <v>2045</v>
          </cell>
          <cell r="Q34">
            <v>61.267000510344332</v>
          </cell>
        </row>
        <row r="35">
          <cell r="M35">
            <v>2046</v>
          </cell>
          <cell r="Q35">
            <v>63.678814562551217</v>
          </cell>
        </row>
        <row r="36">
          <cell r="M36">
            <v>2047</v>
          </cell>
          <cell r="Q36">
            <v>66.285945939802247</v>
          </cell>
        </row>
        <row r="37">
          <cell r="M37">
            <v>2048</v>
          </cell>
          <cell r="Q37">
            <v>68.646001804598285</v>
          </cell>
        </row>
        <row r="38">
          <cell r="M38">
            <v>2049</v>
          </cell>
          <cell r="Q38">
            <v>70.75311210869026</v>
          </cell>
        </row>
        <row r="40">
          <cell r="M40" t="str">
            <v>Calculation of Level Carrying Cost</v>
          </cell>
        </row>
        <row r="41">
          <cell r="M41">
            <v>2007</v>
          </cell>
        </row>
        <row r="42">
          <cell r="M42" t="str">
            <v>Calculated for year prior to SAR cost base year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x24"/>
      <sheetName val="Idaho"/>
    </sheetNames>
    <sheetDataSet>
      <sheetData sheetId="0">
        <row r="22">
          <cell r="B22">
            <v>0.20617308624396338</v>
          </cell>
          <cell r="C22">
            <v>0.20374181613923764</v>
          </cell>
          <cell r="D22">
            <v>0.20424415685252184</v>
          </cell>
          <cell r="E22">
            <v>0.20763885418744563</v>
          </cell>
          <cell r="F22">
            <v>0.21790308765604627</v>
          </cell>
          <cell r="G22">
            <v>0.2380424828433404</v>
          </cell>
          <cell r="H22">
            <v>0.25505091279046549</v>
          </cell>
          <cell r="I22">
            <v>0.25684494342455821</v>
          </cell>
          <cell r="J22">
            <v>0.25548107910279905</v>
          </cell>
          <cell r="K22">
            <v>0.25260364890877246</v>
          </cell>
          <cell r="L22">
            <v>0.2490868190076779</v>
          </cell>
          <cell r="M22">
            <v>0.24676522652406424</v>
          </cell>
          <cell r="N22">
            <v>0.24467250249542402</v>
          </cell>
          <cell r="O22">
            <v>0.24325245037263171</v>
          </cell>
          <cell r="P22">
            <v>0.24328771964637039</v>
          </cell>
          <cell r="Q22">
            <v>0.24980631219776167</v>
          </cell>
          <cell r="R22">
            <v>0.26754722645521289</v>
          </cell>
          <cell r="S22">
            <v>0.27595046812953544</v>
          </cell>
          <cell r="T22">
            <v>0.27070973794226999</v>
          </cell>
          <cell r="U22">
            <v>0.26423998355373401</v>
          </cell>
          <cell r="V22">
            <v>0.25257458776653047</v>
          </cell>
          <cell r="W22">
            <v>0.23651976842987149</v>
          </cell>
          <cell r="X22">
            <v>0.22069911472134776</v>
          </cell>
          <cell r="Y22">
            <v>0.21015085184659657</v>
          </cell>
        </row>
        <row r="23">
          <cell r="B23">
            <v>0.19860813932416527</v>
          </cell>
          <cell r="C23">
            <v>0.19638020787117888</v>
          </cell>
          <cell r="D23">
            <v>0.19861357320951931</v>
          </cell>
          <cell r="E23">
            <v>0.20191432622466438</v>
          </cell>
          <cell r="F23">
            <v>0.21228420654705291</v>
          </cell>
          <cell r="G23">
            <v>0.23243700124726327</v>
          </cell>
          <cell r="H23">
            <v>0.24632944463728293</v>
          </cell>
          <cell r="I23">
            <v>0.24926054531443972</v>
          </cell>
          <cell r="J23">
            <v>0.24783415900738676</v>
          </cell>
          <cell r="K23">
            <v>0.24436686470374477</v>
          </cell>
          <cell r="L23">
            <v>0.24194427600225979</v>
          </cell>
          <cell r="M23">
            <v>0.23926488563561216</v>
          </cell>
          <cell r="N23">
            <v>0.23634998368751167</v>
          </cell>
          <cell r="O23">
            <v>0.23483567346787079</v>
          </cell>
          <cell r="P23">
            <v>0.23525679590677862</v>
          </cell>
          <cell r="Q23">
            <v>0.23832137596645611</v>
          </cell>
          <cell r="R23">
            <v>0.24688446569010872</v>
          </cell>
          <cell r="S23">
            <v>0.26227852333006146</v>
          </cell>
          <cell r="T23">
            <v>0.26147680757999514</v>
          </cell>
          <cell r="U23">
            <v>0.25658988184534026</v>
          </cell>
          <cell r="V23">
            <v>0.24616242849605532</v>
          </cell>
          <cell r="W23">
            <v>0.22829794339600373</v>
          </cell>
          <cell r="X23">
            <v>0.21302057332100535</v>
          </cell>
          <cell r="Y23">
            <v>0.20303577538423806</v>
          </cell>
        </row>
        <row r="24">
          <cell r="B24">
            <v>0.14899280313768493</v>
          </cell>
          <cell r="C24">
            <v>0.14684633147107429</v>
          </cell>
          <cell r="D24">
            <v>0.14478746026491729</v>
          </cell>
          <cell r="E24">
            <v>0.15169659182595086</v>
          </cell>
          <cell r="F24">
            <v>0.16009409803307026</v>
          </cell>
          <cell r="G24">
            <v>0.17496467624566522</v>
          </cell>
          <cell r="H24">
            <v>0.18831059135853359</v>
          </cell>
          <cell r="I24">
            <v>0.19219542896356293</v>
          </cell>
          <cell r="J24">
            <v>0.19171646932845982</v>
          </cell>
          <cell r="K24">
            <v>0.18867547652617769</v>
          </cell>
          <cell r="L24">
            <v>0.18598746116788359</v>
          </cell>
          <cell r="M24">
            <v>0.18283466825639799</v>
          </cell>
          <cell r="N24">
            <v>0.1803277035572613</v>
          </cell>
          <cell r="O24">
            <v>0.17860438381330182</v>
          </cell>
          <cell r="P24">
            <v>0.17812909896617551</v>
          </cell>
          <cell r="Q24">
            <v>0.17875540418831129</v>
          </cell>
          <cell r="R24">
            <v>0.18035864561370071</v>
          </cell>
          <cell r="S24">
            <v>0.18509635094158752</v>
          </cell>
          <cell r="T24">
            <v>0.19185106067504268</v>
          </cell>
          <cell r="U24">
            <v>0.19586886125486896</v>
          </cell>
          <cell r="V24">
            <v>0.18916975548402337</v>
          </cell>
          <cell r="W24">
            <v>0.17655281455219468</v>
          </cell>
          <cell r="X24">
            <v>0.16373185446860763</v>
          </cell>
          <cell r="Y24">
            <v>0.15401281328741742</v>
          </cell>
        </row>
        <row r="25">
          <cell r="B25">
            <v>0.112956357218418</v>
          </cell>
          <cell r="C25">
            <v>9.7755821687596611E-2</v>
          </cell>
          <cell r="D25">
            <v>9.5487470031416763E-2</v>
          </cell>
          <cell r="E25">
            <v>0.10183513003951845</v>
          </cell>
          <cell r="F25">
            <v>0.11396851209150403</v>
          </cell>
          <cell r="G25">
            <v>0.13110056923260457</v>
          </cell>
          <cell r="H25">
            <v>0.14614450214914898</v>
          </cell>
          <cell r="I25">
            <v>0.15189147450370094</v>
          </cell>
          <cell r="J25">
            <v>0.15323294301608203</v>
          </cell>
          <cell r="K25">
            <v>0.15252431063100386</v>
          </cell>
          <cell r="L25">
            <v>0.15175599944961837</v>
          </cell>
          <cell r="M25">
            <v>0.14989465002235239</v>
          </cell>
          <cell r="N25">
            <v>0.14891872751117213</v>
          </cell>
          <cell r="O25">
            <v>0.14825955937636989</v>
          </cell>
          <cell r="P25">
            <v>0.14757334151848436</v>
          </cell>
          <cell r="Q25">
            <v>0.14829788076233089</v>
          </cell>
          <cell r="R25">
            <v>0.14865332875133325</v>
          </cell>
          <cell r="S25">
            <v>0.14939923590901621</v>
          </cell>
          <cell r="T25">
            <v>0.1511326501530558</v>
          </cell>
          <cell r="U25">
            <v>0.15815071639807651</v>
          </cell>
          <cell r="V25">
            <v>0.15674095583763523</v>
          </cell>
          <cell r="W25">
            <v>0.14541125746676906</v>
          </cell>
          <cell r="X25">
            <v>0.13301396419493583</v>
          </cell>
          <cell r="Y25">
            <v>0.12327296887928393</v>
          </cell>
        </row>
        <row r="26">
          <cell r="B26">
            <v>8.7966245484899119E-2</v>
          </cell>
          <cell r="C26">
            <v>6.1137489965603899E-2</v>
          </cell>
          <cell r="D26">
            <v>5.739641014361601E-2</v>
          </cell>
          <cell r="E26">
            <v>5.8305354204633071E-2</v>
          </cell>
          <cell r="F26">
            <v>6.4424346374734126E-2</v>
          </cell>
          <cell r="G26">
            <v>8.3828961970507515E-2</v>
          </cell>
          <cell r="H26">
            <v>0.10537972734350282</v>
          </cell>
          <cell r="I26">
            <v>0.11692672886387406</v>
          </cell>
          <cell r="J26">
            <v>0.12451586687060022</v>
          </cell>
          <cell r="K26">
            <v>0.12756450776678216</v>
          </cell>
          <cell r="L26">
            <v>0.12987270607280541</v>
          </cell>
          <cell r="M26">
            <v>0.13165334291690994</v>
          </cell>
          <cell r="N26">
            <v>0.13360308841805271</v>
          </cell>
          <cell r="O26">
            <v>0.13584690251843501</v>
          </cell>
          <cell r="P26">
            <v>0.13721763320789127</v>
          </cell>
          <cell r="Q26">
            <v>0.13901803876772365</v>
          </cell>
          <cell r="R26">
            <v>0.14040477906361173</v>
          </cell>
          <cell r="S26">
            <v>0.14000028440187123</v>
          </cell>
          <cell r="T26">
            <v>0.13806150376110593</v>
          </cell>
          <cell r="U26">
            <v>0.13684497672812113</v>
          </cell>
          <cell r="V26">
            <v>0.13747616093880702</v>
          </cell>
          <cell r="W26">
            <v>0.12810670787751141</v>
          </cell>
          <cell r="X26">
            <v>0.11462540181159131</v>
          </cell>
          <cell r="Y26">
            <v>0.10158749711882833</v>
          </cell>
        </row>
        <row r="27">
          <cell r="B27">
            <v>0.10673901250221186</v>
          </cell>
          <cell r="C27">
            <v>0.10157777566612601</v>
          </cell>
          <cell r="D27">
            <v>9.9408578089076008E-2</v>
          </cell>
          <cell r="E27">
            <v>9.6930447442563183E-2</v>
          </cell>
          <cell r="F27">
            <v>9.9329372899126259E-2</v>
          </cell>
          <cell r="G27">
            <v>0.10266541867217006</v>
          </cell>
          <cell r="H27">
            <v>0.10815322683970839</v>
          </cell>
          <cell r="I27">
            <v>0.11660732334642061</v>
          </cell>
          <cell r="J27">
            <v>0.1236228046072833</v>
          </cell>
          <cell r="K27">
            <v>0.12916614428987744</v>
          </cell>
          <cell r="L27">
            <v>0.13403518241979129</v>
          </cell>
          <cell r="M27">
            <v>0.1372491817923524</v>
          </cell>
          <cell r="N27">
            <v>0.14002139988448986</v>
          </cell>
          <cell r="O27">
            <v>0.14291137839312321</v>
          </cell>
          <cell r="P27">
            <v>0.14559345035765936</v>
          </cell>
          <cell r="Q27">
            <v>0.14808704385618285</v>
          </cell>
          <cell r="R27">
            <v>0.15065856827306331</v>
          </cell>
          <cell r="S27">
            <v>0.15121106287623537</v>
          </cell>
          <cell r="T27">
            <v>0.14960413775204284</v>
          </cell>
          <cell r="U27">
            <v>0.14583763790032442</v>
          </cell>
          <cell r="V27">
            <v>0.14218386244333406</v>
          </cell>
          <cell r="W27">
            <v>0.13768588976734661</v>
          </cell>
          <cell r="X27">
            <v>0.12804757901745439</v>
          </cell>
          <cell r="Y27">
            <v>0.1160357154186538</v>
          </cell>
        </row>
        <row r="28">
          <cell r="B28">
            <v>0.13978092697571179</v>
          </cell>
          <cell r="C28">
            <v>0.13167059095311623</v>
          </cell>
          <cell r="D28">
            <v>0.12715183529670299</v>
          </cell>
          <cell r="E28">
            <v>0.12466452223919397</v>
          </cell>
          <cell r="F28">
            <v>0.12596215701120189</v>
          </cell>
          <cell r="G28">
            <v>0.12755824670056762</v>
          </cell>
          <cell r="H28">
            <v>0.133046397270386</v>
          </cell>
          <cell r="I28">
            <v>0.1430318209850219</v>
          </cell>
          <cell r="J28">
            <v>0.15358623140875266</v>
          </cell>
          <cell r="K28">
            <v>0.16305331184185504</v>
          </cell>
          <cell r="L28">
            <v>0.17261658090283755</v>
          </cell>
          <cell r="M28">
            <v>0.18021707394331613</v>
          </cell>
          <cell r="N28">
            <v>0.18617587568806712</v>
          </cell>
          <cell r="O28">
            <v>0.19184852300409508</v>
          </cell>
          <cell r="P28">
            <v>0.195106899743651</v>
          </cell>
          <cell r="Q28">
            <v>0.19522765140899992</v>
          </cell>
          <cell r="R28">
            <v>0.19416883237425711</v>
          </cell>
          <cell r="S28">
            <v>0.1939150288245973</v>
          </cell>
          <cell r="T28">
            <v>0.1912384321480553</v>
          </cell>
          <cell r="U28">
            <v>0.18744751816357968</v>
          </cell>
          <cell r="V28">
            <v>0.18290665317442506</v>
          </cell>
          <cell r="W28">
            <v>0.17687942703189127</v>
          </cell>
          <cell r="X28">
            <v>0.16467297732229211</v>
          </cell>
          <cell r="Y28">
            <v>0.15021870782532273</v>
          </cell>
        </row>
        <row r="29">
          <cell r="B29">
            <v>9.6126495001556775E-2</v>
          </cell>
          <cell r="C29">
            <v>9.0332555983370255E-2</v>
          </cell>
          <cell r="D29">
            <v>8.7268348319664499E-2</v>
          </cell>
          <cell r="E29">
            <v>8.6495618936526769E-2</v>
          </cell>
          <cell r="F29">
            <v>8.6952215904630814E-2</v>
          </cell>
          <cell r="G29">
            <v>9.0854722470025379E-2</v>
          </cell>
          <cell r="H29">
            <v>9.6541216522240014E-2</v>
          </cell>
          <cell r="I29">
            <v>0.10363127018503744</v>
          </cell>
          <cell r="J29">
            <v>0.11077048011522994</v>
          </cell>
          <cell r="K29">
            <v>0.11846419370773791</v>
          </cell>
          <cell r="L29">
            <v>0.12619627997616173</v>
          </cell>
          <cell r="M29">
            <v>0.13189957155563506</v>
          </cell>
          <cell r="N29">
            <v>0.13689323976250933</v>
          </cell>
          <cell r="O29">
            <v>0.14257817237329098</v>
          </cell>
          <cell r="P29">
            <v>0.14681731422320277</v>
          </cell>
          <cell r="Q29">
            <v>0.14986056748094043</v>
          </cell>
          <cell r="R29">
            <v>0.15085095382369487</v>
          </cell>
          <cell r="S29">
            <v>0.14920127019530471</v>
          </cell>
          <cell r="T29">
            <v>0.14445249132005666</v>
          </cell>
          <cell r="U29">
            <v>0.13913011470169864</v>
          </cell>
          <cell r="V29">
            <v>0.13563320138857074</v>
          </cell>
          <cell r="W29">
            <v>0.12769270895967788</v>
          </cell>
          <cell r="X29">
            <v>0.11539219100350215</v>
          </cell>
          <cell r="Y29">
            <v>0.1029904382164586</v>
          </cell>
        </row>
        <row r="30">
          <cell r="B30">
            <v>0.11281161380839516</v>
          </cell>
          <cell r="C30">
            <v>0.10850299906900386</v>
          </cell>
          <cell r="D30">
            <v>0.10539523904344174</v>
          </cell>
          <cell r="E30">
            <v>0.10537447265730544</v>
          </cell>
          <cell r="F30">
            <v>0.10897099680622191</v>
          </cell>
          <cell r="G30">
            <v>0.11785185576562481</v>
          </cell>
          <cell r="H30">
            <v>0.12608276266125093</v>
          </cell>
          <cell r="I30">
            <v>0.13244952032686322</v>
          </cell>
          <cell r="J30">
            <v>0.13855405604503673</v>
          </cell>
          <cell r="K30">
            <v>0.14480285273919732</v>
          </cell>
          <cell r="L30">
            <v>0.1507137327057837</v>
          </cell>
          <cell r="M30">
            <v>0.15611041000163783</v>
          </cell>
          <cell r="N30">
            <v>0.16196911355870219</v>
          </cell>
          <cell r="O30">
            <v>0.16850193121562682</v>
          </cell>
          <cell r="P30">
            <v>0.17528203512923168</v>
          </cell>
          <cell r="Q30">
            <v>0.18043393966450244</v>
          </cell>
          <cell r="R30">
            <v>0.18260598425203309</v>
          </cell>
          <cell r="S30">
            <v>0.17995785324539551</v>
          </cell>
          <cell r="T30">
            <v>0.17451138048870279</v>
          </cell>
          <cell r="U30">
            <v>0.17036430042294046</v>
          </cell>
          <cell r="V30">
            <v>0.1617998068146517</v>
          </cell>
          <cell r="W30">
            <v>0.147862732231403</v>
          </cell>
          <cell r="X30">
            <v>0.13319586839540037</v>
          </cell>
          <cell r="Y30">
            <v>0.12032863682717529</v>
          </cell>
        </row>
        <row r="31">
          <cell r="B31">
            <v>0.10791923783699008</v>
          </cell>
          <cell r="C31">
            <v>8.8766105526132968E-2</v>
          </cell>
          <cell r="D31">
            <v>7.5291292874017479E-2</v>
          </cell>
          <cell r="E31">
            <v>8.2997612651098562E-2</v>
          </cell>
          <cell r="F31">
            <v>9.1387199413808143E-2</v>
          </cell>
          <cell r="G31">
            <v>0.13295314944260514</v>
          </cell>
          <cell r="H31">
            <v>0.14832900325064183</v>
          </cell>
          <cell r="I31">
            <v>0.15539918041471765</v>
          </cell>
          <cell r="J31">
            <v>0.15696942041120843</v>
          </cell>
          <cell r="K31">
            <v>0.15630970220515342</v>
          </cell>
          <cell r="L31">
            <v>0.15502276197170525</v>
          </cell>
          <cell r="M31">
            <v>0.1540206178523654</v>
          </cell>
          <cell r="N31">
            <v>0.15291899440942686</v>
          </cell>
          <cell r="O31">
            <v>0.15275286483759437</v>
          </cell>
          <cell r="P31">
            <v>0.15300577276117475</v>
          </cell>
          <cell r="Q31">
            <v>0.15421792875682075</v>
          </cell>
          <cell r="R31">
            <v>0.15542625895954826</v>
          </cell>
          <cell r="S31">
            <v>0.15848876502800366</v>
          </cell>
          <cell r="T31">
            <v>0.16426798436995441</v>
          </cell>
          <cell r="U31">
            <v>0.16277915818101574</v>
          </cell>
          <cell r="V31">
            <v>0.15587658113770722</v>
          </cell>
          <cell r="W31">
            <v>0.14374245604583832</v>
          </cell>
          <cell r="X31">
            <v>0.13251226582073738</v>
          </cell>
          <cell r="Y31">
            <v>0.12108200792188828</v>
          </cell>
        </row>
        <row r="32">
          <cell r="B32">
            <v>0.15274968780396564</v>
          </cell>
          <cell r="C32">
            <v>0.15145598349632422</v>
          </cell>
          <cell r="D32">
            <v>0.15238313196248224</v>
          </cell>
          <cell r="E32">
            <v>0.15632008340742792</v>
          </cell>
          <cell r="F32">
            <v>0.16367473463857135</v>
          </cell>
          <cell r="G32">
            <v>0.17900317711582406</v>
          </cell>
          <cell r="H32">
            <v>0.19123678544768508</v>
          </cell>
          <cell r="I32">
            <v>0.19413222638259767</v>
          </cell>
          <cell r="J32">
            <v>0.19381406233301979</v>
          </cell>
          <cell r="K32">
            <v>0.19172841460960161</v>
          </cell>
          <cell r="L32">
            <v>0.18859142715007815</v>
          </cell>
          <cell r="M32">
            <v>0.18625435745039134</v>
          </cell>
          <cell r="N32">
            <v>0.18424331656735429</v>
          </cell>
          <cell r="O32">
            <v>0.18313138613493346</v>
          </cell>
          <cell r="P32">
            <v>0.18427834694358172</v>
          </cell>
          <cell r="Q32">
            <v>0.19010886234797816</v>
          </cell>
          <cell r="R32">
            <v>0.20339451540438677</v>
          </cell>
          <cell r="S32">
            <v>0.20795940847386779</v>
          </cell>
          <cell r="T32">
            <v>0.20573671418344172</v>
          </cell>
          <cell r="U32">
            <v>0.2023321109387016</v>
          </cell>
          <cell r="V32">
            <v>0.19378625224989346</v>
          </cell>
          <cell r="W32">
            <v>0.18052508110957025</v>
          </cell>
          <cell r="X32">
            <v>0.16863532520704153</v>
          </cell>
          <cell r="Y32">
            <v>0.15901806470029239</v>
          </cell>
        </row>
        <row r="33">
          <cell r="B33">
            <v>0.21782979593411658</v>
          </cell>
          <cell r="C33">
            <v>0.21484268932529432</v>
          </cell>
          <cell r="D33">
            <v>0.21546696034293611</v>
          </cell>
          <cell r="E33">
            <v>0.22033642649190657</v>
          </cell>
          <cell r="F33">
            <v>0.2288731328384753</v>
          </cell>
          <cell r="G33">
            <v>0.24472719667273746</v>
          </cell>
          <cell r="H33">
            <v>0.26045266908728792</v>
          </cell>
          <cell r="I33">
            <v>0.26473832105194517</v>
          </cell>
          <cell r="J33">
            <v>0.26603073651657633</v>
          </cell>
          <cell r="K33">
            <v>0.26529854567225086</v>
          </cell>
          <cell r="L33">
            <v>0.26261750266401146</v>
          </cell>
          <cell r="M33">
            <v>0.25979961303290083</v>
          </cell>
          <cell r="N33">
            <v>0.25726877917132657</v>
          </cell>
          <cell r="O33">
            <v>0.25649442770795772</v>
          </cell>
          <cell r="P33">
            <v>0.25883868001331051</v>
          </cell>
          <cell r="Q33">
            <v>0.26858739485665067</v>
          </cell>
          <cell r="R33">
            <v>0.28869003039808983</v>
          </cell>
          <cell r="S33">
            <v>0.29002763248682306</v>
          </cell>
          <cell r="T33">
            <v>0.28478194150135405</v>
          </cell>
          <cell r="U33">
            <v>0.27947847141740795</v>
          </cell>
          <cell r="V33">
            <v>0.26860429653356521</v>
          </cell>
          <cell r="W33">
            <v>0.25225630940566585</v>
          </cell>
          <cell r="X33">
            <v>0.23586551691813593</v>
          </cell>
          <cell r="Y33">
            <v>0.22465347902813645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view="pageBreakPreview" zoomScale="60" zoomScaleNormal="100" workbookViewId="0">
      <selection activeCell="A10" sqref="A10"/>
    </sheetView>
  </sheetViews>
  <sheetFormatPr defaultRowHeight="15" x14ac:dyDescent="0.25"/>
  <cols>
    <col min="1" max="1" width="14.28515625" customWidth="1"/>
    <col min="2" max="3" width="12" customWidth="1"/>
    <col min="4" max="4" width="14.140625" customWidth="1"/>
    <col min="5" max="5" width="12" customWidth="1"/>
    <col min="6" max="6" width="1.85546875" customWidth="1"/>
    <col min="7" max="8" width="12" customWidth="1"/>
    <col min="9" max="9" width="14.42578125" customWidth="1"/>
    <col min="10" max="10" width="12" customWidth="1"/>
    <col min="11" max="11" width="1.85546875" customWidth="1"/>
    <col min="12" max="12" width="12.5703125" customWidth="1"/>
  </cols>
  <sheetData>
    <row r="1" spans="1:12" ht="15.75" x14ac:dyDescent="0.25">
      <c r="A1" s="85" t="s">
        <v>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2" ht="15.75" x14ac:dyDescent="0.25">
      <c r="A2" s="85" t="s">
        <v>97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spans="1:12" ht="15.75" x14ac:dyDescent="0.25">
      <c r="A3" s="85" t="s">
        <v>85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25">
      <c r="A4" s="83"/>
      <c r="B4" s="59"/>
      <c r="C4" s="62"/>
      <c r="D4" s="59"/>
      <c r="E4" s="59"/>
      <c r="F4" s="59"/>
      <c r="G4" s="59"/>
      <c r="H4" s="59"/>
      <c r="I4" s="58"/>
      <c r="J4" s="58"/>
    </row>
    <row r="5" spans="1:12" x14ac:dyDescent="0.25">
      <c r="B5" s="58"/>
      <c r="F5" s="58"/>
      <c r="G5" s="58"/>
      <c r="H5" s="58"/>
      <c r="I5" s="58"/>
      <c r="J5" s="58"/>
    </row>
    <row r="6" spans="1:12" x14ac:dyDescent="0.25">
      <c r="B6" s="113" t="s">
        <v>79</v>
      </c>
      <c r="C6" s="114"/>
      <c r="D6" s="114"/>
      <c r="E6" s="114"/>
      <c r="F6" s="58"/>
      <c r="G6" s="113" t="s">
        <v>80</v>
      </c>
      <c r="H6" s="114"/>
      <c r="I6" s="114"/>
      <c r="J6" s="114"/>
      <c r="L6" s="81" t="s">
        <v>84</v>
      </c>
    </row>
    <row r="7" spans="1:12" ht="15.75" x14ac:dyDescent="0.25">
      <c r="A7" s="82" t="s">
        <v>6</v>
      </c>
      <c r="B7" s="81" t="s">
        <v>2</v>
      </c>
      <c r="C7" s="81" t="s">
        <v>3</v>
      </c>
      <c r="D7" s="81" t="s">
        <v>5</v>
      </c>
      <c r="E7" s="81" t="s">
        <v>1</v>
      </c>
      <c r="F7" s="58"/>
      <c r="G7" s="81" t="s">
        <v>2</v>
      </c>
      <c r="H7" s="81" t="s">
        <v>3</v>
      </c>
      <c r="I7" s="81" t="s">
        <v>5</v>
      </c>
      <c r="J7" s="81" t="s">
        <v>1</v>
      </c>
      <c r="L7" s="81" t="s">
        <v>1</v>
      </c>
    </row>
    <row r="8" spans="1:12" ht="15.75" x14ac:dyDescent="0.25">
      <c r="A8" s="82"/>
      <c r="B8" s="81" t="s">
        <v>25</v>
      </c>
      <c r="C8" s="81" t="s">
        <v>25</v>
      </c>
      <c r="D8" s="81" t="s">
        <v>25</v>
      </c>
      <c r="E8" s="81" t="s">
        <v>25</v>
      </c>
      <c r="F8" s="58"/>
      <c r="G8" s="81" t="s">
        <v>25</v>
      </c>
      <c r="H8" s="81" t="s">
        <v>25</v>
      </c>
      <c r="I8" s="81" t="s">
        <v>25</v>
      </c>
      <c r="J8" s="81" t="s">
        <v>25</v>
      </c>
      <c r="L8" s="81" t="s">
        <v>25</v>
      </c>
    </row>
    <row r="9" spans="1:12" ht="15.75" x14ac:dyDescent="0.25">
      <c r="A9" s="64">
        <f>'Export Credit'!$F$3</f>
        <v>43983</v>
      </c>
      <c r="B9" s="80">
        <f>INDEX('Export Credit'!$F$6:$Q$6,1,MATCH($A9,'Export Credit'!$F$3:$Q$3,0))</f>
        <v>24.525945537297602</v>
      </c>
      <c r="C9" s="79">
        <f>INDEX('Export Credit'!$F$9:$Q$9,1,MATCH($A9,'Export Credit'!$F$3:$Q$3,0))</f>
        <v>3.6170426116182206</v>
      </c>
      <c r="D9" s="79">
        <f>INDEX('Export Credit'!$F$13:$Q$13,1,MATCH($A9,'Export Credit'!$F$3:$Q$3,0))</f>
        <v>-0.50906857618739865</v>
      </c>
      <c r="E9" s="78">
        <f t="shared" ref="E9:E20" si="0">SUM(B9:D9)</f>
        <v>27.633919572728423</v>
      </c>
      <c r="F9" s="58"/>
      <c r="G9" s="80">
        <f>INDEX('Export Credit'!$F$8:$Q$8,1,MATCH($A9,'Export Credit'!$F$3:$Q$3,0))</f>
        <v>13.032694758151759</v>
      </c>
      <c r="H9" s="79">
        <f>INDEX('Export Credit'!$F$11:$Q$11,1,MATCH($A9,'Export Credit'!$F$3:$Q$3,0))</f>
        <v>1.63218256037303</v>
      </c>
      <c r="I9" s="79">
        <f>INDEX('Export Credit'!$F$14:$Q$14,1,MATCH($A9,'Export Credit'!$F$3:$Q$3,0))</f>
        <v>-0.27051089036823806</v>
      </c>
      <c r="J9" s="78">
        <f t="shared" ref="J9:J20" si="1">SUM(G9:I9)</f>
        <v>14.394366428156552</v>
      </c>
      <c r="L9" s="77">
        <f>(E9*INDEX('Export Credit'!$F$18:$Q$19,1,MATCH($A9,'Export Credit'!$F$3:$Q$3,0))+J9*INDEX('Export Credit'!$F$18:$Q$19,2,MATCH($A9,'Export Credit'!$F$3:$Q$3,0)))/24/(EDATE($A9,1)-$A9)</f>
        <v>16.821617837994729</v>
      </c>
    </row>
    <row r="10" spans="1:12" ht="15" customHeight="1" x14ac:dyDescent="0.25">
      <c r="A10" s="64">
        <f t="shared" ref="A10:A20" si="2">EDATE(A9,1)</f>
        <v>44013</v>
      </c>
      <c r="B10" s="76">
        <f>INDEX('Export Credit'!$F$6:$Q$6,1,MATCH($A10,'Export Credit'!$F$3:$Q$3,0))</f>
        <v>25.868235952253922</v>
      </c>
      <c r="C10" s="75">
        <f>INDEX('Export Credit'!$F$9:$Q$9,1,MATCH($A10,'Export Credit'!$F$3:$Q$3,0))</f>
        <v>4.9356651134147214</v>
      </c>
      <c r="D10" s="75">
        <f>INDEX('Export Credit'!$F$13:$Q$13,1,MATCH($A10,'Export Credit'!$F$3:$Q$3,0))</f>
        <v>-0.40564575760357635</v>
      </c>
      <c r="E10" s="74">
        <f t="shared" si="0"/>
        <v>30.398255308065067</v>
      </c>
      <c r="F10" s="58"/>
      <c r="G10" s="76">
        <f>INDEX('Export Credit'!$F$8:$Q$8,1,MATCH($A10,'Export Credit'!$F$3:$Q$3,0))</f>
        <v>18.782512179656159</v>
      </c>
      <c r="H10" s="75">
        <f>INDEX('Export Credit'!$F$11:$Q$11,1,MATCH($A10,'Export Credit'!$F$3:$Q$3,0))</f>
        <v>3.0285720701210677</v>
      </c>
      <c r="I10" s="75">
        <f>INDEX('Export Credit'!$F$14:$Q$14,1,MATCH($A10,'Export Credit'!$F$3:$Q$3,0))</f>
        <v>-0.29453289342488648</v>
      </c>
      <c r="J10" s="74">
        <f t="shared" si="1"/>
        <v>21.516551356352341</v>
      </c>
      <c r="L10" s="73">
        <f>(E10*INDEX('Export Credit'!$F$18:$Q$19,1,MATCH($A10,'Export Credit'!$F$3:$Q$3,0))+J10*INDEX('Export Credit'!$F$18:$Q$19,2,MATCH($A10,'Export Credit'!$F$3:$Q$3,0)))/24/(EDATE($A10,1)-$A10)</f>
        <v>23.092337541333634</v>
      </c>
    </row>
    <row r="11" spans="1:12" ht="15.75" x14ac:dyDescent="0.25">
      <c r="A11" s="64">
        <f t="shared" si="2"/>
        <v>44044</v>
      </c>
      <c r="B11" s="76">
        <f>INDEX('Export Credit'!$F$6:$Q$6,1,MATCH($A11,'Export Credit'!$F$3:$Q$3,0))</f>
        <v>29.97571708415909</v>
      </c>
      <c r="C11" s="75">
        <f>INDEX('Export Credit'!$F$9:$Q$9,1,MATCH($A11,'Export Credit'!$F$3:$Q$3,0))</f>
        <v>4.3363654567735876</v>
      </c>
      <c r="D11" s="75">
        <f>INDEX('Export Credit'!$F$13:$Q$13,1,MATCH($A11,'Export Credit'!$F$3:$Q$3,0))</f>
        <v>-0.44469305609482923</v>
      </c>
      <c r="E11" s="74">
        <f t="shared" si="0"/>
        <v>33.867389484837851</v>
      </c>
      <c r="F11" s="58"/>
      <c r="G11" s="76">
        <f>INDEX('Export Credit'!$F$8:$Q$8,1,MATCH($A11,'Export Credit'!$F$3:$Q$3,0))</f>
        <v>19.389850301506979</v>
      </c>
      <c r="H11" s="75">
        <f>INDEX('Export Credit'!$F$11:$Q$11,1,MATCH($A11,'Export Credit'!$F$3:$Q$3,0))</f>
        <v>2.2911640773174424</v>
      </c>
      <c r="I11" s="75">
        <f>INDEX('Export Credit'!$F$14:$Q$14,1,MATCH($A11,'Export Credit'!$F$3:$Q$3,0))</f>
        <v>-0.28765055940413292</v>
      </c>
      <c r="J11" s="74">
        <f t="shared" si="1"/>
        <v>21.393363819420291</v>
      </c>
      <c r="L11" s="73">
        <f>(E11*INDEX('Export Credit'!$F$18:$Q$19,1,MATCH($A11,'Export Credit'!$F$3:$Q$3,0))+J11*INDEX('Export Credit'!$F$18:$Q$19,2,MATCH($A11,'Export Credit'!$F$3:$Q$3,0)))/24/(EDATE($A11,1)-$A11)</f>
        <v>23.505900424047457</v>
      </c>
    </row>
    <row r="12" spans="1:12" ht="15.75" x14ac:dyDescent="0.25">
      <c r="A12" s="64">
        <f t="shared" si="2"/>
        <v>44075</v>
      </c>
      <c r="B12" s="76">
        <f>INDEX('Export Credit'!$F$6:$Q$6,1,MATCH($A12,'Export Credit'!$F$3:$Q$3,0))</f>
        <v>30.26049473296068</v>
      </c>
      <c r="C12" s="75">
        <f>INDEX('Export Credit'!$F$9:$Q$9,1,MATCH($A12,'Export Credit'!$F$3:$Q$3,0))</f>
        <v>5.2772097803029032</v>
      </c>
      <c r="D12" s="75">
        <f>INDEX('Export Credit'!$F$13:$Q$13,1,MATCH($A12,'Export Credit'!$F$3:$Q$3,0))</f>
        <v>-0.49113028397840602</v>
      </c>
      <c r="E12" s="74">
        <f t="shared" si="0"/>
        <v>35.046574229285177</v>
      </c>
      <c r="F12" s="58"/>
      <c r="G12" s="76">
        <f>INDEX('Export Credit'!$F$8:$Q$8,1,MATCH($A12,'Export Credit'!$F$3:$Q$3,0))</f>
        <v>17.050170874353935</v>
      </c>
      <c r="H12" s="75">
        <f>INDEX('Export Credit'!$F$11:$Q$11,1,MATCH($A12,'Export Credit'!$F$3:$Q$3,0))</f>
        <v>2.4093861683696125</v>
      </c>
      <c r="I12" s="75">
        <f>INDEX('Export Credit'!$F$14:$Q$14,1,MATCH($A12,'Export Credit'!$F$3:$Q$3,0))</f>
        <v>-0.27672565624912704</v>
      </c>
      <c r="J12" s="74">
        <f t="shared" si="1"/>
        <v>19.182831386474419</v>
      </c>
      <c r="L12" s="73">
        <f>(E12*INDEX('Export Credit'!$F$18:$Q$19,1,MATCH($A12,'Export Credit'!$F$3:$Q$3,0))+J12*INDEX('Export Credit'!$F$18:$Q$19,2,MATCH($A12,'Export Credit'!$F$3:$Q$3,0)))/24/(EDATE($A12,1)-$A12)</f>
        <v>21.958986383966298</v>
      </c>
    </row>
    <row r="13" spans="1:12" ht="15.75" x14ac:dyDescent="0.25">
      <c r="A13" s="64">
        <f t="shared" si="2"/>
        <v>44105</v>
      </c>
      <c r="B13" s="76">
        <f>INDEX('Export Credit'!$F$6:$Q$6,1,MATCH($A13,'Export Credit'!$F$3:$Q$3,0))</f>
        <v>25.4533092471146</v>
      </c>
      <c r="C13" s="75">
        <f>INDEX('Export Credit'!$F$9:$Q$9,1,MATCH($A13,'Export Credit'!$F$3:$Q$3,0))</f>
        <v>4.0573073215843216</v>
      </c>
      <c r="D13" s="75">
        <f>INDEX('Export Credit'!$F$13:$Q$13,1,MATCH($A13,'Export Credit'!$F$3:$Q$3,0))</f>
        <v>-0.38980464567270895</v>
      </c>
      <c r="E13" s="74">
        <f t="shared" si="0"/>
        <v>29.120811923026213</v>
      </c>
      <c r="F13" s="58"/>
      <c r="G13" s="76">
        <f>INDEX('Export Credit'!$F$8:$Q$8,1,MATCH($A13,'Export Credit'!$F$3:$Q$3,0))</f>
        <v>19.455395133994106</v>
      </c>
      <c r="H13" s="75">
        <f>INDEX('Export Credit'!$F$11:$Q$11,1,MATCH($A13,'Export Credit'!$F$3:$Q$3,0))</f>
        <v>2.6268898275495882</v>
      </c>
      <c r="I13" s="75">
        <f>INDEX('Export Credit'!$F$14:$Q$14,1,MATCH($A13,'Export Credit'!$F$3:$Q$3,0))</f>
        <v>-0.29794960384134811</v>
      </c>
      <c r="J13" s="74">
        <f t="shared" si="1"/>
        <v>21.784335357702343</v>
      </c>
      <c r="L13" s="73">
        <f>(E13*INDEX('Export Credit'!$F$18:$Q$19,1,MATCH($A13,'Export Credit'!$F$3:$Q$3,0))+J13*INDEX('Export Credit'!$F$18:$Q$19,2,MATCH($A13,'Export Credit'!$F$3:$Q$3,0)))/24/(EDATE($A13,1)-$A13)</f>
        <v>23.085968296711417</v>
      </c>
    </row>
    <row r="14" spans="1:12" ht="15.75" x14ac:dyDescent="0.25">
      <c r="A14" s="64">
        <f t="shared" si="2"/>
        <v>44136</v>
      </c>
      <c r="B14" s="76">
        <f>INDEX('Export Credit'!$F$6:$Q$6,1,MATCH($A14,'Export Credit'!$F$3:$Q$3,0))</f>
        <v>24.105097704414153</v>
      </c>
      <c r="C14" s="75">
        <f>INDEX('Export Credit'!$F$9:$Q$9,1,MATCH($A14,'Export Credit'!$F$3:$Q$3,0))</f>
        <v>4.8467616257927357</v>
      </c>
      <c r="D14" s="75">
        <f>INDEX('Export Credit'!$F$13:$Q$13,1,MATCH($A14,'Export Credit'!$F$3:$Q$3,0))</f>
        <v>-0.39534499266417333</v>
      </c>
      <c r="E14" s="74">
        <f t="shared" si="0"/>
        <v>28.556514337542712</v>
      </c>
      <c r="F14" s="58"/>
      <c r="G14" s="76">
        <f>INDEX('Export Credit'!$F$8:$Q$8,1,MATCH($A14,'Export Credit'!$F$3:$Q$3,0))</f>
        <v>18.171380239176983</v>
      </c>
      <c r="H14" s="75">
        <f>INDEX('Export Credit'!$F$11:$Q$11,1,MATCH($A14,'Export Credit'!$F$3:$Q$3,0))</f>
        <v>3.2640680554351342</v>
      </c>
      <c r="I14" s="75">
        <f>INDEX('Export Credit'!$F$14:$Q$14,1,MATCH($A14,'Export Credit'!$F$3:$Q$3,0))</f>
        <v>-0.29802676078926632</v>
      </c>
      <c r="J14" s="74">
        <f t="shared" si="1"/>
        <v>21.137421533822852</v>
      </c>
      <c r="L14" s="73">
        <f>(E14*INDEX('Export Credit'!$F$18:$Q$19,1,MATCH($A14,'Export Credit'!$F$3:$Q$3,0))+J14*INDEX('Export Credit'!$F$18:$Q$19,2,MATCH($A14,'Export Credit'!$F$3:$Q$3,0)))/24/(EDATE($A14,1)-$A14)</f>
        <v>22.373937001109496</v>
      </c>
    </row>
    <row r="15" spans="1:12" ht="15.75" x14ac:dyDescent="0.25">
      <c r="A15" s="64">
        <f t="shared" si="2"/>
        <v>44166</v>
      </c>
      <c r="B15" s="76">
        <f>INDEX('Export Credit'!$F$6:$Q$6,1,MATCH($A15,'Export Credit'!$F$3:$Q$3,0))</f>
        <v>27.70922959846061</v>
      </c>
      <c r="C15" s="75">
        <f>INDEX('Export Credit'!$F$9:$Q$9,1,MATCH($A15,'Export Credit'!$F$3:$Q$3,0))</f>
        <v>7.7797470468769694</v>
      </c>
      <c r="D15" s="75">
        <f>INDEX('Export Credit'!$F$13:$Q$13,1,MATCH($A15,'Export Credit'!$F$3:$Q$3,0))</f>
        <v>-0.37607129096102332</v>
      </c>
      <c r="E15" s="74">
        <f t="shared" si="0"/>
        <v>35.112905354376558</v>
      </c>
      <c r="F15" s="58"/>
      <c r="G15" s="76">
        <f>INDEX('Export Credit'!$F$8:$Q$8,1,MATCH($A15,'Export Credit'!$F$3:$Q$3,0))</f>
        <v>22.171411600248689</v>
      </c>
      <c r="H15" s="75">
        <f>INDEX('Export Credit'!$F$11:$Q$11,1,MATCH($A15,'Export Credit'!$F$3:$Q$3,0))</f>
        <v>5.528925136898458</v>
      </c>
      <c r="I15" s="75">
        <f>INDEX('Export Credit'!$F$14:$Q$14,1,MATCH($A15,'Export Credit'!$F$3:$Q$3,0))</f>
        <v>-0.30091169995563327</v>
      </c>
      <c r="J15" s="74">
        <f t="shared" si="1"/>
        <v>27.399425037191513</v>
      </c>
      <c r="L15" s="73">
        <f>(E15*INDEX('Export Credit'!$F$18:$Q$19,1,MATCH($A15,'Export Credit'!$F$3:$Q$3,0))+J15*INDEX('Export Credit'!$F$18:$Q$19,2,MATCH($A15,'Export Credit'!$F$3:$Q$3,0)))/24/(EDATE($A15,1)-$A15)</f>
        <v>28.767945738627571</v>
      </c>
    </row>
    <row r="16" spans="1:12" ht="15.75" x14ac:dyDescent="0.25">
      <c r="A16" s="64">
        <f t="shared" si="2"/>
        <v>44197</v>
      </c>
      <c r="B16" s="76">
        <f>INDEX('Export Credit'!$F$6:$Q$6,1,MATCH($A16,'Export Credit'!$F$3:$Q$3,0))</f>
        <v>23.836803061593042</v>
      </c>
      <c r="C16" s="75">
        <f>INDEX('Export Credit'!$F$9:$Q$9,1,MATCH($A16,'Export Credit'!$F$3:$Q$3,0))</f>
        <v>6.3009917103678701</v>
      </c>
      <c r="D16" s="75">
        <f>INDEX('Export Credit'!$F$13:$Q$13,1,MATCH($A16,'Export Credit'!$F$3:$Q$3,0))</f>
        <v>-0.18437016207190979</v>
      </c>
      <c r="E16" s="74">
        <f t="shared" si="0"/>
        <v>29.953424609889002</v>
      </c>
      <c r="F16" s="58"/>
      <c r="G16" s="76">
        <f>INDEX('Export Credit'!$F$8:$Q$8,1,MATCH($A16,'Export Credit'!$F$3:$Q$3,0))</f>
        <v>19.2895818381499</v>
      </c>
      <c r="H16" s="75">
        <f>INDEX('Export Credit'!$F$11:$Q$11,1,MATCH($A16,'Export Credit'!$F$3:$Q$3,0))</f>
        <v>4.5877182226053117</v>
      </c>
      <c r="I16" s="75">
        <f>INDEX('Export Credit'!$F$14:$Q$14,1,MATCH($A16,'Export Credit'!$F$3:$Q$3,0))</f>
        <v>-0.14919883847718401</v>
      </c>
      <c r="J16" s="74">
        <f t="shared" si="1"/>
        <v>23.728101222278028</v>
      </c>
      <c r="L16" s="73">
        <f>(E16*INDEX('Export Credit'!$F$18:$Q$19,1,MATCH($A16,'Export Credit'!$F$3:$Q$3,0))+J16*INDEX('Export Credit'!$F$18:$Q$19,2,MATCH($A16,'Export Credit'!$F$3:$Q$3,0)))/24/(EDATE($A16,1)-$A16)</f>
        <v>24.732185639634636</v>
      </c>
    </row>
    <row r="17" spans="1:12" ht="15.75" x14ac:dyDescent="0.25">
      <c r="A17" s="64">
        <f t="shared" si="2"/>
        <v>44228</v>
      </c>
      <c r="B17" s="76">
        <f>INDEX('Export Credit'!$F$6:$Q$6,1,MATCH($A17,'Export Credit'!$F$3:$Q$3,0))</f>
        <v>27.058176201249612</v>
      </c>
      <c r="C17" s="75">
        <f>INDEX('Export Credit'!$F$9:$Q$9,1,MATCH($A17,'Export Credit'!$F$3:$Q$3,0))</f>
        <v>6.8974881396808216</v>
      </c>
      <c r="D17" s="75">
        <f>INDEX('Export Credit'!$F$13:$Q$13,1,MATCH($A17,'Export Credit'!$F$3:$Q$3,0))</f>
        <v>-0.20365574044017137</v>
      </c>
      <c r="E17" s="74">
        <f t="shared" si="0"/>
        <v>33.752008600490264</v>
      </c>
      <c r="F17" s="58"/>
      <c r="G17" s="76">
        <f>INDEX('Export Credit'!$F$8:$Q$8,1,MATCH($A17,'Export Credit'!$F$3:$Q$3,0))</f>
        <v>19.252414196679073</v>
      </c>
      <c r="H17" s="75">
        <f>INDEX('Export Credit'!$F$11:$Q$11,1,MATCH($A17,'Export Credit'!$F$3:$Q$3,0))</f>
        <v>4.42356528932513</v>
      </c>
      <c r="I17" s="75">
        <f>INDEX('Export Credit'!$F$14:$Q$14,1,MATCH($A17,'Export Credit'!$F$3:$Q$3,0))</f>
        <v>-0.14490498691868484</v>
      </c>
      <c r="J17" s="74">
        <f t="shared" si="1"/>
        <v>23.531074499085516</v>
      </c>
      <c r="L17" s="73">
        <f>(E17*INDEX('Export Credit'!$F$18:$Q$19,1,MATCH($A17,'Export Credit'!$F$3:$Q$3,0))+J17*INDEX('Export Credit'!$F$18:$Q$19,2,MATCH($A17,'Export Credit'!$F$3:$Q$3,0)))/24/(EDATE($A17,1)-$A17)</f>
        <v>25.26498296271668</v>
      </c>
    </row>
    <row r="18" spans="1:12" ht="15.75" x14ac:dyDescent="0.25">
      <c r="A18" s="64">
        <f t="shared" si="2"/>
        <v>44256</v>
      </c>
      <c r="B18" s="76">
        <f>INDEX('Export Credit'!$F$6:$Q$6,1,MATCH($A18,'Export Credit'!$F$3:$Q$3,0))</f>
        <v>19.80109635201455</v>
      </c>
      <c r="C18" s="75">
        <f>INDEX('Export Credit'!$F$9:$Q$9,1,MATCH($A18,'Export Credit'!$F$3:$Q$3,0))</f>
        <v>3.7411017678322818</v>
      </c>
      <c r="D18" s="75">
        <f>INDEX('Export Credit'!$F$13:$Q$13,1,MATCH($A18,'Export Credit'!$F$3:$Q$3,0))</f>
        <v>-0.17064278609930117</v>
      </c>
      <c r="E18" s="74">
        <f t="shared" si="0"/>
        <v>23.37155533374753</v>
      </c>
      <c r="F18" s="58"/>
      <c r="G18" s="76">
        <f>INDEX('Export Credit'!$F$8:$Q$8,1,MATCH($A18,'Export Credit'!$F$3:$Q$3,0))</f>
        <v>17.554292945154565</v>
      </c>
      <c r="H18" s="75">
        <f>INDEX('Export Credit'!$F$11:$Q$11,1,MATCH($A18,'Export Credit'!$F$3:$Q$3,0))</f>
        <v>3.057333489485083</v>
      </c>
      <c r="I18" s="75">
        <f>INDEX('Export Credit'!$F$14:$Q$14,1,MATCH($A18,'Export Credit'!$F$3:$Q$3,0))</f>
        <v>-0.15128018180971686</v>
      </c>
      <c r="J18" s="74">
        <f t="shared" si="1"/>
        <v>20.460346252829929</v>
      </c>
      <c r="L18" s="73">
        <f>(E18*INDEX('Export Credit'!$F$18:$Q$19,1,MATCH($A18,'Export Credit'!$F$3:$Q$3,0))+J18*INDEX('Export Credit'!$F$18:$Q$19,2,MATCH($A18,'Export Credit'!$F$3:$Q$3,0)))/24/(EDATE($A18,1)-$A18)</f>
        <v>21.000328582354967</v>
      </c>
    </row>
    <row r="19" spans="1:12" ht="15.75" x14ac:dyDescent="0.25">
      <c r="A19" s="64">
        <f t="shared" si="2"/>
        <v>44287</v>
      </c>
      <c r="B19" s="76">
        <f>INDEX('Export Credit'!$F$6:$Q$6,1,MATCH($A19,'Export Credit'!$F$3:$Q$3,0))</f>
        <v>23.388015094359218</v>
      </c>
      <c r="C19" s="75">
        <f>INDEX('Export Credit'!$F$9:$Q$9,1,MATCH($A19,'Export Credit'!$F$3:$Q$3,0))</f>
        <v>3.6053926613909462</v>
      </c>
      <c r="D19" s="75">
        <f>INDEX('Export Credit'!$F$13:$Q$13,1,MATCH($A19,'Export Credit'!$F$3:$Q$3,0))</f>
        <v>-0.20556764193127477</v>
      </c>
      <c r="E19" s="74">
        <f t="shared" si="0"/>
        <v>26.787840113818891</v>
      </c>
      <c r="F19" s="58"/>
      <c r="G19" s="76">
        <f>INDEX('Export Credit'!$F$8:$Q$8,1,MATCH($A19,'Export Credit'!$F$3:$Q$3,0))</f>
        <v>16.32536719185855</v>
      </c>
      <c r="H19" s="75">
        <f>INDEX('Export Credit'!$F$11:$Q$11,1,MATCH($A19,'Export Credit'!$F$3:$Q$3,0))</f>
        <v>2.2119016072361748</v>
      </c>
      <c r="I19" s="75">
        <f>INDEX('Export Credit'!$F$14:$Q$14,1,MATCH($A19,'Export Credit'!$F$3:$Q$3,0))</f>
        <v>-0.14349089581791657</v>
      </c>
      <c r="J19" s="74">
        <f t="shared" si="1"/>
        <v>18.39377790327681</v>
      </c>
      <c r="L19" s="73">
        <f>(E19*INDEX('Export Credit'!$F$18:$Q$19,1,MATCH($A19,'Export Credit'!$F$3:$Q$3,0))+J19*INDEX('Export Credit'!$F$18:$Q$19,2,MATCH($A19,'Export Credit'!$F$3:$Q$3,0)))/24/(EDATE($A19,1)-$A19)</f>
        <v>19.932689308542859</v>
      </c>
    </row>
    <row r="20" spans="1:12" ht="15.75" x14ac:dyDescent="0.25">
      <c r="A20" s="64">
        <f t="shared" si="2"/>
        <v>44317</v>
      </c>
      <c r="B20" s="72">
        <f>INDEX('Export Credit'!$F$6:$Q$6,1,MATCH($A20,'Export Credit'!$F$3:$Q$3,0))</f>
        <v>17.839758063265833</v>
      </c>
      <c r="C20" s="71">
        <f>INDEX('Export Credit'!$F$9:$Q$9,1,MATCH($A20,'Export Credit'!$F$3:$Q$3,0))</f>
        <v>2.465899548457736</v>
      </c>
      <c r="D20" s="71">
        <f>INDEX('Export Credit'!$F$13:$Q$13,1,MATCH($A20,'Export Credit'!$F$3:$Q$3,0))</f>
        <v>-0.17353362668124811</v>
      </c>
      <c r="E20" s="70">
        <f t="shared" si="0"/>
        <v>20.13212398504232</v>
      </c>
      <c r="F20" s="58"/>
      <c r="G20" s="72">
        <f>INDEX('Export Credit'!$F$8:$Q$8,1,MATCH($A20,'Export Credit'!$F$3:$Q$3,0))</f>
        <v>15.552307534684033</v>
      </c>
      <c r="H20" s="71">
        <f>INDEX('Export Credit'!$F$11:$Q$11,1,MATCH($A20,'Export Credit'!$F$3:$Q$3,0))</f>
        <v>1.6656172041993058</v>
      </c>
      <c r="I20" s="71">
        <f>INDEX('Export Credit'!$F$14:$Q$14,1,MATCH($A20,'Export Credit'!$F$3:$Q$3,0))</f>
        <v>-0.15128278759077277</v>
      </c>
      <c r="J20" s="70">
        <f t="shared" si="1"/>
        <v>17.066641951292567</v>
      </c>
      <c r="L20" s="69">
        <f>(E20*INDEX('Export Credit'!$F$18:$Q$19,1,MATCH($A20,'Export Credit'!$F$3:$Q$3,0))+J20*INDEX('Export Credit'!$F$18:$Q$19,2,MATCH($A20,'Export Credit'!$F$3:$Q$3,0)))/24/(EDATE($A20,1)-$A20)</f>
        <v>17.561074537381238</v>
      </c>
    </row>
    <row r="21" spans="1:12" ht="5.25" customHeight="1" x14ac:dyDescent="0.25">
      <c r="B21" s="58"/>
      <c r="C21" s="59"/>
      <c r="D21" s="63"/>
      <c r="E21" s="63"/>
      <c r="F21" s="58"/>
      <c r="G21" s="58"/>
      <c r="H21" s="58"/>
      <c r="I21" s="62"/>
      <c r="J21" s="61"/>
      <c r="L21" s="61"/>
    </row>
    <row r="22" spans="1:12" ht="15.75" x14ac:dyDescent="0.25">
      <c r="A22" s="64" t="s">
        <v>83</v>
      </c>
      <c r="B22" s="68">
        <f>'Export Credit'!$E$6</f>
        <v>24.97208018942419</v>
      </c>
      <c r="C22" s="67">
        <f>'Export Credit'!$E$9</f>
        <v>4.7997998330414378</v>
      </c>
      <c r="D22" s="67">
        <f>'Export Credit'!$E$13</f>
        <v>-0.33073615350536756</v>
      </c>
      <c r="E22" s="65">
        <f>SUM(B22:D22)</f>
        <v>29.44114386896026</v>
      </c>
      <c r="F22" s="86"/>
      <c r="G22" s="68">
        <f>'Export Credit'!$E$8</f>
        <v>18.016678875936279</v>
      </c>
      <c r="H22" s="67">
        <f>'Export Credit'!$E$11</f>
        <v>3.0588580438312305</v>
      </c>
      <c r="I22" s="67">
        <f>'Export Credit'!$E$14</f>
        <v>-0.23095394534525385</v>
      </c>
      <c r="J22" s="65">
        <f>SUM(G22:I22)</f>
        <v>20.844582974422256</v>
      </c>
      <c r="K22" s="87"/>
      <c r="L22" s="65">
        <f>'Export Credit'!S4</f>
        <v>22.340149047855583</v>
      </c>
    </row>
    <row r="23" spans="1:12" ht="15.75" x14ac:dyDescent="0.25">
      <c r="A23" s="64" t="s">
        <v>93</v>
      </c>
      <c r="B23" s="68">
        <f>'Export Credit'!$V$6</f>
        <v>27.600377220112197</v>
      </c>
      <c r="C23" s="67">
        <f>'Export Credit'!$V$9</f>
        <v>4.5354029061550127</v>
      </c>
      <c r="D23" s="67">
        <f>'Export Credit'!$V$13</f>
        <v>-0.46251169168534173</v>
      </c>
      <c r="E23" s="66">
        <f>SUM(B23:D23)</f>
        <v>31.673268434581864</v>
      </c>
      <c r="F23" s="86"/>
      <c r="G23" s="68">
        <f>'Export Credit'!$W$8</f>
        <v>17.109805537910592</v>
      </c>
      <c r="H23" s="67">
        <f>'Export Credit'!$W$11</f>
        <v>2.3467347579631692</v>
      </c>
      <c r="I23" s="67">
        <f>'Export Credit'!$W$14</f>
        <v>-0.28252803475799759</v>
      </c>
      <c r="J23" s="66">
        <f>SUM(G23:I23)</f>
        <v>19.174012261115763</v>
      </c>
      <c r="L23" s="66">
        <f>'Export Credit'!V1</f>
        <v>21.376750029390532</v>
      </c>
    </row>
    <row r="24" spans="1:12" ht="15.75" x14ac:dyDescent="0.25">
      <c r="A24" s="64" t="s">
        <v>94</v>
      </c>
      <c r="B24" s="68">
        <f>'Export Credit'!$X$6</f>
        <v>23.626642423714856</v>
      </c>
      <c r="C24" s="67">
        <f>'Export Credit'!$X$9</f>
        <v>4.9351458789475844</v>
      </c>
      <c r="D24" s="67">
        <f>'Export Credit'!$X$13</f>
        <v>-0.26327962800847599</v>
      </c>
      <c r="E24" s="66">
        <f>SUM(B24:D24)</f>
        <v>28.298508674653963</v>
      </c>
      <c r="F24" s="86"/>
      <c r="G24" s="68">
        <f>'Export Credit'!$Y$8</f>
        <v>18.470115544949124</v>
      </c>
      <c r="H24" s="67">
        <f>'Export Credit'!$Y$11</f>
        <v>3.4149196867652614</v>
      </c>
      <c r="I24" s="67">
        <f>'Export Credit'!$Y$14</f>
        <v>-0.20516690063888202</v>
      </c>
      <c r="J24" s="66">
        <f>SUM(G24:I24)</f>
        <v>21.679868331075504</v>
      </c>
      <c r="L24" s="66">
        <f>'Export Credit'!X1</f>
        <v>22.82383085959523</v>
      </c>
    </row>
    <row r="25" spans="1:12" ht="15.75" x14ac:dyDescent="0.25">
      <c r="A25" s="64"/>
      <c r="B25" s="58"/>
      <c r="C25" s="59"/>
      <c r="D25" s="63"/>
      <c r="E25" s="63"/>
      <c r="F25" s="58"/>
      <c r="G25" s="58"/>
      <c r="H25" s="58"/>
      <c r="I25" s="62"/>
      <c r="J25" s="61"/>
    </row>
    <row r="26" spans="1:12" x14ac:dyDescent="0.25">
      <c r="B26" s="62" t="s">
        <v>82</v>
      </c>
      <c r="C26" s="59"/>
      <c r="E26" s="58"/>
      <c r="F26" s="58"/>
      <c r="G26" s="58"/>
      <c r="H26" s="58"/>
      <c r="I26" s="62"/>
      <c r="J26" s="61"/>
    </row>
    <row r="27" spans="1:12" x14ac:dyDescent="0.25">
      <c r="B27" s="62" t="s">
        <v>79</v>
      </c>
      <c r="C27" s="60" t="str">
        <f ca="1">'Export Credit'!B1&amp;" Mon-Fri"</f>
        <v>4pm-10pm MPT Mon-Fri</v>
      </c>
      <c r="E27" s="58"/>
      <c r="F27" s="58"/>
      <c r="G27" s="89" t="s">
        <v>52</v>
      </c>
      <c r="H27" s="88" t="s">
        <v>92</v>
      </c>
      <c r="I27" s="62"/>
      <c r="J27" s="61"/>
    </row>
    <row r="28" spans="1:12" x14ac:dyDescent="0.25">
      <c r="B28" s="62" t="s">
        <v>80</v>
      </c>
      <c r="C28" s="60" t="s">
        <v>96</v>
      </c>
      <c r="E28" s="58"/>
      <c r="F28" s="58"/>
      <c r="G28" s="89" t="s">
        <v>51</v>
      </c>
      <c r="H28" s="88" t="s">
        <v>81</v>
      </c>
      <c r="I28" s="58"/>
      <c r="J28" s="58"/>
    </row>
    <row r="29" spans="1:12" x14ac:dyDescent="0.25">
      <c r="B29" s="58" t="s">
        <v>95</v>
      </c>
      <c r="C29" s="58"/>
      <c r="E29" s="58"/>
      <c r="F29" s="58"/>
      <c r="G29" s="58"/>
      <c r="H29" s="58"/>
      <c r="I29" s="58"/>
      <c r="J29" s="58"/>
    </row>
    <row r="30" spans="1:12" x14ac:dyDescent="0.25">
      <c r="B30" s="58"/>
      <c r="C30" s="58"/>
      <c r="D30" s="58"/>
      <c r="E30" s="58"/>
      <c r="F30" s="58"/>
      <c r="G30" s="58"/>
      <c r="H30" s="58"/>
      <c r="I30" s="58"/>
      <c r="J30" s="58"/>
    </row>
    <row r="31" spans="1:12" x14ac:dyDescent="0.25">
      <c r="B31" s="58"/>
      <c r="C31" s="58"/>
      <c r="D31" s="58"/>
      <c r="E31" s="58"/>
      <c r="F31" s="58"/>
      <c r="G31" s="58"/>
      <c r="H31" s="58"/>
      <c r="I31" s="58"/>
      <c r="J31" s="58"/>
    </row>
    <row r="32" spans="1:12" x14ac:dyDescent="0.25">
      <c r="B32" s="58"/>
      <c r="C32" s="58"/>
      <c r="D32" s="58"/>
      <c r="E32" s="58"/>
      <c r="F32" s="58"/>
      <c r="G32" s="58"/>
      <c r="H32" s="58"/>
      <c r="I32" s="58"/>
      <c r="J32" s="58"/>
    </row>
  </sheetData>
  <mergeCells count="2">
    <mergeCell ref="B6:E6"/>
    <mergeCell ref="G6:J6"/>
  </mergeCells>
  <pageMargins left="0.7" right="0.7" top="0.75" bottom="0.75" header="0.3" footer="0.3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0"/>
  <sheetViews>
    <sheetView workbookViewId="0"/>
  </sheetViews>
  <sheetFormatPr defaultRowHeight="15" x14ac:dyDescent="0.25"/>
  <cols>
    <col min="1" max="1" width="10.85546875" customWidth="1"/>
    <col min="3" max="3" width="15.5703125" customWidth="1"/>
    <col min="4" max="4" width="15.7109375" customWidth="1"/>
    <col min="5" max="5" width="16.5703125" bestFit="1" customWidth="1"/>
    <col min="6" max="6" width="8.7109375" bestFit="1" customWidth="1"/>
    <col min="7" max="7" width="11.28515625" bestFit="1" customWidth="1"/>
    <col min="8" max="8" width="10.85546875" bestFit="1" customWidth="1"/>
    <col min="9" max="9" width="7" bestFit="1" customWidth="1"/>
  </cols>
  <sheetData>
    <row r="2" spans="1:10" x14ac:dyDescent="0.25">
      <c r="C2" s="57" t="s">
        <v>91</v>
      </c>
    </row>
    <row r="3" spans="1:10" x14ac:dyDescent="0.25">
      <c r="C3" t="s">
        <v>90</v>
      </c>
      <c r="E3" s="57" t="s">
        <v>122</v>
      </c>
    </row>
    <row r="4" spans="1:10" x14ac:dyDescent="0.25">
      <c r="B4" t="s">
        <v>112</v>
      </c>
      <c r="C4" t="s">
        <v>110</v>
      </c>
      <c r="E4" t="s">
        <v>109</v>
      </c>
      <c r="F4" s="2">
        <v>43983</v>
      </c>
      <c r="G4" t="s">
        <v>111</v>
      </c>
      <c r="H4" t="s">
        <v>5</v>
      </c>
      <c r="I4" t="s">
        <v>117</v>
      </c>
      <c r="J4" t="s">
        <v>3</v>
      </c>
    </row>
    <row r="5" spans="1:10" x14ac:dyDescent="0.25">
      <c r="A5" s="57" t="s">
        <v>89</v>
      </c>
    </row>
    <row r="6" spans="1:10" x14ac:dyDescent="0.25">
      <c r="A6" t="s">
        <v>2</v>
      </c>
      <c r="B6" s="6">
        <f>C6-E6</f>
        <v>-4.1617734179784769</v>
      </c>
      <c r="C6" s="6">
        <f>'Export Credit'!S6</f>
        <v>19.226728145543078</v>
      </c>
      <c r="D6" t="s">
        <v>101</v>
      </c>
      <c r="E6" s="6">
        <v>23.388501563521555</v>
      </c>
      <c r="F6" s="6">
        <v>24.629074788928506</v>
      </c>
      <c r="G6" s="6">
        <v>19.227890227123687</v>
      </c>
      <c r="H6" s="6">
        <v>19.227890227123687</v>
      </c>
      <c r="I6" s="6">
        <v>19.226728145543078</v>
      </c>
      <c r="J6" s="6">
        <v>19.226728145543078</v>
      </c>
    </row>
    <row r="7" spans="1:10" x14ac:dyDescent="0.25">
      <c r="A7" t="s">
        <v>3</v>
      </c>
      <c r="B7" s="6">
        <f>C7-E7</f>
        <v>1.2477393503822514</v>
      </c>
      <c r="C7" s="6">
        <f>'Export Credit'!S9</f>
        <v>3.3617342181184862</v>
      </c>
      <c r="D7" t="s">
        <v>102</v>
      </c>
      <c r="E7" s="6">
        <v>2.1139948677362348</v>
      </c>
      <c r="F7" s="6">
        <v>2.2297889797048303</v>
      </c>
      <c r="G7" s="6">
        <v>1.7374093763922061</v>
      </c>
      <c r="H7" s="6">
        <v>1.7374093763922061</v>
      </c>
      <c r="I7" s="6">
        <v>1.731489540086198</v>
      </c>
      <c r="J7" s="6">
        <v>3.3617342181184862</v>
      </c>
    </row>
    <row r="8" spans="1:10" x14ac:dyDescent="0.25">
      <c r="A8" t="s">
        <v>5</v>
      </c>
      <c r="B8" s="6">
        <f>C8-E8</f>
        <v>0.39583968965849503</v>
      </c>
      <c r="C8" s="6">
        <f>'Export Credit'!S12</f>
        <v>-0.24831331580598595</v>
      </c>
      <c r="D8" t="s">
        <v>98</v>
      </c>
      <c r="E8" s="6">
        <v>-0.64415300546448095</v>
      </c>
      <c r="F8" s="6">
        <v>-0.65827397260273979</v>
      </c>
      <c r="G8" s="6">
        <v>-0.65827397260273979</v>
      </c>
      <c r="H8" s="6">
        <v>-0.24831331580598595</v>
      </c>
      <c r="I8" s="6">
        <v>-0.24831331580598595</v>
      </c>
      <c r="J8" s="6">
        <v>-0.24831331580598595</v>
      </c>
    </row>
    <row r="9" spans="1:10" x14ac:dyDescent="0.25">
      <c r="A9" t="s">
        <v>1</v>
      </c>
      <c r="B9" s="6">
        <f>C9-E9</f>
        <v>-2.518194377937732</v>
      </c>
      <c r="C9" s="6">
        <f>SUM(C6:C8)</f>
        <v>22.340149047855576</v>
      </c>
      <c r="E9" s="6">
        <f t="shared" ref="E9:I9" si="0">SUM(E6:E8)</f>
        <v>24.858343425793308</v>
      </c>
      <c r="F9" s="6">
        <f t="shared" si="0"/>
        <v>26.200589796030595</v>
      </c>
      <c r="G9" s="6">
        <f t="shared" si="0"/>
        <v>20.307025630913156</v>
      </c>
      <c r="H9" s="6">
        <f t="shared" si="0"/>
        <v>20.716986287709908</v>
      </c>
      <c r="I9" s="6">
        <f t="shared" si="0"/>
        <v>20.709904369823288</v>
      </c>
      <c r="J9" s="6">
        <v>22.340149047855576</v>
      </c>
    </row>
    <row r="10" spans="1:10" x14ac:dyDescent="0.25">
      <c r="B10" s="6"/>
      <c r="C10" s="6"/>
      <c r="D10" s="3" t="s">
        <v>123</v>
      </c>
      <c r="E10" s="6"/>
      <c r="F10" s="6">
        <f>F9-E9</f>
        <v>1.3422463702372873</v>
      </c>
      <c r="G10" s="6">
        <f t="shared" ref="G10:J10" si="1">G9-F9</f>
        <v>-5.8935641651174393</v>
      </c>
      <c r="H10" s="6">
        <f t="shared" si="1"/>
        <v>0.40996065679675198</v>
      </c>
      <c r="I10" s="6">
        <f t="shared" si="1"/>
        <v>-7.0819178866194932E-3</v>
      </c>
      <c r="J10" s="6">
        <f t="shared" si="1"/>
        <v>1.6302446780322875</v>
      </c>
    </row>
    <row r="11" spans="1:10" x14ac:dyDescent="0.25">
      <c r="D11" t="s">
        <v>88</v>
      </c>
    </row>
    <row r="13" spans="1:10" x14ac:dyDescent="0.25">
      <c r="A13" s="57" t="s">
        <v>87</v>
      </c>
      <c r="C13" s="57"/>
      <c r="J13" s="57"/>
    </row>
    <row r="14" spans="1:10" x14ac:dyDescent="0.25">
      <c r="B14" s="6">
        <f>C14-E14</f>
        <v>-2.7096227387704674E-2</v>
      </c>
      <c r="C14" s="37">
        <f>'Figure 1 Data'!P33-1</f>
        <v>0.12835136252509205</v>
      </c>
      <c r="D14" t="s">
        <v>99</v>
      </c>
      <c r="E14" s="37">
        <v>0.15544758991279672</v>
      </c>
      <c r="F14" s="37">
        <v>0.15827820959099337</v>
      </c>
      <c r="G14" s="37">
        <v>0.15461481053563464</v>
      </c>
      <c r="H14" s="37">
        <v>0.15461481053563464</v>
      </c>
      <c r="I14" s="37">
        <v>0.12835136252509205</v>
      </c>
      <c r="J14" s="37">
        <v>0.12835136252509205</v>
      </c>
    </row>
    <row r="15" spans="1:10" x14ac:dyDescent="0.25">
      <c r="B15" s="6">
        <f>C15-E15</f>
        <v>-7.1799483399146657E-2</v>
      </c>
      <c r="C15" s="37">
        <f>'Figure 1 Data'!P29-1</f>
        <v>0.44409457041453049</v>
      </c>
      <c r="D15" t="s">
        <v>100</v>
      </c>
      <c r="E15" s="37">
        <v>0.51589405381367714</v>
      </c>
      <c r="F15" s="37">
        <v>0.52079177278608224</v>
      </c>
      <c r="G15" s="37">
        <v>0.51441078516112171</v>
      </c>
      <c r="H15" s="37">
        <v>0.51441078516112171</v>
      </c>
      <c r="I15" s="37">
        <v>0.44409457041453049</v>
      </c>
      <c r="J15" s="37">
        <v>0.44409457041453049</v>
      </c>
    </row>
    <row r="19" spans="2:10" x14ac:dyDescent="0.25">
      <c r="B19" s="6">
        <f>C19-E19</f>
        <v>-3.3057261140770677</v>
      </c>
      <c r="C19" s="6">
        <f>'Export Credit'!AA1</f>
        <v>21.021857779578902</v>
      </c>
      <c r="D19" t="s">
        <v>107</v>
      </c>
      <c r="E19" s="6">
        <v>24.327583893655969</v>
      </c>
      <c r="F19" s="6">
        <v>26.096006844151301</v>
      </c>
      <c r="G19" s="6">
        <v>19.820436061870261</v>
      </c>
      <c r="H19" s="6">
        <v>20.186410355759755</v>
      </c>
      <c r="I19" s="6">
        <v>20.174060521351528</v>
      </c>
      <c r="J19" s="6">
        <v>21.021857779578902</v>
      </c>
    </row>
    <row r="20" spans="2:10" x14ac:dyDescent="0.25">
      <c r="B20" s="6">
        <f>C20-E20</f>
        <v>-1.7146450326111555</v>
      </c>
      <c r="C20" s="6">
        <f>'Export Credit'!AC1</f>
        <v>23.680290447650663</v>
      </c>
      <c r="D20" t="s">
        <v>108</v>
      </c>
      <c r="E20" s="6">
        <v>25.394935480261818</v>
      </c>
      <c r="F20" s="6">
        <v>26.30690616700182</v>
      </c>
      <c r="G20" s="6">
        <v>20.801680220437422</v>
      </c>
      <c r="H20" s="6">
        <v>21.256356295880234</v>
      </c>
      <c r="I20" s="6">
        <v>21.254629608048731</v>
      </c>
      <c r="J20" s="6">
        <v>23.680290447650663</v>
      </c>
    </row>
    <row r="22" spans="2:10" x14ac:dyDescent="0.25">
      <c r="C22" s="7">
        <f>'Exhibit No. 1'!E23</f>
        <v>31.673268434581864</v>
      </c>
      <c r="D22" t="s">
        <v>118</v>
      </c>
      <c r="E22" s="7">
        <v>39.263547635938558</v>
      </c>
      <c r="F22" s="7">
        <v>41.86245181247444</v>
      </c>
      <c r="G22" s="6">
        <v>31.45458324382226</v>
      </c>
      <c r="H22" s="6">
        <v>31.964523547244561</v>
      </c>
      <c r="I22" s="6">
        <v>30.163574667612227</v>
      </c>
      <c r="J22" s="7">
        <v>31.673268434581864</v>
      </c>
    </row>
    <row r="23" spans="2:10" x14ac:dyDescent="0.25">
      <c r="C23" s="7">
        <f>'Exhibit No. 1'!J23</f>
        <v>19.174012261115763</v>
      </c>
      <c r="D23" t="s">
        <v>119</v>
      </c>
      <c r="E23" s="7">
        <v>21.829046513681824</v>
      </c>
      <c r="F23" s="7">
        <v>23.69477622489309</v>
      </c>
      <c r="G23" s="6">
        <v>17.799131884742987</v>
      </c>
      <c r="H23" s="6">
        <v>18.097621582374899</v>
      </c>
      <c r="I23" s="6">
        <v>18.466735105031848</v>
      </c>
      <c r="J23" s="7">
        <v>19.174012261115763</v>
      </c>
    </row>
    <row r="24" spans="2:10" x14ac:dyDescent="0.25">
      <c r="C24" s="7">
        <f>'Exhibit No. 1'!E24</f>
        <v>28.298508674653963</v>
      </c>
      <c r="D24" t="s">
        <v>120</v>
      </c>
      <c r="E24" s="7">
        <v>31.132273615467476</v>
      </c>
      <c r="F24" s="7">
        <v>32.339613053548533</v>
      </c>
      <c r="G24" s="6">
        <v>25.440956833483856</v>
      </c>
      <c r="H24" s="6">
        <v>25.990358071600426</v>
      </c>
      <c r="I24" s="6">
        <v>25.581782307145186</v>
      </c>
      <c r="J24" s="7">
        <v>28.298508674653963</v>
      </c>
    </row>
    <row r="25" spans="2:10" x14ac:dyDescent="0.25">
      <c r="C25" s="7">
        <f>'Exhibit No. 1'!J24</f>
        <v>21.679868331075504</v>
      </c>
      <c r="D25" t="s">
        <v>121</v>
      </c>
      <c r="E25" s="7">
        <v>23.561570931104207</v>
      </c>
      <c r="F25" s="7">
        <v>24.495441804637679</v>
      </c>
      <c r="G25" s="6">
        <v>19.295810318995677</v>
      </c>
      <c r="H25" s="6">
        <v>19.721675277176438</v>
      </c>
      <c r="I25" s="6">
        <v>19.802271167542489</v>
      </c>
      <c r="J25" s="7">
        <v>21.679868331075504</v>
      </c>
    </row>
    <row r="27" spans="2:10" x14ac:dyDescent="0.25">
      <c r="C27" t="s">
        <v>115</v>
      </c>
      <c r="D27" t="s">
        <v>118</v>
      </c>
      <c r="F27" s="6">
        <f>F22-E22</f>
        <v>2.598904176535882</v>
      </c>
      <c r="G27" s="6">
        <f t="shared" ref="G27:J27" si="2">G22-F22</f>
        <v>-10.40786856865218</v>
      </c>
      <c r="H27" s="6">
        <f t="shared" si="2"/>
        <v>0.5099403034223009</v>
      </c>
      <c r="I27" s="6">
        <f t="shared" si="2"/>
        <v>-1.8009488796323332</v>
      </c>
      <c r="J27" s="6">
        <f t="shared" si="2"/>
        <v>1.5096937669696366</v>
      </c>
    </row>
    <row r="28" spans="2:10" x14ac:dyDescent="0.25">
      <c r="D28" t="s">
        <v>119</v>
      </c>
      <c r="F28" s="6">
        <f t="shared" ref="F28:J28" si="3">F23-E23</f>
        <v>1.8657297112112659</v>
      </c>
      <c r="G28" s="6">
        <f t="shared" si="3"/>
        <v>-5.8956443401501026</v>
      </c>
      <c r="H28" s="6">
        <f t="shared" si="3"/>
        <v>0.29848969763191135</v>
      </c>
      <c r="I28" s="6">
        <f t="shared" si="3"/>
        <v>0.3691135226569493</v>
      </c>
      <c r="J28" s="6">
        <f t="shared" si="3"/>
        <v>0.70727715608391506</v>
      </c>
    </row>
    <row r="29" spans="2:10" x14ac:dyDescent="0.25">
      <c r="D29" t="s">
        <v>120</v>
      </c>
      <c r="F29" s="6">
        <f t="shared" ref="F29:J29" si="4">F24-E24</f>
        <v>1.2073394380810569</v>
      </c>
      <c r="G29" s="6">
        <f t="shared" si="4"/>
        <v>-6.8986562200646766</v>
      </c>
      <c r="H29" s="6">
        <f t="shared" si="4"/>
        <v>0.5494012381165696</v>
      </c>
      <c r="I29" s="6">
        <f t="shared" si="4"/>
        <v>-0.40857576445523947</v>
      </c>
      <c r="J29" s="6">
        <f t="shared" si="4"/>
        <v>2.7167263675087767</v>
      </c>
    </row>
    <row r="30" spans="2:10" x14ac:dyDescent="0.25">
      <c r="D30" t="s">
        <v>121</v>
      </c>
      <c r="F30" s="6">
        <f t="shared" ref="F30:J30" si="5">F25-E25</f>
        <v>0.93387087353347198</v>
      </c>
      <c r="G30" s="6">
        <f t="shared" si="5"/>
        <v>-5.1996314856420014</v>
      </c>
      <c r="H30" s="6">
        <f t="shared" si="5"/>
        <v>0.42586495818076031</v>
      </c>
      <c r="I30" s="6">
        <f t="shared" si="5"/>
        <v>8.0595890366051748E-2</v>
      </c>
      <c r="J30" s="6">
        <f t="shared" si="5"/>
        <v>1.8775971635330144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activeCell="D1" sqref="D1"/>
    </sheetView>
  </sheetViews>
  <sheetFormatPr defaultRowHeight="15" x14ac:dyDescent="0.25"/>
  <cols>
    <col min="1" max="1" width="6.85546875" customWidth="1"/>
  </cols>
  <sheetData>
    <row r="1" spans="1:19" x14ac:dyDescent="0.25">
      <c r="A1" s="57"/>
      <c r="B1" s="57"/>
      <c r="C1" s="57" t="s">
        <v>6</v>
      </c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R1" t="s">
        <v>61</v>
      </c>
    </row>
    <row r="2" spans="1:19" ht="15.75" thickBot="1" x14ac:dyDescent="0.3">
      <c r="A2" s="57" t="s">
        <v>57</v>
      </c>
      <c r="B2" s="57" t="s">
        <v>49</v>
      </c>
      <c r="C2" s="57">
        <f>MONTH('Export Credit'!F3)</f>
        <v>6</v>
      </c>
      <c r="D2" s="57">
        <f>MONTH('Export Credit'!G3)</f>
        <v>7</v>
      </c>
      <c r="E2" s="57">
        <f>MONTH('Export Credit'!H3)</f>
        <v>8</v>
      </c>
      <c r="F2" s="57">
        <f>MONTH('Export Credit'!I3)</f>
        <v>9</v>
      </c>
      <c r="G2" s="57">
        <f>MONTH('Export Credit'!J3)</f>
        <v>10</v>
      </c>
      <c r="H2" s="57">
        <f>MONTH('Export Credit'!K3)</f>
        <v>11</v>
      </c>
      <c r="I2" s="57">
        <f>MONTH('Export Credit'!L3)</f>
        <v>12</v>
      </c>
      <c r="J2" s="57">
        <f>MONTH('Export Credit'!M3)</f>
        <v>1</v>
      </c>
      <c r="K2" s="57">
        <f>MONTH('Export Credit'!N3)</f>
        <v>2</v>
      </c>
      <c r="L2" s="57">
        <f>MONTH('Export Credit'!O3)</f>
        <v>3</v>
      </c>
      <c r="M2" s="57">
        <f>MONTH('Export Credit'!P3)</f>
        <v>4</v>
      </c>
      <c r="N2" s="57">
        <f>MONTH('Export Credit'!Q3)</f>
        <v>5</v>
      </c>
      <c r="O2" t="s">
        <v>0</v>
      </c>
      <c r="R2" t="s">
        <v>62</v>
      </c>
      <c r="S2" s="7">
        <f>$O$26</f>
        <v>17.393684582049705</v>
      </c>
    </row>
    <row r="3" spans="1:19" x14ac:dyDescent="0.25">
      <c r="A3" s="57" t="str">
        <f>'Export Credit'!D62</f>
        <v>Off</v>
      </c>
      <c r="B3" s="57">
        <v>1</v>
      </c>
      <c r="C3" s="90">
        <f>'Export Credit'!F62*'Export Credit'!F$53</f>
        <v>12.092123822452981</v>
      </c>
      <c r="D3" s="91">
        <f>'Export Credit'!G62*'Export Credit'!G$53</f>
        <v>18.447770469529424</v>
      </c>
      <c r="E3" s="91">
        <f>'Export Credit'!H62*'Export Credit'!H$53</f>
        <v>17.702557115785002</v>
      </c>
      <c r="F3" s="91">
        <f>'Export Credit'!I62*'Export Credit'!I$53</f>
        <v>15.506260393166221</v>
      </c>
      <c r="G3" s="91">
        <f>'Export Credit'!J62*'Export Credit'!J$53</f>
        <v>18.389817126656617</v>
      </c>
      <c r="H3" s="91">
        <f>'Export Credit'!K62*'Export Credit'!K$53</f>
        <v>15.937639255655396</v>
      </c>
      <c r="I3" s="91">
        <f>'Export Credit'!L62*'Export Credit'!L$53</f>
        <v>20.563057276551472</v>
      </c>
      <c r="J3" s="91">
        <f>'Export Credit'!M62*'Export Credit'!M$53</f>
        <v>17.715529332897113</v>
      </c>
      <c r="K3" s="91">
        <f>'Export Credit'!N62*'Export Credit'!N$53</f>
        <v>22.588740564168532</v>
      </c>
      <c r="L3" s="91">
        <f>'Export Credit'!O62*'Export Credit'!O$53</f>
        <v>16.436318589189355</v>
      </c>
      <c r="M3" s="91">
        <f>'Export Credit'!P62*'Export Credit'!P$53</f>
        <v>15.628204420526917</v>
      </c>
      <c r="N3" s="92">
        <f>'Export Credit'!Q62*'Export Credit'!Q$53</f>
        <v>16.016520883896739</v>
      </c>
      <c r="O3" s="7">
        <f t="shared" ref="O3:O26" si="0">AVERAGE(C3:N3)</f>
        <v>17.252044937539644</v>
      </c>
      <c r="R3" t="s">
        <v>63</v>
      </c>
      <c r="S3" s="7">
        <f>O3</f>
        <v>17.252044937539644</v>
      </c>
    </row>
    <row r="4" spans="1:19" x14ac:dyDescent="0.25">
      <c r="A4" s="57" t="str">
        <f>'Export Credit'!D63</f>
        <v>Off</v>
      </c>
      <c r="B4" s="57">
        <v>2</v>
      </c>
      <c r="C4" s="93">
        <f>'Export Credit'!F63*'Export Credit'!F$53</f>
        <v>11.27573857071849</v>
      </c>
      <c r="D4" s="94">
        <f>'Export Credit'!G63*'Export Credit'!G$53</f>
        <v>17.212997917614</v>
      </c>
      <c r="E4" s="94">
        <f>'Export Credit'!H63*'Export Credit'!H$53</f>
        <v>16.509974078294718</v>
      </c>
      <c r="F4" s="94">
        <f>'Export Credit'!I63*'Export Credit'!I$53</f>
        <v>14.618747281995301</v>
      </c>
      <c r="G4" s="94">
        <f>'Export Credit'!J63*'Export Credit'!J$53</f>
        <v>17.394938213524092</v>
      </c>
      <c r="H4" s="94">
        <f>'Export Credit'!K63*'Export Credit'!K$53</f>
        <v>15.630699172282741</v>
      </c>
      <c r="I4" s="94">
        <f>'Export Credit'!L63*'Export Credit'!L$53</f>
        <v>19.620515331834316</v>
      </c>
      <c r="J4" s="94">
        <f>'Export Credit'!M63*'Export Credit'!M$53</f>
        <v>17.197824211677659</v>
      </c>
      <c r="K4" s="94">
        <f>'Export Credit'!N63*'Export Credit'!N$53</f>
        <v>16.474735460014855</v>
      </c>
      <c r="L4" s="94">
        <f>'Export Credit'!O63*'Export Credit'!O$53</f>
        <v>16.148506497452711</v>
      </c>
      <c r="M4" s="94">
        <f>'Export Credit'!P63*'Export Credit'!P$53</f>
        <v>14.732066026199453</v>
      </c>
      <c r="N4" s="95">
        <f>'Export Credit'!Q63*'Export Credit'!Q$53</f>
        <v>15.10397439690702</v>
      </c>
      <c r="O4" s="7">
        <f t="shared" si="0"/>
        <v>15.993393096542945</v>
      </c>
      <c r="R4" t="s">
        <v>64</v>
      </c>
      <c r="S4" s="7">
        <f t="shared" ref="S4:S25" si="1">O4</f>
        <v>15.993393096542945</v>
      </c>
    </row>
    <row r="5" spans="1:19" x14ac:dyDescent="0.25">
      <c r="A5" s="57" t="str">
        <f>'Export Credit'!D64</f>
        <v>Off</v>
      </c>
      <c r="B5" s="57">
        <v>3</v>
      </c>
      <c r="C5" s="93">
        <f>'Export Credit'!F64*'Export Credit'!F$53</f>
        <v>10.820488024533109</v>
      </c>
      <c r="D5" s="94">
        <f>'Export Credit'!G64*'Export Credit'!G$53</f>
        <v>16.20906736042733</v>
      </c>
      <c r="E5" s="94">
        <f>'Export Credit'!H64*'Export Credit'!H$53</f>
        <v>15.81326114836062</v>
      </c>
      <c r="F5" s="94">
        <f>'Export Credit'!I64*'Export Credit'!I$53</f>
        <v>14.187844327156789</v>
      </c>
      <c r="G5" s="94">
        <f>'Export Credit'!J64*'Export Credit'!J$53</f>
        <v>17.195250170356974</v>
      </c>
      <c r="H5" s="94">
        <f>'Export Credit'!K64*'Export Credit'!K$53</f>
        <v>15.711616137400711</v>
      </c>
      <c r="I5" s="94">
        <f>'Export Credit'!L64*'Export Credit'!L$53</f>
        <v>19.307820563520291</v>
      </c>
      <c r="J5" s="94">
        <f>'Export Credit'!M64*'Export Credit'!M$53</f>
        <v>17.175795008350033</v>
      </c>
      <c r="K5" s="94">
        <f>'Export Credit'!N64*'Export Credit'!N$53</f>
        <v>15.907700255833147</v>
      </c>
      <c r="L5" s="94">
        <f>'Export Credit'!O64*'Export Credit'!O$53</f>
        <v>14.773466556314439</v>
      </c>
      <c r="M5" s="94">
        <f>'Export Credit'!P64*'Export Credit'!P$53</f>
        <v>14.051228036191162</v>
      </c>
      <c r="N5" s="95">
        <f>'Export Credit'!Q64*'Export Credit'!Q$53</f>
        <v>13.876024348560691</v>
      </c>
      <c r="O5" s="7">
        <f t="shared" si="0"/>
        <v>15.419130161417108</v>
      </c>
      <c r="R5" t="s">
        <v>69</v>
      </c>
      <c r="S5" s="7">
        <f t="shared" si="1"/>
        <v>15.419130161417108</v>
      </c>
    </row>
    <row r="6" spans="1:19" x14ac:dyDescent="0.25">
      <c r="A6" s="57" t="str">
        <f>'Export Credit'!D65</f>
        <v>Off</v>
      </c>
      <c r="B6" s="57">
        <v>4</v>
      </c>
      <c r="C6" s="93">
        <f>'Export Credit'!F65*'Export Credit'!F$53</f>
        <v>10.790529580003041</v>
      </c>
      <c r="D6" s="94">
        <f>'Export Credit'!G65*'Export Credit'!G$53</f>
        <v>15.821296944059386</v>
      </c>
      <c r="E6" s="94">
        <f>'Export Credit'!H65*'Export Credit'!H$53</f>
        <v>15.420230450536772</v>
      </c>
      <c r="F6" s="94">
        <f>'Export Credit'!I65*'Export Credit'!I$53</f>
        <v>14.00643331153217</v>
      </c>
      <c r="G6" s="94">
        <f>'Export Credit'!J65*'Export Credit'!J$53</f>
        <v>17.638945724545952</v>
      </c>
      <c r="H6" s="94">
        <f>'Export Credit'!K65*'Export Credit'!K$53</f>
        <v>16.553310126235562</v>
      </c>
      <c r="I6" s="94">
        <f>'Export Credit'!L65*'Export Credit'!L$53</f>
        <v>20.132530904865117</v>
      </c>
      <c r="J6" s="94">
        <f>'Export Credit'!M65*'Export Credit'!M$53</f>
        <v>18.105892897019302</v>
      </c>
      <c r="K6" s="94">
        <f>'Export Credit'!N65*'Export Credit'!N$53</f>
        <v>17.073325797691144</v>
      </c>
      <c r="L6" s="94">
        <f>'Export Credit'!O65*'Export Credit'!O$53</f>
        <v>15.56829440309459</v>
      </c>
      <c r="M6" s="94">
        <f>'Export Credit'!P65*'Export Credit'!P$53</f>
        <v>14.171880176217732</v>
      </c>
      <c r="N6" s="95">
        <f>'Export Credit'!Q65*'Export Credit'!Q$53</f>
        <v>14.797384202990196</v>
      </c>
      <c r="O6" s="7">
        <f t="shared" si="0"/>
        <v>15.840004543232583</v>
      </c>
      <c r="R6" t="s">
        <v>65</v>
      </c>
      <c r="S6" s="7">
        <f t="shared" si="1"/>
        <v>15.840004543232583</v>
      </c>
    </row>
    <row r="7" spans="1:19" x14ac:dyDescent="0.25">
      <c r="A7" s="57" t="str">
        <f>'Export Credit'!D66</f>
        <v>Off</v>
      </c>
      <c r="B7" s="57">
        <v>5</v>
      </c>
      <c r="C7" s="93">
        <f>'Export Credit'!F66*'Export Credit'!F$53</f>
        <v>11.811101848076062</v>
      </c>
      <c r="D7" s="94">
        <f>'Export Credit'!G66*'Export Credit'!G$53</f>
        <v>16.137896261242062</v>
      </c>
      <c r="E7" s="94">
        <f>'Export Credit'!H66*'Export Credit'!H$53</f>
        <v>15.68487400218609</v>
      </c>
      <c r="F7" s="94">
        <f>'Export Credit'!I66*'Export Credit'!I$53</f>
        <v>14.531023056916517</v>
      </c>
      <c r="G7" s="94">
        <f>'Export Credit'!J66*'Export Credit'!J$53</f>
        <v>18.681319532994529</v>
      </c>
      <c r="H7" s="94">
        <f>'Export Credit'!K66*'Export Credit'!K$53</f>
        <v>18.633649248771821</v>
      </c>
      <c r="I7" s="94">
        <f>'Export Credit'!L66*'Export Credit'!L$53</f>
        <v>22.076330594267468</v>
      </c>
      <c r="J7" s="94">
        <f>'Export Credit'!M66*'Export Credit'!M$53</f>
        <v>19.228880464259962</v>
      </c>
      <c r="K7" s="94">
        <f>'Export Credit'!N66*'Export Credit'!N$53</f>
        <v>20.425812495351462</v>
      </c>
      <c r="L7" s="94">
        <f>'Export Credit'!O66*'Export Credit'!O$53</f>
        <v>18.939478058619923</v>
      </c>
      <c r="M7" s="94">
        <f>'Export Credit'!P66*'Export Credit'!P$53</f>
        <v>17.899873673064853</v>
      </c>
      <c r="N7" s="95">
        <f>'Export Credit'!Q66*'Export Credit'!Q$53</f>
        <v>17.3885840711268</v>
      </c>
      <c r="O7" s="7">
        <f t="shared" si="0"/>
        <v>17.619901942239796</v>
      </c>
      <c r="R7" t="s">
        <v>70</v>
      </c>
      <c r="S7" s="7">
        <f t="shared" si="1"/>
        <v>17.619901942239796</v>
      </c>
    </row>
    <row r="8" spans="1:19" x14ac:dyDescent="0.25">
      <c r="A8" s="57" t="str">
        <f>'Export Credit'!D67</f>
        <v>Off</v>
      </c>
      <c r="B8" s="57">
        <v>6</v>
      </c>
      <c r="C8" s="93">
        <f>'Export Credit'!F67*'Export Credit'!F$53</f>
        <v>12.76987610072427</v>
      </c>
      <c r="D8" s="94">
        <f>'Export Credit'!G67*'Export Credit'!G$53</f>
        <v>17.237784086901531</v>
      </c>
      <c r="E8" s="94">
        <f>'Export Credit'!H67*'Export Credit'!H$53</f>
        <v>17.026726759828069</v>
      </c>
      <c r="F8" s="94">
        <f>'Export Credit'!I67*'Export Credit'!I$53</f>
        <v>16.975955217146506</v>
      </c>
      <c r="G8" s="94">
        <f>'Export Credit'!J67*'Export Credit'!J$53</f>
        <v>22.044874630715793</v>
      </c>
      <c r="H8" s="94">
        <f>'Export Credit'!K67*'Export Credit'!K$53</f>
        <v>21.785587501895343</v>
      </c>
      <c r="I8" s="94">
        <f>'Export Credit'!L67*'Export Credit'!L$53</f>
        <v>25.632329902670161</v>
      </c>
      <c r="J8" s="94">
        <f>'Export Credit'!M67*'Export Credit'!M$53</f>
        <v>21.964188966822977</v>
      </c>
      <c r="K8" s="94">
        <f>'Export Credit'!N67*'Export Credit'!N$53</f>
        <v>27.767516415997193</v>
      </c>
      <c r="L8" s="94">
        <f>'Export Credit'!O67*'Export Credit'!O$53</f>
        <v>23.680034514582264</v>
      </c>
      <c r="M8" s="94">
        <f>'Export Credit'!P67*'Export Credit'!P$53</f>
        <v>21.314805692185455</v>
      </c>
      <c r="N8" s="95">
        <f>'Export Credit'!Q67*'Export Credit'!Q$53</f>
        <v>22.712144161653946</v>
      </c>
      <c r="O8" s="7">
        <f t="shared" si="0"/>
        <v>20.909318662593627</v>
      </c>
      <c r="R8" t="s">
        <v>66</v>
      </c>
      <c r="S8" s="7">
        <f t="shared" si="1"/>
        <v>20.909318662593627</v>
      </c>
    </row>
    <row r="9" spans="1:19" x14ac:dyDescent="0.25">
      <c r="A9" s="57" t="str">
        <f>'Export Credit'!D68</f>
        <v>Off</v>
      </c>
      <c r="B9" s="57">
        <v>7</v>
      </c>
      <c r="C9" s="93">
        <f>'Export Credit'!F68*'Export Credit'!F$53</f>
        <v>12.113066315772191</v>
      </c>
      <c r="D9" s="94">
        <f>'Export Credit'!G68*'Export Credit'!G$53</f>
        <v>15.483862131585079</v>
      </c>
      <c r="E9" s="94">
        <f>'Export Credit'!H68*'Export Credit'!H$53</f>
        <v>16.325194954176457</v>
      </c>
      <c r="F9" s="94">
        <f>'Export Credit'!I68*'Export Credit'!I$53</f>
        <v>17.122780531523382</v>
      </c>
      <c r="G9" s="94">
        <f>'Export Credit'!J68*'Export Credit'!J$53</f>
        <v>25.232683689322805</v>
      </c>
      <c r="H9" s="94">
        <f>'Export Credit'!K68*'Export Credit'!K$53</f>
        <v>23.667363627233826</v>
      </c>
      <c r="I9" s="94">
        <f>'Export Credit'!L68*'Export Credit'!L$53</f>
        <v>27.024491699965985</v>
      </c>
      <c r="J9" s="94">
        <f>'Export Credit'!M68*'Export Credit'!M$53</f>
        <v>26.680928808855896</v>
      </c>
      <c r="K9" s="94">
        <f>'Export Credit'!N68*'Export Credit'!N$53</f>
        <v>30.630655817194015</v>
      </c>
      <c r="L9" s="94">
        <f>'Export Credit'!O68*'Export Credit'!O$53</f>
        <v>25.150739416124498</v>
      </c>
      <c r="M9" s="94">
        <f>'Export Credit'!P68*'Export Credit'!P$53</f>
        <v>29.92660745853766</v>
      </c>
      <c r="N9" s="95">
        <f>'Export Credit'!Q68*'Export Credit'!Q$53</f>
        <v>22.25075584284027</v>
      </c>
      <c r="O9" s="7">
        <f t="shared" si="0"/>
        <v>22.634094191094338</v>
      </c>
      <c r="R9" t="s">
        <v>71</v>
      </c>
      <c r="S9" s="7">
        <f t="shared" si="1"/>
        <v>22.634094191094338</v>
      </c>
    </row>
    <row r="10" spans="1:19" x14ac:dyDescent="0.25">
      <c r="A10" s="57" t="str">
        <f>'Export Credit'!D69</f>
        <v>Off</v>
      </c>
      <c r="B10" s="57">
        <v>8</v>
      </c>
      <c r="C10" s="93">
        <f>'Export Credit'!F69*'Export Credit'!F$53</f>
        <v>10.350326679542265</v>
      </c>
      <c r="D10" s="94">
        <f>'Export Credit'!G69*'Export Credit'!G$53</f>
        <v>15.70325527889659</v>
      </c>
      <c r="E10" s="94">
        <f>'Export Credit'!H69*'Export Credit'!H$53</f>
        <v>15.367674986056933</v>
      </c>
      <c r="F10" s="94">
        <f>'Export Credit'!I69*'Export Credit'!I$53</f>
        <v>16.29386372945952</v>
      </c>
      <c r="G10" s="94">
        <f>'Export Credit'!J69*'Export Credit'!J$53</f>
        <v>25.334170429227065</v>
      </c>
      <c r="H10" s="94">
        <f>'Export Credit'!K69*'Export Credit'!K$53</f>
        <v>20.405365708744245</v>
      </c>
      <c r="I10" s="94">
        <f>'Export Credit'!L69*'Export Credit'!L$53</f>
        <v>25.020318100966552</v>
      </c>
      <c r="J10" s="94">
        <f>'Export Credit'!M69*'Export Credit'!M$53</f>
        <v>24.014148943860715</v>
      </c>
      <c r="K10" s="94">
        <f>'Export Credit'!N69*'Export Credit'!N$53</f>
        <v>26.193023905217402</v>
      </c>
      <c r="L10" s="94">
        <f>'Export Credit'!O69*'Export Credit'!O$53</f>
        <v>23.470368890918547</v>
      </c>
      <c r="M10" s="94">
        <f>'Export Credit'!P69*'Export Credit'!P$53</f>
        <v>20.490754986306577</v>
      </c>
      <c r="N10" s="95">
        <f>'Export Credit'!Q69*'Export Credit'!Q$53</f>
        <v>16.057887871329445</v>
      </c>
      <c r="O10" s="7">
        <f t="shared" si="0"/>
        <v>19.891763292543821</v>
      </c>
      <c r="R10" t="s">
        <v>67</v>
      </c>
      <c r="S10" s="7">
        <f t="shared" si="1"/>
        <v>19.891763292543821</v>
      </c>
    </row>
    <row r="11" spans="1:19" x14ac:dyDescent="0.25">
      <c r="A11" s="57" t="str">
        <f>'Export Credit'!D70</f>
        <v>Off</v>
      </c>
      <c r="B11" s="57">
        <v>9</v>
      </c>
      <c r="C11" s="93">
        <f>'Export Credit'!F70*'Export Credit'!F$53</f>
        <v>9.6474679063062556</v>
      </c>
      <c r="D11" s="94">
        <f>'Export Credit'!G70*'Export Credit'!G$53</f>
        <v>15.463447878273264</v>
      </c>
      <c r="E11" s="94">
        <f>'Export Credit'!H70*'Export Credit'!H$53</f>
        <v>14.672175019844422</v>
      </c>
      <c r="F11" s="94">
        <f>'Export Credit'!I70*'Export Credit'!I$53</f>
        <v>14.771942048394017</v>
      </c>
      <c r="G11" s="94">
        <f>'Export Credit'!J70*'Export Credit'!J$53</f>
        <v>19.570145279790928</v>
      </c>
      <c r="H11" s="94">
        <f>'Export Credit'!K70*'Export Credit'!K$53</f>
        <v>18.790856718096457</v>
      </c>
      <c r="I11" s="94">
        <f>'Export Credit'!L70*'Export Credit'!L$53</f>
        <v>23.109682641514567</v>
      </c>
      <c r="J11" s="94">
        <f>'Export Credit'!M70*'Export Credit'!M$53</f>
        <v>19.051254809539795</v>
      </c>
      <c r="K11" s="94">
        <f>'Export Credit'!N70*'Export Credit'!N$53</f>
        <v>17.437341921311997</v>
      </c>
      <c r="L11" s="94">
        <f>'Export Credit'!O70*'Export Credit'!O$53</f>
        <v>19.118243441619125</v>
      </c>
      <c r="M11" s="94">
        <f>'Export Credit'!P70*'Export Credit'!P$53</f>
        <v>14.3573301865868</v>
      </c>
      <c r="N11" s="95">
        <f>'Export Credit'!Q70*'Export Credit'!Q$53</f>
        <v>13.498806837019888</v>
      </c>
      <c r="O11" s="7">
        <f t="shared" si="0"/>
        <v>16.624057890691457</v>
      </c>
      <c r="R11" t="s">
        <v>72</v>
      </c>
      <c r="S11" s="7">
        <f t="shared" si="1"/>
        <v>16.624057890691457</v>
      </c>
    </row>
    <row r="12" spans="1:19" x14ac:dyDescent="0.25">
      <c r="A12" s="57" t="str">
        <f>'Export Credit'!D71</f>
        <v>Off</v>
      </c>
      <c r="B12" s="57">
        <v>10</v>
      </c>
      <c r="C12" s="93">
        <f>'Export Credit'!F71*'Export Credit'!F$53</f>
        <v>9.8737360413073887</v>
      </c>
      <c r="D12" s="94">
        <f>'Export Credit'!G71*'Export Credit'!G$53</f>
        <v>16.944565651936603</v>
      </c>
      <c r="E12" s="94">
        <f>'Export Credit'!H71*'Export Credit'!H$53</f>
        <v>15.955224845400251</v>
      </c>
      <c r="F12" s="94">
        <f>'Export Credit'!I71*'Export Credit'!I$53</f>
        <v>13.841377013521324</v>
      </c>
      <c r="G12" s="94">
        <f>'Export Credit'!J71*'Export Credit'!J$53</f>
        <v>16.531909855529701</v>
      </c>
      <c r="H12" s="94">
        <f>'Export Credit'!K71*'Export Credit'!K$53</f>
        <v>16.145527409419024</v>
      </c>
      <c r="I12" s="94">
        <f>'Export Credit'!L71*'Export Credit'!L$53</f>
        <v>21.557273688946943</v>
      </c>
      <c r="J12" s="94">
        <f>'Export Credit'!M71*'Export Credit'!M$53</f>
        <v>18.100170239740596</v>
      </c>
      <c r="K12" s="94">
        <f>'Export Credit'!N71*'Export Credit'!N$53</f>
        <v>15.772857883198693</v>
      </c>
      <c r="L12" s="94">
        <f>'Export Credit'!O71*'Export Credit'!O$53</f>
        <v>25.801634095101999</v>
      </c>
      <c r="M12" s="94">
        <f>'Export Credit'!P71*'Export Credit'!P$53</f>
        <v>12.019953969318395</v>
      </c>
      <c r="N12" s="95">
        <f>'Export Credit'!Q71*'Export Credit'!Q$53</f>
        <v>13.361637683897881</v>
      </c>
      <c r="O12" s="7">
        <f t="shared" si="0"/>
        <v>16.325489031443233</v>
      </c>
      <c r="R12" t="s">
        <v>68</v>
      </c>
      <c r="S12" s="7">
        <f t="shared" si="1"/>
        <v>16.325489031443233</v>
      </c>
    </row>
    <row r="13" spans="1:19" x14ac:dyDescent="0.25">
      <c r="A13" s="57" t="str">
        <f>'Export Credit'!D72</f>
        <v>Off</v>
      </c>
      <c r="B13" s="57">
        <v>11</v>
      </c>
      <c r="C13" s="93">
        <f>'Export Credit'!F72*'Export Credit'!F$53</f>
        <v>10.535958542390018</v>
      </c>
      <c r="D13" s="94">
        <f>'Export Credit'!G72*'Export Credit'!G$53</f>
        <v>17.996634935166295</v>
      </c>
      <c r="E13" s="94">
        <f>'Export Credit'!H72*'Export Credit'!H$53</f>
        <v>17.337461479792552</v>
      </c>
      <c r="F13" s="94">
        <f>'Export Credit'!I72*'Export Credit'!I$53</f>
        <v>14.571068435935892</v>
      </c>
      <c r="G13" s="94">
        <f>'Export Credit'!J72*'Export Credit'!J$53</f>
        <v>15.945832474987677</v>
      </c>
      <c r="H13" s="94">
        <f>'Export Credit'!K72*'Export Credit'!K$53</f>
        <v>16.221182308543977</v>
      </c>
      <c r="I13" s="94">
        <f>'Export Credit'!L72*'Export Credit'!L$53</f>
        <v>21.464700212725745</v>
      </c>
      <c r="J13" s="94">
        <f>'Export Credit'!M72*'Export Credit'!M$53</f>
        <v>17.329679903273888</v>
      </c>
      <c r="K13" s="94">
        <f>'Export Credit'!N72*'Export Credit'!N$53</f>
        <v>14.40073915120157</v>
      </c>
      <c r="L13" s="94">
        <f>'Export Credit'!O72*'Export Credit'!O$53</f>
        <v>12.322289701257501</v>
      </c>
      <c r="M13" s="94">
        <f>'Export Credit'!P72*'Export Credit'!P$53</f>
        <v>10.172751306140526</v>
      </c>
      <c r="N13" s="95">
        <f>'Export Credit'!Q72*'Export Credit'!Q$53</f>
        <v>12.167698054313613</v>
      </c>
      <c r="O13" s="7">
        <f t="shared" si="0"/>
        <v>15.038833042144104</v>
      </c>
      <c r="R13" t="s">
        <v>73</v>
      </c>
      <c r="S13" s="7">
        <f t="shared" si="1"/>
        <v>15.038833042144104</v>
      </c>
    </row>
    <row r="14" spans="1:19" x14ac:dyDescent="0.25">
      <c r="A14" s="57" t="str">
        <f>'Export Credit'!D73</f>
        <v>Off</v>
      </c>
      <c r="B14" s="57">
        <v>12</v>
      </c>
      <c r="C14" s="93">
        <f>'Export Credit'!F73*'Export Credit'!F$53</f>
        <v>10.901156607576706</v>
      </c>
      <c r="D14" s="94">
        <f>'Export Credit'!G73*'Export Credit'!G$53</f>
        <v>18.889399038984532</v>
      </c>
      <c r="E14" s="94">
        <f>'Export Credit'!H73*'Export Credit'!H$53</f>
        <v>18.564835518703568</v>
      </c>
      <c r="F14" s="94">
        <f>'Export Credit'!I73*'Export Credit'!I$53</f>
        <v>15.665191543133163</v>
      </c>
      <c r="G14" s="94">
        <f>'Export Credit'!J73*'Export Credit'!J$53</f>
        <v>15.668049312824143</v>
      </c>
      <c r="H14" s="94">
        <f>'Export Credit'!K73*'Export Credit'!K$53</f>
        <v>15.588280393472051</v>
      </c>
      <c r="I14" s="94">
        <f>'Export Credit'!L73*'Export Credit'!L$53</f>
        <v>19.66696036733812</v>
      </c>
      <c r="J14" s="94">
        <f>'Export Credit'!M73*'Export Credit'!M$53</f>
        <v>16.505171178761099</v>
      </c>
      <c r="K14" s="94">
        <f>'Export Credit'!N73*'Export Credit'!N$53</f>
        <v>13.362017749943313</v>
      </c>
      <c r="L14" s="94">
        <f>'Export Credit'!O73*'Export Credit'!O$53</f>
        <v>10.61615543350762</v>
      </c>
      <c r="M14" s="94">
        <f>'Export Credit'!P73*'Export Credit'!P$53</f>
        <v>9.5024558040280915</v>
      </c>
      <c r="N14" s="95">
        <f>'Export Credit'!Q73*'Export Credit'!Q$53</f>
        <v>8.7410337852884137</v>
      </c>
      <c r="O14" s="7">
        <f t="shared" si="0"/>
        <v>14.472558894463402</v>
      </c>
      <c r="R14" t="str">
        <f>LEFT(R2,LEN(R2)-1)&amp;"p"</f>
        <v>12:00p</v>
      </c>
      <c r="S14" s="7">
        <f t="shared" si="1"/>
        <v>14.472558894463402</v>
      </c>
    </row>
    <row r="15" spans="1:19" x14ac:dyDescent="0.25">
      <c r="A15" s="57" t="str">
        <f>'Export Credit'!D74</f>
        <v>Off</v>
      </c>
      <c r="B15" s="57">
        <v>13</v>
      </c>
      <c r="C15" s="93">
        <f>'Export Credit'!F74*'Export Credit'!F$53</f>
        <v>11.16868272349984</v>
      </c>
      <c r="D15" s="94">
        <f>'Export Credit'!G74*'Export Credit'!G$53</f>
        <v>19.514833253819404</v>
      </c>
      <c r="E15" s="94">
        <f>'Export Credit'!H74*'Export Credit'!H$53</f>
        <v>20.070304566729945</v>
      </c>
      <c r="F15" s="94">
        <f>'Export Credit'!I74*'Export Credit'!I$53</f>
        <v>15.812203297001171</v>
      </c>
      <c r="G15" s="94">
        <f>'Export Credit'!J74*'Export Credit'!J$53</f>
        <v>16.508362427628608</v>
      </c>
      <c r="H15" s="94">
        <f>'Export Credit'!K74*'Export Credit'!K$53</f>
        <v>15.379427559624164</v>
      </c>
      <c r="I15" s="94">
        <f>'Export Credit'!L74*'Export Credit'!L$53</f>
        <v>19.442051999085653</v>
      </c>
      <c r="J15" s="94">
        <f>'Export Credit'!M74*'Export Credit'!M$53</f>
        <v>15.888809625851525</v>
      </c>
      <c r="K15" s="94">
        <f>'Export Credit'!N74*'Export Credit'!N$53</f>
        <v>11.736748449424065</v>
      </c>
      <c r="L15" s="94">
        <f>'Export Credit'!O74*'Export Credit'!O$53</f>
        <v>19.05058120661592</v>
      </c>
      <c r="M15" s="94">
        <f>'Export Credit'!P74*'Export Credit'!P$53</f>
        <v>8.958484491619739</v>
      </c>
      <c r="N15" s="95">
        <f>'Export Credit'!Q74*'Export Credit'!Q$53</f>
        <v>8.4424642693992276</v>
      </c>
      <c r="O15" s="7">
        <f t="shared" si="0"/>
        <v>15.164412822524939</v>
      </c>
      <c r="R15" t="str">
        <f t="shared" ref="R15:R25" si="2">LEFT(R3,LEN(R3)-1)&amp;"p"</f>
        <v>1:00p</v>
      </c>
      <c r="S15" s="7">
        <f t="shared" si="1"/>
        <v>15.164412822524939</v>
      </c>
    </row>
    <row r="16" spans="1:19" x14ac:dyDescent="0.25">
      <c r="A16" s="57" t="str">
        <f>'Export Credit'!D75</f>
        <v>Off</v>
      </c>
      <c r="B16" s="57">
        <v>14</v>
      </c>
      <c r="C16" s="93">
        <f>'Export Credit'!F75*'Export Credit'!F$53</f>
        <v>12.144403932604463</v>
      </c>
      <c r="D16" s="94">
        <f>'Export Credit'!G75*'Export Credit'!G$53</f>
        <v>21.393834494234131</v>
      </c>
      <c r="E16" s="94">
        <f>'Export Credit'!H75*'Export Credit'!H$53</f>
        <v>22.491780769788122</v>
      </c>
      <c r="F16" s="94">
        <f>'Export Credit'!I75*'Export Credit'!I$53</f>
        <v>17.083551162199313</v>
      </c>
      <c r="G16" s="94">
        <f>'Export Credit'!J75*'Export Credit'!J$53</f>
        <v>16.644723831292794</v>
      </c>
      <c r="H16" s="94">
        <f>'Export Credit'!K75*'Export Credit'!K$53</f>
        <v>14.991103740231321</v>
      </c>
      <c r="I16" s="94">
        <f>'Export Credit'!L75*'Export Credit'!L$53</f>
        <v>18.550910032885298</v>
      </c>
      <c r="J16" s="94">
        <f>'Export Credit'!M75*'Export Credit'!M$53</f>
        <v>15.66140981273591</v>
      </c>
      <c r="K16" s="94">
        <f>'Export Credit'!N75*'Export Credit'!N$53</f>
        <v>11.528645968529736</v>
      </c>
      <c r="L16" s="94">
        <f>'Export Credit'!O75*'Export Credit'!O$53</f>
        <v>7.815719888558232</v>
      </c>
      <c r="M16" s="94">
        <f>'Export Credit'!P75*'Export Credit'!P$53</f>
        <v>9.9240760188594539</v>
      </c>
      <c r="N16" s="95">
        <f>'Export Credit'!Q75*'Export Credit'!Q$53</f>
        <v>10.243314932105053</v>
      </c>
      <c r="O16" s="7">
        <f t="shared" si="0"/>
        <v>14.872789548668651</v>
      </c>
      <c r="R16" t="str">
        <f t="shared" si="2"/>
        <v>2:00p</v>
      </c>
      <c r="S16" s="7">
        <f t="shared" si="1"/>
        <v>14.872789548668651</v>
      </c>
    </row>
    <row r="17" spans="1:19" ht="15.75" thickBot="1" x14ac:dyDescent="0.3">
      <c r="A17" s="57" t="str">
        <f>'Export Credit'!D76</f>
        <v>Off</v>
      </c>
      <c r="B17" s="57">
        <v>15</v>
      </c>
      <c r="C17" s="93">
        <f>'Export Credit'!F76*'Export Credit'!F$53</f>
        <v>13.106099861515116</v>
      </c>
      <c r="D17" s="94">
        <f>'Export Credit'!G76*'Export Credit'!G$53</f>
        <v>21.695216750983757</v>
      </c>
      <c r="E17" s="94">
        <f>'Export Credit'!H76*'Export Credit'!H$53</f>
        <v>23.680446930782377</v>
      </c>
      <c r="F17" s="94">
        <f>'Export Credit'!I76*'Export Credit'!I$53</f>
        <v>17.256280727006249</v>
      </c>
      <c r="G17" s="94">
        <f>'Export Credit'!J76*'Export Credit'!J$53</f>
        <v>17.291241240129743</v>
      </c>
      <c r="H17" s="94">
        <f>'Export Credit'!K76*'Export Credit'!K$53</f>
        <v>16.315809923314688</v>
      </c>
      <c r="I17" s="94">
        <f>'Export Credit'!L76*'Export Credit'!L$53</f>
        <v>19.767865694729654</v>
      </c>
      <c r="J17" s="94">
        <f>'Export Credit'!M76*'Export Credit'!M$53</f>
        <v>16.303874033755456</v>
      </c>
      <c r="K17" s="94">
        <f>'Export Credit'!N76*'Export Credit'!N$53</f>
        <v>11.253600851944595</v>
      </c>
      <c r="L17" s="94">
        <f>'Export Credit'!O76*'Export Credit'!O$53</f>
        <v>8.567521781108983</v>
      </c>
      <c r="M17" s="94">
        <f>'Export Credit'!P76*'Export Credit'!P$53</f>
        <v>9.3652612930057906</v>
      </c>
      <c r="N17" s="95">
        <f>'Export Credit'!Q76*'Export Credit'!Q$53</f>
        <v>10.49182819938633</v>
      </c>
      <c r="O17" s="7">
        <f t="shared" si="0"/>
        <v>15.424587273971895</v>
      </c>
      <c r="R17" t="str">
        <f t="shared" si="2"/>
        <v>3:00p</v>
      </c>
      <c r="S17" s="7">
        <f t="shared" si="1"/>
        <v>15.424587273971895</v>
      </c>
    </row>
    <row r="18" spans="1:19" x14ac:dyDescent="0.25">
      <c r="A18" s="57" t="str">
        <f>'Export Credit'!D77</f>
        <v>On</v>
      </c>
      <c r="B18" s="57">
        <v>16</v>
      </c>
      <c r="C18" s="96">
        <f>'Export Credit'!F77*'Export Credit'!F$53</f>
        <v>14.97282000260771</v>
      </c>
      <c r="D18" s="97">
        <f>'Export Credit'!G77*'Export Credit'!G$53</f>
        <v>28.291937232963729</v>
      </c>
      <c r="E18" s="97">
        <f>'Export Credit'!H77*'Export Credit'!H$53</f>
        <v>32.331930670995845</v>
      </c>
      <c r="F18" s="97">
        <f>'Export Credit'!I77*'Export Credit'!I$53</f>
        <v>20.958346848786853</v>
      </c>
      <c r="G18" s="97">
        <f>'Export Credit'!J77*'Export Credit'!J$53</f>
        <v>17.908654037523782</v>
      </c>
      <c r="H18" s="98">
        <f>'Export Credit'!K77*'Export Credit'!K$53</f>
        <v>22.897318365300197</v>
      </c>
      <c r="I18" s="98">
        <f>'Export Credit'!L77*'Export Credit'!L$53</f>
        <v>23.717113326537412</v>
      </c>
      <c r="J18" s="98">
        <f>'Export Credit'!M77*'Export Credit'!M$53</f>
        <v>19.075502457279136</v>
      </c>
      <c r="K18" s="98">
        <f>'Export Credit'!N77*'Export Credit'!N$53</f>
        <v>13.055472666635284</v>
      </c>
      <c r="L18" s="97">
        <f>'Export Credit'!O77*'Export Credit'!O$53</f>
        <v>9.7496596401449409</v>
      </c>
      <c r="M18" s="97">
        <f>'Export Credit'!P77*'Export Credit'!P$53</f>
        <v>11.57628297080363</v>
      </c>
      <c r="N18" s="99">
        <f>'Export Credit'!Q77*'Export Credit'!Q$53</f>
        <v>11.102439885796109</v>
      </c>
      <c r="O18" s="7">
        <f t="shared" si="0"/>
        <v>18.803123175447883</v>
      </c>
      <c r="R18" t="str">
        <f t="shared" si="2"/>
        <v>4:00p</v>
      </c>
      <c r="S18" s="7">
        <f t="shared" si="1"/>
        <v>18.803123175447883</v>
      </c>
    </row>
    <row r="19" spans="1:19" x14ac:dyDescent="0.25">
      <c r="A19" s="57" t="str">
        <f>'Export Credit'!D78</f>
        <v>On</v>
      </c>
      <c r="B19" s="57">
        <v>17</v>
      </c>
      <c r="C19" s="100">
        <f>'Export Credit'!F78*'Export Credit'!F$53</f>
        <v>19.208178415391405</v>
      </c>
      <c r="D19" s="101">
        <f>'Export Credit'!G78*'Export Credit'!G$53</f>
        <v>23.250850741800754</v>
      </c>
      <c r="E19" s="101">
        <f>'Export Credit'!H78*'Export Credit'!H$53</f>
        <v>24.924255967905751</v>
      </c>
      <c r="F19" s="101">
        <f>'Export Credit'!I78*'Export Credit'!I$53</f>
        <v>21.132507541708637</v>
      </c>
      <c r="G19" s="101">
        <f>'Export Credit'!J78*'Export Credit'!J$53</f>
        <v>19.481931069898121</v>
      </c>
      <c r="H19" s="102">
        <f>'Export Credit'!K78*'Export Credit'!K$53</f>
        <v>28.240714310036228</v>
      </c>
      <c r="I19" s="102">
        <f>'Export Credit'!L78*'Export Credit'!L$53</f>
        <v>32.503000624463617</v>
      </c>
      <c r="J19" s="102">
        <f>'Export Credit'!M78*'Export Credit'!M$53</f>
        <v>24.351237455661487</v>
      </c>
      <c r="K19" s="102">
        <f>'Export Credit'!N78*'Export Credit'!N$53</f>
        <v>18.889073907350848</v>
      </c>
      <c r="L19" s="101">
        <f>'Export Credit'!O78*'Export Credit'!O$53</f>
        <v>13.014134766385691</v>
      </c>
      <c r="M19" s="101">
        <f>'Export Credit'!P78*'Export Credit'!P$53</f>
        <v>11.050189838698605</v>
      </c>
      <c r="N19" s="103">
        <f>'Export Credit'!Q78*'Export Credit'!Q$53</f>
        <v>11.053856922704103</v>
      </c>
      <c r="O19" s="7">
        <f t="shared" si="0"/>
        <v>20.591660963500438</v>
      </c>
      <c r="R19" t="str">
        <f t="shared" si="2"/>
        <v>5:00p</v>
      </c>
      <c r="S19" s="7">
        <f t="shared" si="1"/>
        <v>20.591660963500438</v>
      </c>
    </row>
    <row r="20" spans="1:19" x14ac:dyDescent="0.25">
      <c r="A20" s="57" t="str">
        <f>'Export Credit'!D79</f>
        <v>On</v>
      </c>
      <c r="B20" s="57">
        <v>18</v>
      </c>
      <c r="C20" s="100">
        <f>'Export Credit'!F79*'Export Credit'!F$53</f>
        <v>19.480767594283439</v>
      </c>
      <c r="D20" s="101">
        <f>'Export Credit'!G79*'Export Credit'!G$53</f>
        <v>23.522811512960448</v>
      </c>
      <c r="E20" s="101">
        <f>'Export Credit'!H79*'Export Credit'!H$53</f>
        <v>25.660021667102818</v>
      </c>
      <c r="F20" s="101">
        <f>'Export Credit'!I79*'Export Credit'!I$53</f>
        <v>29.259509850651742</v>
      </c>
      <c r="G20" s="101">
        <f>'Export Credit'!J79*'Export Credit'!J$53</f>
        <v>25.176388464293126</v>
      </c>
      <c r="H20" s="102">
        <f>'Export Credit'!K79*'Export Credit'!K$53</f>
        <v>28.986215884441592</v>
      </c>
      <c r="I20" s="102">
        <f>'Export Credit'!L79*'Export Credit'!L$53</f>
        <v>29.93622963189415</v>
      </c>
      <c r="J20" s="102">
        <f>'Export Credit'!M79*'Export Credit'!M$53</f>
        <v>27.043522632915298</v>
      </c>
      <c r="K20" s="102">
        <f>'Export Credit'!N79*'Export Credit'!N$53</f>
        <v>36.39386805847262</v>
      </c>
      <c r="L20" s="101">
        <f>'Export Credit'!O79*'Export Credit'!O$53</f>
        <v>17.999177447281795</v>
      </c>
      <c r="M20" s="101">
        <f>'Export Credit'!P79*'Export Credit'!P$53</f>
        <v>14.461053940154441</v>
      </c>
      <c r="N20" s="103">
        <f>'Export Credit'!Q79*'Export Credit'!Q$53</f>
        <v>13.716909844235239</v>
      </c>
      <c r="O20" s="7">
        <f t="shared" si="0"/>
        <v>24.303039710723894</v>
      </c>
      <c r="R20" t="str">
        <f t="shared" si="2"/>
        <v>6:00p</v>
      </c>
      <c r="S20" s="7">
        <f t="shared" si="1"/>
        <v>24.303039710723894</v>
      </c>
    </row>
    <row r="21" spans="1:19" x14ac:dyDescent="0.25">
      <c r="A21" s="57" t="str">
        <f>'Export Credit'!D80</f>
        <v>On</v>
      </c>
      <c r="B21" s="57">
        <v>19</v>
      </c>
      <c r="C21" s="100">
        <f>'Export Credit'!F80*'Export Credit'!F$53</f>
        <v>30.360869052836964</v>
      </c>
      <c r="D21" s="101">
        <f>'Export Credit'!G80*'Export Credit'!G$53</f>
        <v>28.116098653295484</v>
      </c>
      <c r="E21" s="101">
        <f>'Export Credit'!H80*'Export Credit'!H$53</f>
        <v>35.132922556856535</v>
      </c>
      <c r="F21" s="101">
        <f>'Export Credit'!I80*'Export Credit'!I$53</f>
        <v>37.7840700300764</v>
      </c>
      <c r="G21" s="101">
        <f>'Export Credit'!J80*'Export Credit'!J$53</f>
        <v>35.762811307882941</v>
      </c>
      <c r="H21" s="102">
        <f>'Export Credit'!K80*'Export Credit'!K$53</f>
        <v>22.93341905570955</v>
      </c>
      <c r="I21" s="102">
        <f>'Export Credit'!L80*'Export Credit'!L$53</f>
        <v>27.3890913438645</v>
      </c>
      <c r="J21" s="102">
        <f>'Export Credit'!M80*'Export Credit'!M$53</f>
        <v>25.326082270652634</v>
      </c>
      <c r="K21" s="102">
        <f>'Export Credit'!N80*'Export Credit'!N$53</f>
        <v>41.700914516890784</v>
      </c>
      <c r="L21" s="101">
        <f>'Export Credit'!O80*'Export Credit'!O$53</f>
        <v>24.239037939473313</v>
      </c>
      <c r="M21" s="101">
        <f>'Export Credit'!P80*'Export Credit'!P$53</f>
        <v>21.505385302603795</v>
      </c>
      <c r="N21" s="103">
        <f>'Export Credit'!Q80*'Export Credit'!Q$53</f>
        <v>19.699676680068336</v>
      </c>
      <c r="O21" s="7">
        <f t="shared" si="0"/>
        <v>29.16253155918427</v>
      </c>
      <c r="R21" t="str">
        <f t="shared" si="2"/>
        <v>7:00p</v>
      </c>
      <c r="S21" s="7">
        <f t="shared" si="1"/>
        <v>29.16253155918427</v>
      </c>
    </row>
    <row r="22" spans="1:19" x14ac:dyDescent="0.25">
      <c r="A22" s="57" t="str">
        <f>'Export Credit'!D81</f>
        <v>On</v>
      </c>
      <c r="B22" s="57">
        <v>20</v>
      </c>
      <c r="C22" s="100">
        <f>'Export Credit'!F81*'Export Credit'!F$53</f>
        <v>34.698337874875932</v>
      </c>
      <c r="D22" s="101">
        <f>'Export Credit'!G81*'Export Credit'!G$53</f>
        <v>26.759370757392876</v>
      </c>
      <c r="E22" s="101">
        <f>'Export Credit'!H81*'Export Credit'!H$53</f>
        <v>36.227425798913607</v>
      </c>
      <c r="F22" s="101">
        <f>'Export Credit'!I81*'Export Credit'!I$53</f>
        <v>51.910555520679857</v>
      </c>
      <c r="G22" s="101">
        <f>'Export Credit'!J81*'Export Credit'!J$53</f>
        <v>30.569283649049961</v>
      </c>
      <c r="H22" s="102">
        <f>'Export Credit'!K81*'Export Credit'!K$53</f>
        <v>21.19360158978915</v>
      </c>
      <c r="I22" s="102">
        <f>'Export Credit'!L81*'Export Credit'!L$53</f>
        <v>26.181561353360223</v>
      </c>
      <c r="J22" s="102">
        <f>'Export Credit'!M81*'Export Credit'!M$53</f>
        <v>23.940167821519029</v>
      </c>
      <c r="K22" s="102">
        <f>'Export Credit'!N81*'Export Credit'!N$53</f>
        <v>27.261694040759608</v>
      </c>
      <c r="L22" s="101">
        <f>'Export Credit'!O81*'Export Credit'!O$53</f>
        <v>29.336796145727057</v>
      </c>
      <c r="M22" s="101">
        <f>'Export Credit'!P81*'Export Credit'!P$53</f>
        <v>36.235902022175154</v>
      </c>
      <c r="N22" s="103">
        <f>'Export Credit'!Q81*'Export Credit'!Q$53</f>
        <v>24.551917879416987</v>
      </c>
      <c r="O22" s="7">
        <f t="shared" si="0"/>
        <v>30.738884537804953</v>
      </c>
      <c r="R22" t="str">
        <f t="shared" si="2"/>
        <v>8:00p</v>
      </c>
      <c r="S22" s="7">
        <f t="shared" si="1"/>
        <v>30.738884537804953</v>
      </c>
    </row>
    <row r="23" spans="1:19" ht="15.75" thickBot="1" x14ac:dyDescent="0.3">
      <c r="A23" s="57" t="str">
        <f>'Export Credit'!D82</f>
        <v>On</v>
      </c>
      <c r="B23" s="57">
        <v>21</v>
      </c>
      <c r="C23" s="104">
        <f>'Export Credit'!F82*'Export Credit'!F$53</f>
        <v>28.434700283790157</v>
      </c>
      <c r="D23" s="105">
        <f>'Export Credit'!G82*'Export Credit'!G$53</f>
        <v>25.268346815110259</v>
      </c>
      <c r="E23" s="105">
        <f>'Export Credit'!H82*'Export Credit'!H$53</f>
        <v>25.577745843180004</v>
      </c>
      <c r="F23" s="105">
        <f>'Export Credit'!I82*'Export Credit'!I$53</f>
        <v>20.517978605860598</v>
      </c>
      <c r="G23" s="105">
        <f>'Export Credit'!J82*'Export Credit'!J$53</f>
        <v>23.820786954039672</v>
      </c>
      <c r="H23" s="106">
        <f>'Export Credit'!K82*'Export Credit'!K$53</f>
        <v>20.379317021208212</v>
      </c>
      <c r="I23" s="106">
        <f>'Export Credit'!L82*'Export Credit'!L$53</f>
        <v>26.528381310643752</v>
      </c>
      <c r="J23" s="106">
        <f>'Export Credit'!M82*'Export Credit'!M$53</f>
        <v>23.284305731530672</v>
      </c>
      <c r="K23" s="106">
        <f>'Export Credit'!N82*'Export Credit'!N$53</f>
        <v>25.048034017388538</v>
      </c>
      <c r="L23" s="105">
        <f>'Export Credit'!O82*'Export Credit'!O$53</f>
        <v>24.467772173074504</v>
      </c>
      <c r="M23" s="105">
        <f>'Export Credit'!P82*'Export Credit'!P$53</f>
        <v>45.499276491719698</v>
      </c>
      <c r="N23" s="107">
        <f>'Export Credit'!Q82*'Export Credit'!Q$53</f>
        <v>26.913747167374233</v>
      </c>
      <c r="O23" s="7">
        <f t="shared" si="0"/>
        <v>26.311699367910027</v>
      </c>
      <c r="R23" t="str">
        <f t="shared" si="2"/>
        <v>9:00p</v>
      </c>
      <c r="S23" s="7">
        <f t="shared" si="1"/>
        <v>26.311699367910027</v>
      </c>
    </row>
    <row r="24" spans="1:19" x14ac:dyDescent="0.25">
      <c r="A24" s="57" t="str">
        <f>'Export Credit'!D83</f>
        <v>Off</v>
      </c>
      <c r="B24" s="57">
        <v>22</v>
      </c>
      <c r="C24" s="93">
        <f>'Export Credit'!F83*'Export Credit'!F$53</f>
        <v>21.66634034702583</v>
      </c>
      <c r="D24" s="94">
        <f>'Export Credit'!G83*'Export Credit'!G$53</f>
        <v>22.540065026321894</v>
      </c>
      <c r="E24" s="94">
        <f>'Export Credit'!H83*'Export Credit'!H$53</f>
        <v>27.110064609854621</v>
      </c>
      <c r="F24" s="94">
        <f>'Export Credit'!I83*'Export Credit'!I$53</f>
        <v>18.055394508303017</v>
      </c>
      <c r="G24" s="94">
        <f>'Export Credit'!J83*'Export Credit'!J$53</f>
        <v>21.110840574265016</v>
      </c>
      <c r="H24" s="94">
        <f>'Export Credit'!K83*'Export Credit'!K$53</f>
        <v>18.851189965981739</v>
      </c>
      <c r="I24" s="94">
        <f>'Export Credit'!L83*'Export Credit'!L$53</f>
        <v>23.213669952474007</v>
      </c>
      <c r="J24" s="94">
        <f>'Export Credit'!M83*'Export Credit'!M$53</f>
        <v>20.149844466663239</v>
      </c>
      <c r="K24" s="94">
        <f>'Export Credit'!N83*'Export Credit'!N$53</f>
        <v>20.566084538904022</v>
      </c>
      <c r="L24" s="94">
        <f>'Export Credit'!O83*'Export Credit'!O$53</f>
        <v>19.932247475177814</v>
      </c>
      <c r="M24" s="94">
        <f>'Export Credit'!P83*'Export Credit'!P$53</f>
        <v>22.570760078821351</v>
      </c>
      <c r="N24" s="95">
        <f>'Export Credit'!Q83*'Export Credit'!Q$53</f>
        <v>23.434013220394551</v>
      </c>
      <c r="O24" s="7">
        <f t="shared" si="0"/>
        <v>21.600042897015594</v>
      </c>
      <c r="R24" t="str">
        <f t="shared" si="2"/>
        <v>10:00p</v>
      </c>
      <c r="S24" s="7">
        <f t="shared" si="1"/>
        <v>21.600042897015594</v>
      </c>
    </row>
    <row r="25" spans="1:19" x14ac:dyDescent="0.25">
      <c r="A25" s="57" t="str">
        <f>'Export Credit'!D84</f>
        <v>Off</v>
      </c>
      <c r="B25" s="57">
        <v>23</v>
      </c>
      <c r="C25" s="93">
        <f>'Export Credit'!F84*'Export Credit'!F$53</f>
        <v>13.430228833845733</v>
      </c>
      <c r="D25" s="94">
        <f>'Export Credit'!G84*'Export Credit'!G$53</f>
        <v>21.038882832041942</v>
      </c>
      <c r="E25" s="94">
        <f>'Export Credit'!H84*'Export Credit'!H$53</f>
        <v>20.631768851193581</v>
      </c>
      <c r="F25" s="94">
        <f>'Export Credit'!I84*'Export Credit'!I$53</f>
        <v>17.301890616584011</v>
      </c>
      <c r="G25" s="94">
        <f>'Export Credit'!J84*'Export Credit'!J$53</f>
        <v>20.049986302744156</v>
      </c>
      <c r="H25" s="94">
        <f>'Export Credit'!K84*'Export Credit'!K$53</f>
        <v>18.208220579994894</v>
      </c>
      <c r="I25" s="94">
        <f>'Export Credit'!L84*'Export Credit'!L$53</f>
        <v>22.319125147966123</v>
      </c>
      <c r="J25" s="94">
        <f>'Export Credit'!M84*'Export Credit'!M$53</f>
        <v>18.569993213068148</v>
      </c>
      <c r="K25" s="94">
        <f>'Export Credit'!N84*'Export Credit'!N$53</f>
        <v>18.883623053432061</v>
      </c>
      <c r="L25" s="94">
        <f>'Export Credit'!O84*'Export Credit'!O$53</f>
        <v>18.566406128214187</v>
      </c>
      <c r="M25" s="94">
        <f>'Export Credit'!P84*'Export Credit'!P$53</f>
        <v>18.873610616090382</v>
      </c>
      <c r="N25" s="95">
        <f>'Export Credit'!Q84*'Export Credit'!Q$53</f>
        <v>19.560067819817476</v>
      </c>
      <c r="O25" s="7">
        <f t="shared" si="0"/>
        <v>18.952816999582726</v>
      </c>
      <c r="R25" t="str">
        <f t="shared" si="2"/>
        <v>11:00p</v>
      </c>
      <c r="S25" s="7">
        <f t="shared" si="1"/>
        <v>18.952816999582726</v>
      </c>
    </row>
    <row r="26" spans="1:19" ht="15.75" thickBot="1" x14ac:dyDescent="0.3">
      <c r="A26" s="57" t="str">
        <f>'Export Credit'!D85</f>
        <v>Off</v>
      </c>
      <c r="B26" s="57">
        <v>24</v>
      </c>
      <c r="C26" s="108">
        <f>'Export Credit'!F85*'Export Credit'!F$53</f>
        <v>11.701978662204569</v>
      </c>
      <c r="D26" s="109">
        <f>'Export Credit'!G85*'Export Credit'!G$53</f>
        <v>18.011535253397422</v>
      </c>
      <c r="E26" s="109">
        <f>'Export Credit'!H85*'Export Credit'!H$53</f>
        <v>18.163974921775225</v>
      </c>
      <c r="F26" s="109">
        <f>'Export Credit'!I85*'Export Credit'!I$53</f>
        <v>15.522685591904144</v>
      </c>
      <c r="G26" s="109">
        <f>'Export Credit'!J85*'Export Credit'!J$53</f>
        <v>18.516042172502214</v>
      </c>
      <c r="H26" s="109">
        <f>'Export Credit'!K85*'Export Credit'!K$53</f>
        <v>16.400579997813413</v>
      </c>
      <c r="I26" s="109">
        <f>'Export Credit'!L85*'Export Credit'!L$53</f>
        <v>20.969253017864357</v>
      </c>
      <c r="J26" s="109">
        <f>'Export Credit'!M85*'Export Credit'!M$53</f>
        <v>17.887896500298869</v>
      </c>
      <c r="K26" s="109">
        <f>'Export Credit'!N85*'Export Credit'!N$53</f>
        <v>19.486315680622258</v>
      </c>
      <c r="L26" s="109">
        <f>'Export Credit'!O85*'Export Credit'!O$53</f>
        <v>16.540345531154092</v>
      </c>
      <c r="M26" s="109">
        <f>'Export Credit'!P85*'Export Credit'!P$53</f>
        <v>18.596268575752326</v>
      </c>
      <c r="N26" s="110">
        <f>'Export Credit'!Q85*'Export Credit'!Q$53</f>
        <v>16.9273390793076</v>
      </c>
      <c r="O26" s="7">
        <f t="shared" si="0"/>
        <v>17.393684582049705</v>
      </c>
    </row>
    <row r="28" spans="1:19" x14ac:dyDescent="0.25">
      <c r="A28" t="s">
        <v>76</v>
      </c>
      <c r="P28" t="s">
        <v>75</v>
      </c>
    </row>
    <row r="29" spans="1:19" x14ac:dyDescent="0.25">
      <c r="A29" t="s">
        <v>7</v>
      </c>
      <c r="B29" t="s">
        <v>27</v>
      </c>
      <c r="C29" s="7">
        <f>AVERAGEIF($A$3:$A$26,$A29,C$3:C$26)</f>
        <v>24.525945537297602</v>
      </c>
      <c r="D29" s="7">
        <f t="shared" ref="D29:N30" si="3">AVERAGEIF($A$3:$A$26,$A29,D$3:D$26)</f>
        <v>25.868235952253922</v>
      </c>
      <c r="E29" s="7">
        <f t="shared" si="3"/>
        <v>29.97571708415909</v>
      </c>
      <c r="F29" s="7">
        <f t="shared" si="3"/>
        <v>30.26049473296068</v>
      </c>
      <c r="G29" s="7">
        <f t="shared" si="3"/>
        <v>25.4533092471146</v>
      </c>
      <c r="H29" s="7">
        <f t="shared" si="3"/>
        <v>24.105097704414153</v>
      </c>
      <c r="I29" s="7">
        <f t="shared" si="3"/>
        <v>27.70922959846061</v>
      </c>
      <c r="J29" s="7">
        <f t="shared" si="3"/>
        <v>23.836803061593042</v>
      </c>
      <c r="K29" s="7">
        <f t="shared" si="3"/>
        <v>27.058176201249612</v>
      </c>
      <c r="L29" s="7">
        <f t="shared" si="3"/>
        <v>19.80109635201455</v>
      </c>
      <c r="M29" s="7">
        <f t="shared" si="3"/>
        <v>23.388015094359218</v>
      </c>
      <c r="N29" s="7">
        <f t="shared" si="3"/>
        <v>17.839758063265833</v>
      </c>
      <c r="O29" s="7">
        <f>AVERAGE(C29:N29)</f>
        <v>24.985156552428574</v>
      </c>
      <c r="P29" s="37">
        <f>O29/O30</f>
        <v>1.4440945704145305</v>
      </c>
    </row>
    <row r="30" spans="1:19" x14ac:dyDescent="0.25">
      <c r="A30" t="s">
        <v>8</v>
      </c>
      <c r="B30" t="s">
        <v>27</v>
      </c>
      <c r="C30" s="7">
        <f>AVERAGEIF($A$3:$A$26,$A30,C$3:C$26)</f>
        <v>12.011072466672129</v>
      </c>
      <c r="D30" s="7">
        <f t="shared" si="3"/>
        <v>18.096796975856371</v>
      </c>
      <c r="E30" s="7">
        <f t="shared" si="3"/>
        <v>18.251585056060517</v>
      </c>
      <c r="F30" s="7">
        <f t="shared" si="3"/>
        <v>15.729138488493261</v>
      </c>
      <c r="G30" s="7">
        <f t="shared" si="3"/>
        <v>18.874951832724381</v>
      </c>
      <c r="H30" s="7">
        <f t="shared" si="3"/>
        <v>17.512078298595075</v>
      </c>
      <c r="I30" s="7">
        <f t="shared" si="3"/>
        <v>21.635493729453987</v>
      </c>
      <c r="J30" s="7">
        <f t="shared" si="3"/>
        <v>18.751738467635121</v>
      </c>
      <c r="K30" s="7">
        <f t="shared" si="3"/>
        <v>18.416082553332231</v>
      </c>
      <c r="L30" s="7">
        <f t="shared" si="3"/>
        <v>17.361019533811767</v>
      </c>
      <c r="M30" s="7">
        <f t="shared" si="3"/>
        <v>15.697576267191819</v>
      </c>
      <c r="N30" s="7">
        <f t="shared" si="3"/>
        <v>15.281748870013066</v>
      </c>
      <c r="O30" s="7">
        <f>AVERAGE(C30:N30)</f>
        <v>17.301606878319976</v>
      </c>
    </row>
    <row r="31" spans="1:19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9" x14ac:dyDescent="0.25">
      <c r="A32" t="s">
        <v>74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6" x14ac:dyDescent="0.25">
      <c r="A33" t="s">
        <v>7</v>
      </c>
      <c r="B33" t="s">
        <v>27</v>
      </c>
      <c r="C33" s="7">
        <f>AVERAGE(C8:C23)</f>
        <v>16.235402995939008</v>
      </c>
      <c r="D33" s="7">
        <f t="shared" ref="D33:F33" si="4">AVERAGE(D8:D23)</f>
        <v>20.970765575894049</v>
      </c>
      <c r="E33" s="7">
        <f t="shared" si="4"/>
        <v>22.584133021003581</v>
      </c>
      <c r="F33" s="7">
        <f t="shared" si="4"/>
        <v>21.309823881442789</v>
      </c>
      <c r="G33" s="111">
        <f>AVERAGE(G9:G24)</f>
        <v>21.409863412355378</v>
      </c>
      <c r="H33" s="111">
        <f t="shared" ref="H33:L33" si="5">AVERAGE(H9:H24)</f>
        <v>20.061668348821652</v>
      </c>
      <c r="I33" s="111">
        <f t="shared" si="5"/>
        <v>24.067081373837262</v>
      </c>
      <c r="J33" s="111">
        <f t="shared" si="5"/>
        <v>20.79413188703727</v>
      </c>
      <c r="K33" s="111">
        <f t="shared" si="5"/>
        <v>20.951923340272945</v>
      </c>
      <c r="L33" s="111">
        <f t="shared" si="5"/>
        <v>18.165754965129846</v>
      </c>
      <c r="M33" s="7">
        <f t="shared" ref="M33:N33" si="6">AVERAGE(M8:M23)</f>
        <v>17.897535735796488</v>
      </c>
      <c r="N33" s="7">
        <f t="shared" si="6"/>
        <v>15.312882501051815</v>
      </c>
      <c r="O33" s="7">
        <f>AVERAGE(C33:N33)</f>
        <v>19.980080586548507</v>
      </c>
      <c r="P33" s="37">
        <f>O33/O34</f>
        <v>1.128351362525092</v>
      </c>
    </row>
    <row r="34" spans="1:16" x14ac:dyDescent="0.25">
      <c r="A34" t="s">
        <v>8</v>
      </c>
      <c r="B34" t="s">
        <v>27</v>
      </c>
      <c r="C34" s="7">
        <f>AVERAGE(C3:C7,C24:C26)</f>
        <v>12.948566211107478</v>
      </c>
      <c r="D34" s="7">
        <f t="shared" ref="D34:N34" si="7">AVERAGE(D3:D7,D24:D26)</f>
        <v>18.177439008079183</v>
      </c>
      <c r="E34" s="7">
        <f t="shared" si="7"/>
        <v>18.379588147248331</v>
      </c>
      <c r="F34" s="7">
        <f t="shared" si="7"/>
        <v>15.466284885944773</v>
      </c>
      <c r="G34" s="111">
        <f>AVERAGE(G3:G8,G25:G26)</f>
        <v>18.738896734255039</v>
      </c>
      <c r="H34" s="111">
        <f t="shared" ref="H34:L34" si="8">AVERAGE(H3:H8,H25:H26)</f>
        <v>17.357662752506236</v>
      </c>
      <c r="I34" s="111">
        <f t="shared" si="8"/>
        <v>21.327620342442415</v>
      </c>
      <c r="J34" s="111">
        <f t="shared" si="8"/>
        <v>18.480750074299259</v>
      </c>
      <c r="K34" s="111">
        <f t="shared" si="8"/>
        <v>19.825971215388829</v>
      </c>
      <c r="L34" s="111">
        <f t="shared" si="8"/>
        <v>17.581606284827696</v>
      </c>
      <c r="M34" s="7">
        <f t="shared" si="7"/>
        <v>17.065486450358023</v>
      </c>
      <c r="N34" s="7">
        <f t="shared" si="7"/>
        <v>17.137988502875132</v>
      </c>
      <c r="O34" s="7">
        <f>AVERAGE(C34:N34)</f>
        <v>17.707321717444369</v>
      </c>
    </row>
  </sheetData>
  <conditionalFormatting sqref="C3:N2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2"/>
  <sheetViews>
    <sheetView zoomScale="85" zoomScaleNormal="85" workbookViewId="0">
      <pane xSplit="4" ySplit="3" topLeftCell="E80" activePane="bottomRight" state="frozen"/>
      <selection pane="topRight" activeCell="E1" sqref="E1"/>
      <selection pane="bottomLeft" activeCell="A4" sqref="A4"/>
      <selection pane="bottomRight" activeCell="G104" sqref="G104"/>
    </sheetView>
  </sheetViews>
  <sheetFormatPr defaultRowHeight="15" x14ac:dyDescent="0.25"/>
  <cols>
    <col min="2" max="2" width="15" customWidth="1"/>
    <col min="3" max="3" width="11.7109375" customWidth="1"/>
    <col min="4" max="4" width="16.28515625" customWidth="1"/>
    <col min="6" max="6" width="9.7109375" bestFit="1" customWidth="1"/>
    <col min="10" max="12" width="10.28515625" customWidth="1"/>
    <col min="15" max="17" width="9.7109375" customWidth="1"/>
    <col min="27" max="27" width="10.5703125" bestFit="1" customWidth="1"/>
    <col min="28" max="28" width="11.5703125" bestFit="1" customWidth="1"/>
    <col min="32" max="32" width="20.7109375" bestFit="1" customWidth="1"/>
  </cols>
  <sheetData>
    <row r="1" spans="1:30" x14ac:dyDescent="0.25">
      <c r="A1" s="3" t="s">
        <v>29</v>
      </c>
      <c r="B1" t="str">
        <f ca="1">INDEX($C$23:$C$46,MATCH("On",$D$23:$D$46,0),1)-IF(INDEX($C$23:$C$46,MATCH("On",$D$23:$D$46,0),1)&lt;12,0,12)&amp;IF(INDEX($C$23:$C$46,MATCH("On",$D$23:$D$46,0),1)&lt;12,"am-","pm-")&amp;INDEX(OFFSET($C$23,MATCH("On",$D$23:$D$46,0),0,24-MATCH("On",$D$23:$D$46,0),1),MATCH("Off",OFFSET($D$23,MATCH("On",$D$23:$D$46,0),0,24-MATCH("On",$D$23:$D$46,0),1),0),1)-IF(INDEX(OFFSET($C$23,MATCH("On",$D$23:$D$46,0),0,24-MATCH("On",$D$23:$D$46,0),1),MATCH("Off",OFFSET($D$23,MATCH("On",$D$23:$D$46,0),0,24-MATCH("On",$D$23:$D$46,0),1),0),1)&lt;12,0,12)&amp;IF(INDEX(OFFSET($C$23,MATCH("On",$D$23:$D$46,0),0,24-MATCH("On",$D$23:$D$46,0),1),MATCH("Off",OFFSET($D$23,MATCH("On",$D$23:$D$46,0),0,24-MATCH("On",$D$23:$D$46,0),1),0),1)+1&lt;12,"am MPT","pm MPT")</f>
        <v>4pm-10pm MPT</v>
      </c>
      <c r="C1" t="s">
        <v>77</v>
      </c>
      <c r="D1" s="6" t="str">
        <f ca="1">TEXT(DATE(2019,MID(_xlfn.FORMULATEXT(F20),FIND("&gt;=",_xlfn.FORMULATEXT(F20))+2,1),1),"mmm")&amp;"-"&amp;TEXT(DATE(2019,MID(_xlfn.FORMULATEXT(F20),FIND("&lt;=",_xlfn.FORMULATEXT(F20))+2,1),1),"mmm")</f>
        <v>Jun-Sep</v>
      </c>
      <c r="E1" s="3"/>
      <c r="F1" t="s">
        <v>31</v>
      </c>
      <c r="K1" s="3"/>
      <c r="L1" s="6"/>
      <c r="P1" s="3"/>
      <c r="Q1" s="6"/>
      <c r="U1" t="s">
        <v>104</v>
      </c>
      <c r="V1" s="7">
        <f>(V4*SUMIF($F$20:$Q$20,V2,$F$18:$Q$18)+W5*SUMIF($F$20:$Q$20,V2,$F$19:$Q$19))/(SUMIF($F$20:$Q$20,V2,$F$18:$Q$18)+SUMIF($F$20:$Q$20,V2,$F$19:$Q$19))</f>
        <v>21.376750029390532</v>
      </c>
      <c r="X1" s="7">
        <f>(X4*SUMIF($F$20:$Q$20,X2,$F$18:$Q$18)+Y5*SUMIF($F$20:$Q$20,X2,$F$19:$Q$19))/SUM(SUMIF($F$20:$Q$20,X2,$F$18:$Q$18)+SUMIF($F$20:$Q$20,X2,$F$19:$Q$19))</f>
        <v>22.82383085959523</v>
      </c>
      <c r="AA1" s="7">
        <f>(AA4*SUMIF($F$21:$Q$21,AA2,$F$18:$Q$18)+AB5*SUMIF($F$21:$Q$21,AA2,$F$19:$Q$19))/(SUMIF($F$21:$Q$21,AA2,$F$18:$Q$18)+SUMIF($F$21:$Q$21,AA2,$F$19:$Q$19))</f>
        <v>21.021857779578902</v>
      </c>
      <c r="AC1" s="7">
        <f>(AC4*SUMIF($F$21:$Q$21,AC2,$F$18:$Q$18)+AD5*SUMIF($F$21:$Q$21,AC2,$F$19:$Q$19))/SUM(SUMIF($F$21:$Q$21,AC2,$F$18:$Q$18)+SUMIF($F$21:$Q$21,AC2,$F$19:$Q$19))</f>
        <v>23.680290447650663</v>
      </c>
    </row>
    <row r="2" spans="1:30" x14ac:dyDescent="0.25">
      <c r="A2" s="3" t="s">
        <v>28</v>
      </c>
      <c r="B2" t="s">
        <v>30</v>
      </c>
      <c r="C2" t="s">
        <v>78</v>
      </c>
      <c r="D2" t="s">
        <v>30</v>
      </c>
      <c r="F2" t="s">
        <v>6</v>
      </c>
      <c r="K2" s="3"/>
      <c r="L2" s="6"/>
      <c r="P2" s="3"/>
      <c r="Q2" s="6"/>
      <c r="V2" t="s">
        <v>52</v>
      </c>
      <c r="W2" t="s">
        <v>52</v>
      </c>
      <c r="X2" t="s">
        <v>51</v>
      </c>
      <c r="Y2" t="s">
        <v>51</v>
      </c>
      <c r="AA2" t="s">
        <v>105</v>
      </c>
      <c r="AB2" t="s">
        <v>105</v>
      </c>
      <c r="AC2" s="6" t="s">
        <v>106</v>
      </c>
      <c r="AD2" s="6" t="s">
        <v>106</v>
      </c>
    </row>
    <row r="3" spans="1:30" x14ac:dyDescent="0.25">
      <c r="A3" s="3" t="s">
        <v>33</v>
      </c>
      <c r="B3" t="str">
        <f>B90</f>
        <v>Primary</v>
      </c>
      <c r="D3" t="s">
        <v>25</v>
      </c>
      <c r="E3" t="s">
        <v>0</v>
      </c>
      <c r="F3" s="2">
        <v>43983</v>
      </c>
      <c r="G3" s="2">
        <f>EDATE(F3,1)</f>
        <v>44013</v>
      </c>
      <c r="H3" s="2">
        <f t="shared" ref="H3:Q3" si="0">EDATE(G3,1)</f>
        <v>44044</v>
      </c>
      <c r="I3" s="2">
        <f t="shared" si="0"/>
        <v>44075</v>
      </c>
      <c r="J3" s="2">
        <f t="shared" si="0"/>
        <v>44105</v>
      </c>
      <c r="K3" s="2">
        <f t="shared" si="0"/>
        <v>44136</v>
      </c>
      <c r="L3" s="2">
        <f t="shared" si="0"/>
        <v>44166</v>
      </c>
      <c r="M3" s="2">
        <f t="shared" si="0"/>
        <v>44197</v>
      </c>
      <c r="N3" s="2">
        <f t="shared" si="0"/>
        <v>44228</v>
      </c>
      <c r="O3" s="2">
        <f t="shared" si="0"/>
        <v>44256</v>
      </c>
      <c r="P3" s="2">
        <f t="shared" si="0"/>
        <v>44287</v>
      </c>
      <c r="Q3" s="2">
        <f t="shared" si="0"/>
        <v>44317</v>
      </c>
      <c r="S3" t="s">
        <v>56</v>
      </c>
      <c r="V3" t="s">
        <v>7</v>
      </c>
      <c r="W3" t="s">
        <v>8</v>
      </c>
      <c r="X3" t="s">
        <v>7</v>
      </c>
      <c r="Y3" t="s">
        <v>8</v>
      </c>
      <c r="AA3" t="s">
        <v>7</v>
      </c>
      <c r="AB3" t="s">
        <v>8</v>
      </c>
      <c r="AC3" t="s">
        <v>7</v>
      </c>
      <c r="AD3" t="s">
        <v>8</v>
      </c>
    </row>
    <row r="4" spans="1:30" x14ac:dyDescent="0.25">
      <c r="C4" t="s">
        <v>1</v>
      </c>
      <c r="D4" t="s">
        <v>7</v>
      </c>
      <c r="E4" s="88">
        <f>SUMPRODUCT(F4:Q4,F$18:Q$18,F$48:Q$48)/SUMPRODUCT(F$18:Q$18,F$48:Q$48)</f>
        <v>29.522889393700982</v>
      </c>
      <c r="F4" s="6">
        <f>F6+F9+F$12</f>
        <v>27.828741682814073</v>
      </c>
      <c r="G4" s="6">
        <f t="shared" ref="G4:Q4" si="1">G6+G9+G$12</f>
        <v>30.489654599566894</v>
      </c>
      <c r="H4" s="6">
        <f t="shared" si="1"/>
        <v>33.997836074830929</v>
      </c>
      <c r="I4" s="6">
        <f t="shared" si="1"/>
        <v>35.223458047161834</v>
      </c>
      <c r="J4" s="6">
        <f t="shared" si="1"/>
        <v>29.196370102597172</v>
      </c>
      <c r="K4" s="6">
        <f t="shared" si="1"/>
        <v>28.637612864105137</v>
      </c>
      <c r="L4" s="6">
        <f t="shared" si="1"/>
        <v>35.17473017923583</v>
      </c>
      <c r="M4" s="6">
        <f t="shared" si="1"/>
        <v>29.982923139355545</v>
      </c>
      <c r="N4" s="6">
        <f t="shared" si="1"/>
        <v>33.800792708325069</v>
      </c>
      <c r="O4" s="6">
        <f t="shared" si="1"/>
        <v>23.387326487241463</v>
      </c>
      <c r="P4" s="6">
        <f t="shared" si="1"/>
        <v>26.838536123144799</v>
      </c>
      <c r="Q4" s="6">
        <f t="shared" si="1"/>
        <v>20.150785979118201</v>
      </c>
      <c r="S4" s="6">
        <f>(E4*E$18+E5*E$19)/SUM(E$18:E$19)</f>
        <v>22.340149047855583</v>
      </c>
      <c r="V4" s="7">
        <f t="array" ref="V4">SUM(($F4:$Q4)*($F$18:$Q$18)*($F$20:$Q$20=LEFT(V$2,6)))/SUM(($F$18:$Q$18)*($F$20:$Q$20=LEFT(V$2,6)))</f>
        <v>31.821533660165461</v>
      </c>
      <c r="X4" s="7">
        <f t="array" ref="X4">SUM(($F4:$Q4)*($F$18:$Q$18)*($F$20:$Q$20=LEFT(X$2,6)))/SUM(($F$18:$Q$18)*($F$20:$Q$20=LEFT(X$2,6)))</f>
        <v>28.346202447772736</v>
      </c>
      <c r="AA4" s="7">
        <f t="array" ref="AA4">SUM(($F4:$Q4)*($F$18:$Q$18)*($F$21:$Q$21=LEFT(AA$2,7)))/SUM(($F$18:$Q$18)*($F$21:$Q$21=LEFT(AA$2,7)))</f>
        <v>29.546779348544778</v>
      </c>
      <c r="AC4" s="7">
        <f t="array" ref="AC4">SUM(($F4:$Q4)*($F$18:$Q$18)*($F$21:$Q$21=LEFT(AC$2,7)))/SUM(($F$18:$Q$18)*($F$21:$Q$21=LEFT(AC$2,7)))</f>
        <v>29.498620233224742</v>
      </c>
    </row>
    <row r="5" spans="1:30" x14ac:dyDescent="0.25">
      <c r="C5" t="s">
        <v>1</v>
      </c>
      <c r="D5" t="s">
        <v>60</v>
      </c>
      <c r="E5" s="88">
        <f>SUMPRODUCT(F5:Q5,F$19:Q$19,F$49:Q$49)/SUMPRODUCT(F$19:Q$19,F$49:Q$49)</f>
        <v>20.827366255281177</v>
      </c>
      <c r="F5" s="6">
        <f>((F7+F10+F$12)*F$16*COUNTIF($D$23:$D$46,"Off")+F4*F$17*COUNTIF($D$23:$D$46,"On"))/F$19</f>
        <v>14.350630852423036</v>
      </c>
      <c r="G5" s="6">
        <f t="shared" ref="G5:Q5" si="2">((G7+G10+G$12)*G$16*COUNTIF($D$23:$D$46,"Off")+G4*G$17*COUNTIF($D$23:$D$46,"On"))/G$19</f>
        <v>21.496837783675474</v>
      </c>
      <c r="H5" s="6">
        <f t="shared" si="2"/>
        <v>21.366767912722676</v>
      </c>
      <c r="I5" s="6">
        <f t="shared" si="2"/>
        <v>19.145310576621799</v>
      </c>
      <c r="J5" s="6">
        <f t="shared" si="2"/>
        <v>21.768038495441946</v>
      </c>
      <c r="K5" s="6">
        <f t="shared" si="2"/>
        <v>21.121201828510369</v>
      </c>
      <c r="L5" s="6">
        <f t="shared" si="2"/>
        <v>27.386090271045397</v>
      </c>
      <c r="M5" s="6">
        <f t="shared" si="2"/>
        <v>23.722428428149847</v>
      </c>
      <c r="N5" s="6">
        <f t="shared" si="2"/>
        <v>23.521107853398838</v>
      </c>
      <c r="O5" s="6">
        <f t="shared" si="2"/>
        <v>20.456754802034279</v>
      </c>
      <c r="P5" s="6">
        <f t="shared" si="2"/>
        <v>18.382397166489355</v>
      </c>
      <c r="Q5" s="6">
        <f t="shared" si="2"/>
        <v>17.063053106277973</v>
      </c>
      <c r="W5" s="7">
        <f t="array" ref="W5">SUM(($F5:$Q5)*($F$19:$Q$19)*($F$20:$Q$20=LEFT(W$2,6)))/SUM(($F$19:$Q$19)*($F$20:$Q$20=LEFT(W$2,6)))</f>
        <v>19.142293829772015</v>
      </c>
      <c r="Y5" s="7">
        <f t="array" ref="Y5">SUM(($F5:$Q5)*($F$19:$Q$19)*($F$20:$Q$20=LEFT(Y$2,6)))/SUM(($F$19:$Q$19)*($F$20:$Q$20=LEFT(Y$2,6)))</f>
        <v>21.669902468035755</v>
      </c>
      <c r="AB5" s="7">
        <f t="array" ref="AB5">SUM(($F5:$Q5)*($F$19:$Q$19)*($F$21:$Q$21=LEFT(AB$2,7)))/SUM(($F$19:$Q$19)*($F$21:$Q$21=LEFT(AB$2,7)))</f>
        <v>19.227137449270295</v>
      </c>
      <c r="AD5" s="7">
        <f t="array" ref="AD5">SUM(($F5:$Q5)*($F$19:$Q$19)*($F$21:$Q$21=LEFT(AD$2,7)))/SUM(($F$19:$Q$19)*($F$21:$Q$21=LEFT(AD$2,7)))</f>
        <v>22.454354740322344</v>
      </c>
    </row>
    <row r="6" spans="1:30" x14ac:dyDescent="0.25">
      <c r="B6" s="1" t="s">
        <v>4</v>
      </c>
      <c r="C6" t="s">
        <v>2</v>
      </c>
      <c r="D6" t="s">
        <v>7</v>
      </c>
      <c r="E6" s="6">
        <f>SUMPRODUCT(F6:Q6,F$18:Q$18,F$48:Q$48)/SUMPRODUCT(F$18:Q$18,F$48:Q$48)</f>
        <v>24.97208018942419</v>
      </c>
      <c r="F6" s="7">
        <f t="array" ref="F6">SUM((F$23:F$46)*($D$23:$D$46=$D6)*F$53*(F$62:F$85))/SUM((F$23:F$46)*($D$23:$D$46=$D6))</f>
        <v>24.525945537297602</v>
      </c>
      <c r="G6" s="7">
        <f t="array" ref="G6">SUM((G$23:G$46)*($D$23:$D$46=$D6)*G$53*(G$62:G$85))/SUM((G$23:G$46)*($D$23:$D$46=$D6))</f>
        <v>25.868235952253922</v>
      </c>
      <c r="H6" s="7">
        <f t="array" ref="H6">SUM((H$23:H$46)*($D$23:$D$46=$D6)*H$53*(H$62:H$85))/SUM((H$23:H$46)*($D$23:$D$46=$D6))</f>
        <v>29.97571708415909</v>
      </c>
      <c r="I6" s="7">
        <f t="array" ref="I6">SUM((I$23:I$46)*($D$23:$D$46=$D6)*I$53*(I$62:I$85))/SUM((I$23:I$46)*($D$23:$D$46=$D6))</f>
        <v>30.26049473296068</v>
      </c>
      <c r="J6" s="7">
        <f t="array" ref="J6">SUM((J$23:J$46)*($D$23:$D$46=$D6)*J$53*(J$62:J$85))/SUM((J$23:J$46)*($D$23:$D$46=$D6))</f>
        <v>25.4533092471146</v>
      </c>
      <c r="K6" s="7">
        <f t="array" ref="K6">SUM((K$23:K$46)*($D$23:$D$46=$D6)*K$53*(K$62:K$85))/SUM((K$23:K$46)*($D$23:$D$46=$D6))</f>
        <v>24.105097704414153</v>
      </c>
      <c r="L6" s="7">
        <f t="array" ref="L6">SUM((L$23:L$46)*($D$23:$D$46=$D6)*L$53*(L$62:L$85))/SUM((L$23:L$46)*($D$23:$D$46=$D6))</f>
        <v>27.70922959846061</v>
      </c>
      <c r="M6" s="7">
        <f t="array" ref="M6">SUM((M$23:M$46)*($D$23:$D$46=$D6)*M$53*(M$62:M$85))/SUM((M$23:M$46)*($D$23:$D$46=$D6))</f>
        <v>23.836803061593042</v>
      </c>
      <c r="N6" s="7">
        <f t="array" ref="N6">SUM((N$23:N$46)*($D$23:$D$46=$D6)*N$53*(N$62:N$85))/SUM((N$23:N$46)*($D$23:$D$46=$D6))</f>
        <v>27.058176201249612</v>
      </c>
      <c r="O6" s="7">
        <f t="array" ref="O6">SUM((O$23:O$46)*($D$23:$D$46=$D6)*O$53*(O$62:O$85))/SUM((O$23:O$46)*($D$23:$D$46=$D6))</f>
        <v>19.80109635201455</v>
      </c>
      <c r="P6" s="7">
        <f t="array" ref="P6">SUM((P$23:P$46)*($D$23:$D$46=$D6)*P$53*(P$62:P$85))/SUM((P$23:P$46)*($D$23:$D$46=$D6))</f>
        <v>23.388015094359218</v>
      </c>
      <c r="Q6" s="7">
        <f t="array" ref="Q6">SUM((Q$23:Q$46)*($D$23:$D$46=$D6)*Q$53*(Q$62:Q$85))/SUM((Q$23:Q$46)*($D$23:$D$46=$D6))</f>
        <v>17.839758063265833</v>
      </c>
      <c r="S6" s="6">
        <f>(E6*E$18+E8*E$19)/SUM(E$18:E$19)</f>
        <v>19.226728145543078</v>
      </c>
      <c r="V6" s="7">
        <f t="array" ref="V6">SUM(($F6:$Q6)*($F$18:$Q$18)*($F$20:$Q$20=LEFT(V$2,6)))/SUM(($F$18:$Q$18)*($F$20:$Q$20=LEFT(V$2,6)))</f>
        <v>27.600377220112197</v>
      </c>
      <c r="X6" s="7">
        <f t="array" ref="X6">SUM(($F6:$Q6)*($F$18:$Q$18)*($F$20:$Q$20=LEFT(X$2,6)))/SUM(($F$18:$Q$18)*($F$20:$Q$20=LEFT(X$2,6)))</f>
        <v>23.626642423714856</v>
      </c>
    </row>
    <row r="7" spans="1:30" x14ac:dyDescent="0.25">
      <c r="B7" s="1" t="s">
        <v>4</v>
      </c>
      <c r="C7" t="s">
        <v>2</v>
      </c>
      <c r="D7" t="s">
        <v>8</v>
      </c>
      <c r="F7" s="7">
        <f t="array" ref="F7">SUM((F$23:F$46)*($D$23:$D$46=$D7)*F$53*(F$62:F$85))/SUM((F$23:F$46)*($D$23:$D$46=$D7))</f>
        <v>12.011072466672129</v>
      </c>
      <c r="G7" s="7">
        <f t="array" ref="G7">SUM((G$23:G$46)*($D$23:$D$46=$D7)*G$53*(G$62:G$85))/SUM((G$23:G$46)*($D$23:$D$46=$D7))</f>
        <v>18.096796975856371</v>
      </c>
      <c r="H7" s="7">
        <f t="array" ref="H7">SUM((H$23:H$46)*($D$23:$D$46=$D7)*H$53*(H$62:H$85))/SUM((H$23:H$46)*($D$23:$D$46=$D7))</f>
        <v>18.251585056060517</v>
      </c>
      <c r="I7" s="7">
        <f t="array" ref="I7">SUM((I$23:I$46)*($D$23:$D$46=$D7)*I$53*(I$62:I$85))/SUM((I$23:I$46)*($D$23:$D$46=$D7))</f>
        <v>15.729138488493261</v>
      </c>
      <c r="J7" s="7">
        <f t="array" ref="J7">SUM((J$23:J$46)*($D$23:$D$46=$D7)*J$53*(J$62:J$85))/SUM((J$23:J$46)*($D$23:$D$46=$D7))</f>
        <v>18.874951832724381</v>
      </c>
      <c r="K7" s="7">
        <f t="array" ref="K7">SUM((K$23:K$46)*($D$23:$D$46=$D7)*K$53*(K$62:K$85))/SUM((K$23:K$46)*($D$23:$D$46=$D7))</f>
        <v>17.512078298595075</v>
      </c>
      <c r="L7" s="7">
        <f t="array" ref="L7">SUM((L$23:L$46)*($D$23:$D$46=$D7)*L$53*(L$62:L$85))/SUM((L$23:L$46)*($D$23:$D$46=$D7))</f>
        <v>21.635493729453987</v>
      </c>
      <c r="M7" s="7">
        <f t="array" ref="M7">SUM((M$23:M$46)*($D$23:$D$46=$D7)*M$53*(M$62:M$85))/SUM((M$23:M$46)*($D$23:$D$46=$D7))</f>
        <v>18.751738467635121</v>
      </c>
      <c r="N7" s="7">
        <f t="array" ref="N7">SUM((N$23:N$46)*($D$23:$D$46=$D7)*N$53*(N$62:N$85))/SUM((N$23:N$46)*($D$23:$D$46=$D7))</f>
        <v>18.416082553332231</v>
      </c>
      <c r="O7" s="7">
        <f t="array" ref="O7">SUM((O$23:O$46)*($D$23:$D$46=$D7)*O$53*(O$62:O$85))/SUM((O$23:O$46)*($D$23:$D$46=$D7))</f>
        <v>17.361019533811767</v>
      </c>
      <c r="P7" s="7">
        <f t="array" ref="P7">SUM((P$23:P$46)*($D$23:$D$46=$D7)*P$53*(P$62:P$85))/SUM((P$23:P$46)*($D$23:$D$46=$D7))</f>
        <v>15.697576267191819</v>
      </c>
      <c r="Q7" s="7">
        <f t="array" ref="Q7">SUM((Q$23:Q$46)*($D$23:$D$46=$D7)*Q$53*(Q$62:Q$85))/SUM((Q$23:Q$46)*($D$23:$D$46=$D7))</f>
        <v>15.281748870013066</v>
      </c>
    </row>
    <row r="8" spans="1:30" x14ac:dyDescent="0.25">
      <c r="B8" s="1"/>
      <c r="C8" t="s">
        <v>2</v>
      </c>
      <c r="D8" t="s">
        <v>60</v>
      </c>
      <c r="E8" s="6">
        <f>SUMPRODUCT(F8:Q8,F$19:Q$19,F$49:Q$49)/SUMPRODUCT(F$19:Q$19,F$49:Q$49)</f>
        <v>18.016678875936279</v>
      </c>
      <c r="F8" s="7">
        <f>(F7*F$16*COUNTIF($D$23:$D$46,"Off")+F6*F$17*COUNTIF($D$23:$D$46,"On"))/F$19</f>
        <v>13.032694758151759</v>
      </c>
      <c r="G8" s="7">
        <f t="shared" ref="G8:Q8" si="3">(G7*G$16*COUNTIF($D$23:$D$46,"Off")+G6*G$17*COUNTIF($D$23:$D$46,"On"))/G$19</f>
        <v>18.782512179656159</v>
      </c>
      <c r="H8" s="7">
        <f t="shared" si="3"/>
        <v>19.389850301506979</v>
      </c>
      <c r="I8" s="7">
        <f t="shared" si="3"/>
        <v>17.050170874353935</v>
      </c>
      <c r="J8" s="7">
        <f t="shared" si="3"/>
        <v>19.455395133994106</v>
      </c>
      <c r="K8" s="7">
        <f t="shared" si="3"/>
        <v>18.171380239176983</v>
      </c>
      <c r="L8" s="7">
        <f t="shared" si="3"/>
        <v>22.171411600248689</v>
      </c>
      <c r="M8" s="7">
        <f t="shared" si="3"/>
        <v>19.2895818381499</v>
      </c>
      <c r="N8" s="7">
        <f t="shared" si="3"/>
        <v>19.252414196679073</v>
      </c>
      <c r="O8" s="7">
        <f t="shared" si="3"/>
        <v>17.554292945154565</v>
      </c>
      <c r="P8" s="7">
        <f t="shared" si="3"/>
        <v>16.32536719185855</v>
      </c>
      <c r="Q8" s="7">
        <f t="shared" si="3"/>
        <v>15.552307534684033</v>
      </c>
      <c r="W8" s="7">
        <f t="array" ref="W8">SUM(($F8:$Q8)*($F$19:$Q$19)*($F$20:$Q$20=LEFT(W$2,6)))/SUM(($F$19:$Q$19)*($F$20:$Q$20=LEFT(W$2,6)))</f>
        <v>17.109805537910592</v>
      </c>
      <c r="Y8" s="7">
        <f t="array" ref="Y8">SUM(($F8:$Q8)*($F$19:$Q$19)*($F$20:$Q$20=LEFT(Y$2,6)))/SUM(($F$19:$Q$19)*($F$20:$Q$20=LEFT(Y$2,6)))</f>
        <v>18.470115544949124</v>
      </c>
    </row>
    <row r="9" spans="1:30" x14ac:dyDescent="0.25">
      <c r="B9" s="1" t="s">
        <v>4</v>
      </c>
      <c r="C9" t="s">
        <v>3</v>
      </c>
      <c r="D9" t="s">
        <v>7</v>
      </c>
      <c r="E9" s="6">
        <f>SUMPRODUCT(F9:Q9,F$18:Q$18,F$48:Q$48)/SUMPRODUCT(F$18:Q$18,F$48:Q$48)</f>
        <v>4.7997998330414378</v>
      </c>
      <c r="F9" s="7">
        <f t="array" ref="F9">SUM((F$23:F$46)*($D$23:$D$46=$D9)*F$53*(F$62:F$85)*(F$89:F$112))/SUM((F$23:F$46)*($D$23:$D$46=$D9))</f>
        <v>3.6170426116182206</v>
      </c>
      <c r="G9" s="7">
        <f t="array" ref="G9">SUM((G$23:G$46)*($D$23:$D$46=$D9)*G$53*(G$62:G$85)*(G$89:G$112))/SUM((G$23:G$46)*($D$23:$D$46=$D9))</f>
        <v>4.9356651134147214</v>
      </c>
      <c r="H9" s="7">
        <f t="array" ref="H9">SUM((H$23:H$46)*($D$23:$D$46=$D9)*H$53*(H$62:H$85)*(H$89:H$112))/SUM((H$23:H$46)*($D$23:$D$46=$D9))</f>
        <v>4.3363654567735876</v>
      </c>
      <c r="I9" s="7">
        <f t="array" ref="I9">SUM((I$23:I$46)*($D$23:$D$46=$D9)*I$53*(I$62:I$85)*(I$89:I$112))/SUM((I$23:I$46)*($D$23:$D$46=$D9))</f>
        <v>5.2772097803029032</v>
      </c>
      <c r="J9" s="7">
        <f t="array" ref="J9">SUM((J$23:J$46)*($D$23:$D$46=$D9)*J$53*(J$62:J$85)*(J$89:J$112))/SUM((J$23:J$46)*($D$23:$D$46=$D9))</f>
        <v>4.0573073215843216</v>
      </c>
      <c r="K9" s="7">
        <f t="array" ref="K9">SUM((K$23:K$46)*($D$23:$D$46=$D9)*K$53*(K$62:K$85)*(K$89:K$112))/SUM((K$23:K$46)*($D$23:$D$46=$D9))</f>
        <v>4.8467616257927357</v>
      </c>
      <c r="L9" s="7">
        <f t="array" ref="L9">SUM((L$23:L$46)*($D$23:$D$46=$D9)*L$53*(L$62:L$85)*(L$89:L$112))/SUM((L$23:L$46)*($D$23:$D$46=$D9))</f>
        <v>7.7797470468769694</v>
      </c>
      <c r="M9" s="7">
        <f t="array" ref="M9">SUM((M$23:M$46)*($D$23:$D$46=$D9)*M$53*(M$62:M$85)*(M$89:M$112))/SUM((M$23:M$46)*($D$23:$D$46=$D9))</f>
        <v>6.3009917103678701</v>
      </c>
      <c r="N9" s="7">
        <f t="array" ref="N9">SUM((N$23:N$46)*($D$23:$D$46=$D9)*N$53*(N$62:N$85)*(N$89:N$112))/SUM((N$23:N$46)*($D$23:$D$46=$D9))</f>
        <v>6.8974881396808216</v>
      </c>
      <c r="O9" s="7">
        <f t="array" ref="O9">SUM((O$23:O$46)*($D$23:$D$46=$D9)*O$53*(O$62:O$85)*(O$89:O$112))/SUM((O$23:O$46)*($D$23:$D$46=$D9))</f>
        <v>3.7411017678322818</v>
      </c>
      <c r="P9" s="7">
        <f t="array" ref="P9">SUM((P$23:P$46)*($D$23:$D$46=$D9)*P$53*(P$62:P$85)*(P$89:P$112))/SUM((P$23:P$46)*($D$23:$D$46=$D9))</f>
        <v>3.6053926613909462</v>
      </c>
      <c r="Q9" s="7">
        <f t="array" ref="Q9">SUM((Q$23:Q$46)*($D$23:$D$46=$D9)*Q$53*(Q$62:Q$85)*(Q$89:Q$112))/SUM((Q$23:Q$46)*($D$23:$D$46=$D9))</f>
        <v>2.465899548457736</v>
      </c>
      <c r="S9" s="6">
        <f>(E9*E$18+E11*E$19)/SUM(E$18:E$19)</f>
        <v>3.3617342181184862</v>
      </c>
      <c r="T9" s="4">
        <f>S9/S6</f>
        <v>0.17484692105025501</v>
      </c>
      <c r="V9" s="7">
        <f t="array" ref="V9">SUM(($F9:$Q9)*($F$18:$Q$18)*($F$20:$Q$20=LEFT(V$2,6)))/SUM(($F$18:$Q$18)*($F$20:$Q$20=LEFT(V$2,6)))</f>
        <v>4.5354029061550127</v>
      </c>
      <c r="X9" s="7">
        <f t="array" ref="X9">SUM(($F9:$Q9)*($F$18:$Q$18)*($F$20:$Q$20=LEFT(X$2,6)))/SUM(($F$18:$Q$18)*($F$20:$Q$20=LEFT(X$2,6)))</f>
        <v>4.9351458789475844</v>
      </c>
    </row>
    <row r="10" spans="1:30" x14ac:dyDescent="0.25">
      <c r="B10" s="1" t="s">
        <v>4</v>
      </c>
      <c r="C10" t="s">
        <v>3</v>
      </c>
      <c r="D10" t="s">
        <v>8</v>
      </c>
      <c r="E10" s="6"/>
      <c r="F10" s="7">
        <f t="array" ref="F10">SUM((F$23:F$46)*($D$23:$D$46=$D10)*F$53*(F$62:F$85)*(F$89:F$112))/SUM((F$23:F$46)*($D$23:$D$46=$D10))</f>
        <v>1.4557505558179018</v>
      </c>
      <c r="G10" s="7">
        <f t="array" ref="G10">SUM((G$23:G$46)*($D$23:$D$46=$D10)*G$53*(G$62:G$85)*(G$89:G$112))/SUM((G$23:G$46)*($D$23:$D$46=$D10))</f>
        <v>2.844014678834585</v>
      </c>
      <c r="H10" s="7">
        <f t="array" ref="H10">SUM((H$23:H$46)*($D$23:$D$46=$D10)*H$53*(H$62:H$85)*(H$89:H$112))/SUM((H$23:H$46)*($D$23:$D$46=$D10))</f>
        <v>2.071249950494201</v>
      </c>
      <c r="I10" s="7">
        <f t="array" ref="I10">SUM((I$23:I$46)*($D$23:$D$46=$D10)*I$53*(I$62:I$85)*(I$89:I$112))/SUM((I$23:I$46)*($D$23:$D$46=$D10))</f>
        <v>2.1226038071762834</v>
      </c>
      <c r="J10" s="7">
        <f t="array" ref="J10">SUM((J$23:J$46)*($D$23:$D$46=$D10)*J$53*(J$62:J$85)*(J$89:J$112))/SUM((J$23:J$46)*($D$23:$D$46=$D10))</f>
        <v>2.4884623281268725</v>
      </c>
      <c r="K10" s="7">
        <f t="array" ref="K10">SUM((K$23:K$46)*($D$23:$D$46=$D10)*K$53*(K$62:K$85)*(K$89:K$112))/SUM((K$23:K$46)*($D$23:$D$46=$D10))</f>
        <v>3.0882132142842895</v>
      </c>
      <c r="L10" s="7">
        <f t="array" ref="L10">SUM((L$23:L$46)*($D$23:$D$46=$D10)*L$53*(L$62:L$85)*(L$89:L$112))/SUM((L$23:L$46)*($D$23:$D$46=$D10))</f>
        <v>5.3111036617392475</v>
      </c>
      <c r="M10" s="7">
        <f t="array" ref="M10">SUM((M$23:M$46)*($D$23:$D$46=$D10)*M$53*(M$62:M$85)*(M$89:M$112))/SUM((M$23:M$46)*($D$23:$D$46=$D10))</f>
        <v>4.3850729713645782</v>
      </c>
      <c r="N10" s="7">
        <f t="array" ref="N10">SUM((N$23:N$46)*($D$23:$D$46=$D10)*N$53*(N$62:N$85)*(N$89:N$112))/SUM((N$23:N$46)*($D$23:$D$46=$D10))</f>
        <v>4.1585021267870204</v>
      </c>
      <c r="O10" s="7">
        <f t="array" ref="O10">SUM((O$23:O$46)*($D$23:$D$46=$D10)*O$53*(O$62:O$85)*(O$89:O$112))/SUM((O$23:O$46)*($D$23:$D$46=$D10))</f>
        <v>2.998514712853066</v>
      </c>
      <c r="P10" s="7">
        <f t="array" ref="P10">SUM((P$23:P$46)*($D$23:$D$46=$D10)*P$53*(P$62:P$85)*(P$89:P$112))/SUM((P$23:P$46)*($D$23:$D$46=$D10))</f>
        <v>2.0880357357557502</v>
      </c>
      <c r="Q10" s="7">
        <f t="array" ref="Q10">SUM((Q$23:Q$46)*($D$23:$D$46=$D10)*Q$53*(Q$62:Q$85)*(Q$89:Q$112))/SUM((Q$23:Q$46)*($D$23:$D$46=$D10))</f>
        <v>1.5709601527278787</v>
      </c>
    </row>
    <row r="11" spans="1:30" x14ac:dyDescent="0.25">
      <c r="B11" s="1"/>
      <c r="C11" t="s">
        <v>3</v>
      </c>
      <c r="D11" t="s">
        <v>60</v>
      </c>
      <c r="E11" s="6">
        <f>SUMPRODUCT(F11:Q11,F$19:Q$19,F$49:Q$49)/SUMPRODUCT(F$19:Q$19,F$49:Q$49)</f>
        <v>3.0588580438312305</v>
      </c>
      <c r="F11" s="7">
        <f t="shared" ref="F11:Q11" si="4">(F10*F$16*COUNTIF($D$23:$D$46,"Off")+F9*F$17*COUNTIF($D$23:$D$46,"On"))/F$19</f>
        <v>1.63218256037303</v>
      </c>
      <c r="G11" s="7">
        <f t="shared" si="4"/>
        <v>3.0285720701210677</v>
      </c>
      <c r="H11" s="7">
        <f t="shared" si="4"/>
        <v>2.2911640773174424</v>
      </c>
      <c r="I11" s="7">
        <f t="shared" si="4"/>
        <v>2.4093861683696125</v>
      </c>
      <c r="J11" s="7">
        <f t="shared" si="4"/>
        <v>2.6268898275495882</v>
      </c>
      <c r="K11" s="7">
        <f t="shared" si="4"/>
        <v>3.2640680554351342</v>
      </c>
      <c r="L11" s="7">
        <f t="shared" si="4"/>
        <v>5.528925136898458</v>
      </c>
      <c r="M11" s="7">
        <f t="shared" si="4"/>
        <v>4.5877182226053117</v>
      </c>
      <c r="N11" s="7">
        <f t="shared" si="4"/>
        <v>4.42356528932513</v>
      </c>
      <c r="O11" s="7">
        <f t="shared" si="4"/>
        <v>3.057333489485083</v>
      </c>
      <c r="P11" s="7">
        <f t="shared" si="4"/>
        <v>2.2119016072361748</v>
      </c>
      <c r="Q11" s="7">
        <f t="shared" si="4"/>
        <v>1.6656172041993058</v>
      </c>
      <c r="W11" s="7">
        <f t="array" ref="W11">SUM(($F11:$Q11)*($F$19:$Q$19)*($F$20:$Q$20=LEFT(W$2,6)))/SUM(($F$19:$Q$19)*($F$20:$Q$20=LEFT(W$2,6)))</f>
        <v>2.3467347579631692</v>
      </c>
      <c r="Y11" s="7">
        <f t="array" ref="Y11">SUM(($F11:$Q11)*($F$19:$Q$19)*($F$20:$Q$20=LEFT(Y$2,6)))/SUM(($F$19:$Q$19)*($F$20:$Q$20=LEFT(Y$2,6)))</f>
        <v>3.4149196867652614</v>
      </c>
    </row>
    <row r="12" spans="1:30" x14ac:dyDescent="0.25">
      <c r="B12" s="1" t="s">
        <v>0</v>
      </c>
      <c r="C12" t="s">
        <v>5</v>
      </c>
      <c r="D12" t="s">
        <v>9</v>
      </c>
      <c r="E12" s="6">
        <f>SUMPRODUCT(F12:Q12,F$16:Q$16,F$48:Q$48)/SUMPRODUCT(F$16:Q$16,F$48:Q$48)</f>
        <v>-0.24831331580598595</v>
      </c>
      <c r="F12" s="6">
        <f>-INDEX(Integration!$D:$D,MATCH(YEAR(F$3),Integration!$B:$B,0),1)</f>
        <v>-0.31424646610175083</v>
      </c>
      <c r="G12" s="6">
        <f>-INDEX(Integration!$D:$D,MATCH(YEAR(G$3),Integration!$B:$B,0),1)</f>
        <v>-0.31424646610175083</v>
      </c>
      <c r="H12" s="6">
        <f>-INDEX(Integration!$D:$D,MATCH(YEAR(H$3),Integration!$B:$B,0),1)</f>
        <v>-0.31424646610175083</v>
      </c>
      <c r="I12" s="6">
        <f>-INDEX(Integration!$D:$D,MATCH(YEAR(I$3),Integration!$B:$B,0),1)</f>
        <v>-0.31424646610175083</v>
      </c>
      <c r="J12" s="6">
        <f>-INDEX(Integration!$D:$D,MATCH(YEAR(J$3),Integration!$B:$B,0),1)</f>
        <v>-0.31424646610175083</v>
      </c>
      <c r="K12" s="6">
        <f>-INDEX(Integration!$D:$D,MATCH(YEAR(K$3),Integration!$B:$B,0),1)</f>
        <v>-0.31424646610175083</v>
      </c>
      <c r="L12" s="6">
        <f>-INDEX(Integration!$D:$D,MATCH(YEAR(L$3),Integration!$B:$B,0),1)</f>
        <v>-0.31424646610175083</v>
      </c>
      <c r="M12" s="6">
        <f>-INDEX(Integration!$D:$D,MATCH(YEAR(M$3),Integration!$B:$B,0),1)</f>
        <v>-0.15487163260536557</v>
      </c>
      <c r="N12" s="6">
        <f>-INDEX(Integration!$D:$D,MATCH(YEAR(N$3),Integration!$B:$B,0),1)</f>
        <v>-0.15487163260536557</v>
      </c>
      <c r="O12" s="6">
        <f>-INDEX(Integration!$D:$D,MATCH(YEAR(O$3),Integration!$B:$B,0),1)</f>
        <v>-0.15487163260536557</v>
      </c>
      <c r="P12" s="6">
        <f>-INDEX(Integration!$D:$D,MATCH(YEAR(P$3),Integration!$B:$B,0),1)</f>
        <v>-0.15487163260536557</v>
      </c>
      <c r="Q12" s="6">
        <f>-INDEX(Integration!$D:$D,MATCH(YEAR(Q$3),Integration!$B:$B,0),1)</f>
        <v>-0.15487163260536557</v>
      </c>
      <c r="S12" s="6">
        <f>(E12*E$18+E12*E$19)/SUM(E$18:E$19)</f>
        <v>-0.24831331580598595</v>
      </c>
    </row>
    <row r="13" spans="1:30" x14ac:dyDescent="0.25">
      <c r="C13" t="s">
        <v>5</v>
      </c>
      <c r="D13" t="s">
        <v>7</v>
      </c>
      <c r="E13" s="6">
        <f>SUMPRODUCT(F13:Q13,F$18:Q$18,F$48:Q$48)/SUMPRODUCT(F$18:Q$18,F$48:Q$48)</f>
        <v>-0.33073615350536756</v>
      </c>
      <c r="F13" s="6">
        <f>F12*F$6/((F$6*F$18+F$8*F$19)/SUM(F$18:F$19))</f>
        <v>-0.50906857618739865</v>
      </c>
      <c r="G13" s="6">
        <f t="shared" ref="G13:Q13" si="5">G12*G$6/((G$6*G$18+G$8*G$19)/SUM(G$18:G$19))</f>
        <v>-0.40564575760357635</v>
      </c>
      <c r="H13" s="6">
        <f t="shared" si="5"/>
        <v>-0.44469305609482923</v>
      </c>
      <c r="I13" s="6">
        <f t="shared" si="5"/>
        <v>-0.49113028397840602</v>
      </c>
      <c r="J13" s="6">
        <f t="shared" si="5"/>
        <v>-0.38980464567270895</v>
      </c>
      <c r="K13" s="6">
        <f t="shared" si="5"/>
        <v>-0.39534499266417333</v>
      </c>
      <c r="L13" s="6">
        <f t="shared" si="5"/>
        <v>-0.37607129096102332</v>
      </c>
      <c r="M13" s="6">
        <f t="shared" si="5"/>
        <v>-0.18437016207190979</v>
      </c>
      <c r="N13" s="6">
        <f t="shared" si="5"/>
        <v>-0.20365574044017137</v>
      </c>
      <c r="O13" s="6">
        <f t="shared" si="5"/>
        <v>-0.17064278609930117</v>
      </c>
      <c r="P13" s="6">
        <f t="shared" si="5"/>
        <v>-0.20556764193127477</v>
      </c>
      <c r="Q13" s="6">
        <f t="shared" si="5"/>
        <v>-0.17353362668124811</v>
      </c>
      <c r="V13" s="7">
        <f t="array" ref="V13">SUM(($F13:$Q13)*($F$18:$Q$18)*($F$20:$Q$20=LEFT(V$2,6)))/SUM(($F$18:$Q$18)*($F$20:$Q$20=LEFT(V$2,6)))</f>
        <v>-0.46251169168534173</v>
      </c>
      <c r="X13" s="7">
        <f t="array" ref="X13">SUM(($F13:$Q13)*($F$18:$Q$18)*($F$20:$Q$20=LEFT(X$2,6)))/SUM(($F$18:$Q$18)*($F$20:$Q$20=LEFT(X$2,6)))</f>
        <v>-0.26327962800847599</v>
      </c>
    </row>
    <row r="14" spans="1:30" x14ac:dyDescent="0.25">
      <c r="C14" t="s">
        <v>5</v>
      </c>
      <c r="D14" t="s">
        <v>60</v>
      </c>
      <c r="E14" s="6">
        <f>SUMPRODUCT(F14:Q14,F$19:Q$19,F$49:Q$49)/SUMPRODUCT(F$19:Q$19,F$49:Q$49)</f>
        <v>-0.23095394534525385</v>
      </c>
      <c r="F14" s="6">
        <f>(F12*SUM(F$18:F$19)-F13*F$18)/F$19</f>
        <v>-0.27051089036823806</v>
      </c>
      <c r="G14" s="6">
        <f t="shared" ref="G14:Q14" si="6">(G12*SUM(G$18:G$19)-G13*G$18)/G$19</f>
        <v>-0.29453289342488648</v>
      </c>
      <c r="H14" s="6">
        <f t="shared" si="6"/>
        <v>-0.28765055940413292</v>
      </c>
      <c r="I14" s="6">
        <f t="shared" si="6"/>
        <v>-0.27672565624912704</v>
      </c>
      <c r="J14" s="6">
        <f t="shared" si="6"/>
        <v>-0.29794960384134811</v>
      </c>
      <c r="K14" s="6">
        <f t="shared" si="6"/>
        <v>-0.29802676078926632</v>
      </c>
      <c r="L14" s="6">
        <f t="shared" si="6"/>
        <v>-0.30091169995563327</v>
      </c>
      <c r="M14" s="6">
        <f t="shared" si="6"/>
        <v>-0.14919883847718401</v>
      </c>
      <c r="N14" s="6">
        <f t="shared" si="6"/>
        <v>-0.14490498691868484</v>
      </c>
      <c r="O14" s="6">
        <f t="shared" si="6"/>
        <v>-0.15128018180971686</v>
      </c>
      <c r="P14" s="6">
        <f t="shared" si="6"/>
        <v>-0.14349089581791657</v>
      </c>
      <c r="Q14" s="6">
        <f t="shared" si="6"/>
        <v>-0.15128278759077277</v>
      </c>
      <c r="W14" s="7">
        <f t="array" ref="W14">SUM(($F14:$Q14)*($F$19:$Q$19)*($F$20:$Q$20=LEFT(W$2,6)))/SUM(($F$19:$Q$19)*($F$20:$Q$20=LEFT(W$2,6)))</f>
        <v>-0.28252803475799759</v>
      </c>
      <c r="Y14" s="7">
        <f t="array" ref="Y14">SUM(($F14:$Q14)*($F$19:$Q$19)*($F$20:$Q$20=LEFT(Y$2,6)))/SUM(($F$19:$Q$19)*($F$20:$Q$20=LEFT(Y$2,6)))</f>
        <v>-0.20516690063888202</v>
      </c>
    </row>
    <row r="16" spans="1:30" x14ac:dyDescent="0.25">
      <c r="C16" t="s">
        <v>11</v>
      </c>
      <c r="E16">
        <f>SUM(F16:Q16)</f>
        <v>365</v>
      </c>
      <c r="F16">
        <f t="shared" ref="F16:Q16" si="7">EDATE(F$3,1)-F$3</f>
        <v>30</v>
      </c>
      <c r="G16">
        <f t="shared" si="7"/>
        <v>31</v>
      </c>
      <c r="H16">
        <f t="shared" si="7"/>
        <v>31</v>
      </c>
      <c r="I16">
        <f t="shared" si="7"/>
        <v>30</v>
      </c>
      <c r="J16">
        <f t="shared" si="7"/>
        <v>31</v>
      </c>
      <c r="K16">
        <f t="shared" si="7"/>
        <v>30</v>
      </c>
      <c r="L16">
        <f t="shared" si="7"/>
        <v>31</v>
      </c>
      <c r="M16">
        <f t="shared" si="7"/>
        <v>31</v>
      </c>
      <c r="N16">
        <f t="shared" si="7"/>
        <v>28</v>
      </c>
      <c r="O16">
        <f t="shared" si="7"/>
        <v>31</v>
      </c>
      <c r="P16">
        <f t="shared" si="7"/>
        <v>30</v>
      </c>
      <c r="Q16">
        <f t="shared" si="7"/>
        <v>31</v>
      </c>
    </row>
    <row r="17" spans="1:17" x14ac:dyDescent="0.25">
      <c r="C17" t="s">
        <v>58</v>
      </c>
      <c r="F17">
        <f>INDEX('HLH-LLH hours'!$32:$32,1,MATCH(F$3,'HLH-LLH hours'!$15:$15,0))</f>
        <v>8</v>
      </c>
      <c r="G17">
        <f>INDEX('HLH-LLH hours'!$32:$32,1,MATCH(G$3,'HLH-LLH hours'!$15:$15,0))</f>
        <v>9</v>
      </c>
      <c r="H17">
        <f>INDEX('HLH-LLH hours'!$32:$32,1,MATCH(H$3,'HLH-LLH hours'!$15:$15,0))</f>
        <v>10</v>
      </c>
      <c r="I17">
        <f>INDEX('HLH-LLH hours'!$32:$32,1,MATCH(I$3,'HLH-LLH hours'!$15:$15,0))</f>
        <v>9</v>
      </c>
      <c r="J17">
        <f>INDEX('HLH-LLH hours'!$32:$32,1,MATCH(J$3,'HLH-LLH hours'!$15:$15,0))</f>
        <v>9</v>
      </c>
      <c r="K17">
        <f>INDEX('HLH-LLH hours'!$32:$32,1,MATCH(K$3,'HLH-LLH hours'!$15:$15,0))</f>
        <v>10</v>
      </c>
      <c r="L17">
        <f>INDEX('HLH-LLH hours'!$32:$32,1,MATCH(L$3,'HLH-LLH hours'!$15:$15,0))</f>
        <v>9</v>
      </c>
      <c r="M17">
        <f>INDEX('HLH-LLH hours'!$32:$32,1,MATCH(M$3,'HLH-LLH hours'!$15:$15,0))</f>
        <v>11</v>
      </c>
      <c r="N17">
        <f>INDEX('HLH-LLH hours'!$32:$32,1,MATCH(N$3,'HLH-LLH hours'!$15:$15,0))</f>
        <v>9</v>
      </c>
      <c r="O17">
        <f>INDEX('HLH-LLH hours'!$32:$32,1,MATCH(O$3,'HLH-LLH hours'!$15:$15,0))</f>
        <v>8</v>
      </c>
      <c r="P17">
        <f>INDEX('HLH-LLH hours'!$32:$32,1,MATCH(P$3,'HLH-LLH hours'!$15:$15,0))</f>
        <v>8</v>
      </c>
      <c r="Q17">
        <f>INDEX('HLH-LLH hours'!$32:$32,1,MATCH(Q$3,'HLH-LLH hours'!$15:$15,0))</f>
        <v>11</v>
      </c>
    </row>
    <row r="18" spans="1:17" x14ac:dyDescent="0.25">
      <c r="C18" t="s">
        <v>10</v>
      </c>
      <c r="D18" t="s">
        <v>7</v>
      </c>
      <c r="E18">
        <f>SUM(F18:Q18)</f>
        <v>1524</v>
      </c>
      <c r="F18">
        <f>(F16-F17)*COUNTIF($D$23:$D$46,"On")</f>
        <v>132</v>
      </c>
      <c r="G18">
        <f t="shared" ref="G18:Q18" si="8">(G16-G17)*COUNTIF($D$23:$D$46,"On")</f>
        <v>132</v>
      </c>
      <c r="H18">
        <f t="shared" si="8"/>
        <v>126</v>
      </c>
      <c r="I18">
        <f t="shared" si="8"/>
        <v>126</v>
      </c>
      <c r="J18">
        <f t="shared" si="8"/>
        <v>132</v>
      </c>
      <c r="K18">
        <f t="shared" si="8"/>
        <v>120</v>
      </c>
      <c r="L18">
        <f t="shared" si="8"/>
        <v>132</v>
      </c>
      <c r="M18">
        <f t="shared" si="8"/>
        <v>120</v>
      </c>
      <c r="N18">
        <f t="shared" si="8"/>
        <v>114</v>
      </c>
      <c r="O18">
        <f t="shared" si="8"/>
        <v>138</v>
      </c>
      <c r="P18">
        <f t="shared" si="8"/>
        <v>132</v>
      </c>
      <c r="Q18">
        <f t="shared" si="8"/>
        <v>120</v>
      </c>
    </row>
    <row r="19" spans="1:17" x14ac:dyDescent="0.25">
      <c r="C19" t="s">
        <v>10</v>
      </c>
      <c r="D19" t="s">
        <v>8</v>
      </c>
      <c r="E19">
        <f>SUM(F19:Q19)</f>
        <v>7236</v>
      </c>
      <c r="F19">
        <f>F16*24-F18</f>
        <v>588</v>
      </c>
      <c r="G19">
        <f t="shared" ref="G19:Q19" si="9">G16*24-G18</f>
        <v>612</v>
      </c>
      <c r="H19">
        <f t="shared" si="9"/>
        <v>618</v>
      </c>
      <c r="I19">
        <f t="shared" si="9"/>
        <v>594</v>
      </c>
      <c r="J19">
        <f t="shared" si="9"/>
        <v>612</v>
      </c>
      <c r="K19">
        <f t="shared" si="9"/>
        <v>600</v>
      </c>
      <c r="L19">
        <f t="shared" si="9"/>
        <v>612</v>
      </c>
      <c r="M19">
        <f t="shared" si="9"/>
        <v>624</v>
      </c>
      <c r="N19">
        <f t="shared" si="9"/>
        <v>558</v>
      </c>
      <c r="O19">
        <f t="shared" si="9"/>
        <v>606</v>
      </c>
      <c r="P19">
        <f t="shared" si="9"/>
        <v>588</v>
      </c>
      <c r="Q19">
        <f t="shared" si="9"/>
        <v>624</v>
      </c>
    </row>
    <row r="20" spans="1:17" x14ac:dyDescent="0.25">
      <c r="D20" t="s">
        <v>53</v>
      </c>
      <c r="F20" t="str">
        <f>IF(AND(MONTH(F3)&gt;=6,MONTH(F3)&lt;=9),"Summer","Winter")</f>
        <v>Summer</v>
      </c>
      <c r="G20" t="str">
        <f t="shared" ref="G20:Q20" si="10">IF(AND(MONTH(G3)&gt;=6,MONTH(G3)&lt;=9),"Summer","Winter")</f>
        <v>Summer</v>
      </c>
      <c r="H20" t="str">
        <f t="shared" si="10"/>
        <v>Summer</v>
      </c>
      <c r="I20" t="str">
        <f t="shared" si="10"/>
        <v>Summer</v>
      </c>
      <c r="J20" t="str">
        <f t="shared" si="10"/>
        <v>Winter</v>
      </c>
      <c r="K20" t="str">
        <f t="shared" si="10"/>
        <v>Winter</v>
      </c>
      <c r="L20" t="str">
        <f t="shared" si="10"/>
        <v>Winter</v>
      </c>
      <c r="M20" t="str">
        <f t="shared" si="10"/>
        <v>Winter</v>
      </c>
      <c r="N20" t="str">
        <f t="shared" si="10"/>
        <v>Winter</v>
      </c>
      <c r="O20" t="str">
        <f t="shared" si="10"/>
        <v>Winter</v>
      </c>
      <c r="P20" t="str">
        <f t="shared" si="10"/>
        <v>Winter</v>
      </c>
      <c r="Q20" t="str">
        <f t="shared" si="10"/>
        <v>Winter</v>
      </c>
    </row>
    <row r="21" spans="1:17" x14ac:dyDescent="0.25">
      <c r="C21" s="57" t="s">
        <v>12</v>
      </c>
      <c r="F21" t="s">
        <v>105</v>
      </c>
      <c r="G21" t="s">
        <v>105</v>
      </c>
      <c r="H21" t="s">
        <v>105</v>
      </c>
      <c r="I21" t="s">
        <v>105</v>
      </c>
      <c r="J21" t="s">
        <v>105</v>
      </c>
      <c r="K21" s="6" t="s">
        <v>106</v>
      </c>
      <c r="L21" s="6" t="s">
        <v>106</v>
      </c>
      <c r="M21" s="6" t="s">
        <v>106</v>
      </c>
      <c r="N21" s="6" t="s">
        <v>106</v>
      </c>
      <c r="O21" s="6" t="s">
        <v>106</v>
      </c>
      <c r="P21" s="6" t="s">
        <v>106</v>
      </c>
      <c r="Q21" t="s">
        <v>105</v>
      </c>
    </row>
    <row r="22" spans="1:17" x14ac:dyDescent="0.25">
      <c r="C22" t="s">
        <v>32</v>
      </c>
    </row>
    <row r="23" spans="1:17" x14ac:dyDescent="0.25">
      <c r="A23" s="3" t="s">
        <v>29</v>
      </c>
      <c r="B23" t="str">
        <f ca="1">INDEX($C$23:$C$46,MATCH("On",$D$23:$D$46,0),1)-1-IF(INDEX($C$23:$C$46,MATCH("On",$D$23:$D$46,0),1)-1&lt;12,0,12)&amp;IF(INDEX($C$23:$C$46,MATCH("On",$D$23:$D$46,0),1)-1&lt;12,"am-","pm-")&amp;INDEX(OFFSET($C$23,MATCH("On",$D$23:$D$46,0),0,24-MATCH("On",$D$23:$D$46,0),1),MATCH("Off",OFFSET($D$23,MATCH("On",$D$23:$D$46,0),0,24-MATCH("On",$D$23:$D$46,0),1),0),1)-1-IF(INDEX(OFFSET($C$23,MATCH("On",$D$23:$D$46,0),0,24-MATCH("On",$D$23:$D$46,0),1),MATCH("Off",OFFSET($D$23,MATCH("On",$D$23:$D$46,0),0,24-MATCH("On",$D$23:$D$46,0),1),0),1)-1&lt;12,0,12)&amp;IF(INDEX(OFFSET($C$23,MATCH("On",$D$23:$D$46,0),0,24-MATCH("On",$D$23:$D$46,0),1),MATCH("Off",OFFSET($D$23,MATCH("On",$D$23:$D$46,0),0,24-MATCH("On",$D$23:$D$46,0),1),0),1)&lt;12,"am PPT","pm PPT")</f>
        <v>3pm-9pm PPT</v>
      </c>
      <c r="C23">
        <v>1</v>
      </c>
      <c r="D23" s="9" t="s">
        <v>8</v>
      </c>
      <c r="E23" s="37">
        <f>AVERAGE(F23:Q23)</f>
        <v>1</v>
      </c>
      <c r="F23" s="56">
        <v>1</v>
      </c>
      <c r="G23" s="56">
        <v>1</v>
      </c>
      <c r="H23" s="56">
        <v>1</v>
      </c>
      <c r="I23" s="56">
        <v>1</v>
      </c>
      <c r="J23" s="56">
        <v>1</v>
      </c>
      <c r="K23" s="56">
        <v>1</v>
      </c>
      <c r="L23" s="56">
        <v>1</v>
      </c>
      <c r="M23" s="56">
        <v>1</v>
      </c>
      <c r="N23" s="56">
        <v>1</v>
      </c>
      <c r="O23" s="56">
        <v>1</v>
      </c>
      <c r="P23" s="56">
        <v>1</v>
      </c>
      <c r="Q23" s="56">
        <v>1</v>
      </c>
    </row>
    <row r="24" spans="1:17" x14ac:dyDescent="0.25">
      <c r="C24">
        <v>2</v>
      </c>
      <c r="D24" s="9" t="s">
        <v>8</v>
      </c>
      <c r="E24" s="37">
        <f t="shared" ref="E24:E49" si="11">AVERAGE(F24:Q24)</f>
        <v>1</v>
      </c>
      <c r="F24" s="56">
        <v>1</v>
      </c>
      <c r="G24" s="56">
        <v>1</v>
      </c>
      <c r="H24" s="56">
        <v>1</v>
      </c>
      <c r="I24" s="56">
        <v>1</v>
      </c>
      <c r="J24" s="56">
        <v>1</v>
      </c>
      <c r="K24" s="56">
        <v>1</v>
      </c>
      <c r="L24" s="56">
        <v>1</v>
      </c>
      <c r="M24" s="56">
        <v>1</v>
      </c>
      <c r="N24" s="56">
        <v>1</v>
      </c>
      <c r="O24" s="56">
        <v>1</v>
      </c>
      <c r="P24" s="56">
        <v>1</v>
      </c>
      <c r="Q24" s="56">
        <v>1</v>
      </c>
    </row>
    <row r="25" spans="1:17" x14ac:dyDescent="0.25">
      <c r="C25">
        <v>3</v>
      </c>
      <c r="D25" s="9" t="s">
        <v>8</v>
      </c>
      <c r="E25" s="37">
        <f t="shared" si="11"/>
        <v>1</v>
      </c>
      <c r="F25" s="56">
        <v>1</v>
      </c>
      <c r="G25" s="56">
        <v>1</v>
      </c>
      <c r="H25" s="56">
        <v>1</v>
      </c>
      <c r="I25" s="56">
        <v>1</v>
      </c>
      <c r="J25" s="56">
        <v>1</v>
      </c>
      <c r="K25" s="56">
        <v>1</v>
      </c>
      <c r="L25" s="56">
        <v>1</v>
      </c>
      <c r="M25" s="56">
        <v>1</v>
      </c>
      <c r="N25" s="56">
        <v>1</v>
      </c>
      <c r="O25" s="56">
        <v>1</v>
      </c>
      <c r="P25" s="56">
        <v>1</v>
      </c>
      <c r="Q25" s="56">
        <v>1</v>
      </c>
    </row>
    <row r="26" spans="1:17" x14ac:dyDescent="0.25">
      <c r="C26">
        <v>4</v>
      </c>
      <c r="D26" s="9" t="s">
        <v>8</v>
      </c>
      <c r="E26" s="37">
        <f t="shared" si="11"/>
        <v>1</v>
      </c>
      <c r="F26" s="56">
        <v>1</v>
      </c>
      <c r="G26" s="56">
        <v>1</v>
      </c>
      <c r="H26" s="56">
        <v>1</v>
      </c>
      <c r="I26" s="56">
        <v>1</v>
      </c>
      <c r="J26" s="56">
        <v>1</v>
      </c>
      <c r="K26" s="56">
        <v>1</v>
      </c>
      <c r="L26" s="56">
        <v>1</v>
      </c>
      <c r="M26" s="56">
        <v>1</v>
      </c>
      <c r="N26" s="56">
        <v>1</v>
      </c>
      <c r="O26" s="56">
        <v>1</v>
      </c>
      <c r="P26" s="56">
        <v>1</v>
      </c>
      <c r="Q26" s="56">
        <v>1</v>
      </c>
    </row>
    <row r="27" spans="1:17" x14ac:dyDescent="0.25">
      <c r="C27">
        <v>5</v>
      </c>
      <c r="D27" s="9" t="s">
        <v>8</v>
      </c>
      <c r="E27" s="37">
        <f t="shared" si="11"/>
        <v>1</v>
      </c>
      <c r="F27" s="56">
        <v>1</v>
      </c>
      <c r="G27" s="56">
        <v>1</v>
      </c>
      <c r="H27" s="56">
        <v>1</v>
      </c>
      <c r="I27" s="56">
        <v>1</v>
      </c>
      <c r="J27" s="56">
        <v>1</v>
      </c>
      <c r="K27" s="56">
        <v>1</v>
      </c>
      <c r="L27" s="56">
        <v>1</v>
      </c>
      <c r="M27" s="56">
        <v>1</v>
      </c>
      <c r="N27" s="56">
        <v>1</v>
      </c>
      <c r="O27" s="56">
        <v>1</v>
      </c>
      <c r="P27" s="56">
        <v>1</v>
      </c>
      <c r="Q27" s="56">
        <v>1</v>
      </c>
    </row>
    <row r="28" spans="1:17" x14ac:dyDescent="0.25">
      <c r="C28">
        <v>6</v>
      </c>
      <c r="D28" s="9" t="s">
        <v>8</v>
      </c>
      <c r="E28" s="37">
        <f t="shared" si="11"/>
        <v>1</v>
      </c>
      <c r="F28" s="56">
        <v>1</v>
      </c>
      <c r="G28" s="56">
        <v>1</v>
      </c>
      <c r="H28" s="56">
        <v>1</v>
      </c>
      <c r="I28" s="56">
        <v>1</v>
      </c>
      <c r="J28" s="56">
        <v>1</v>
      </c>
      <c r="K28" s="56">
        <v>1</v>
      </c>
      <c r="L28" s="56">
        <v>1</v>
      </c>
      <c r="M28" s="56">
        <v>1</v>
      </c>
      <c r="N28" s="56">
        <v>1</v>
      </c>
      <c r="O28" s="56">
        <v>1</v>
      </c>
      <c r="P28" s="56">
        <v>1</v>
      </c>
      <c r="Q28" s="56">
        <v>1</v>
      </c>
    </row>
    <row r="29" spans="1:17" x14ac:dyDescent="0.25">
      <c r="C29">
        <v>7</v>
      </c>
      <c r="D29" s="9" t="s">
        <v>8</v>
      </c>
      <c r="E29" s="37">
        <f t="shared" si="11"/>
        <v>1</v>
      </c>
      <c r="F29" s="56">
        <v>1</v>
      </c>
      <c r="G29" s="56">
        <v>1</v>
      </c>
      <c r="H29" s="56">
        <v>1</v>
      </c>
      <c r="I29" s="56">
        <v>1</v>
      </c>
      <c r="J29" s="56">
        <v>1</v>
      </c>
      <c r="K29" s="56">
        <v>1</v>
      </c>
      <c r="L29" s="56">
        <v>1</v>
      </c>
      <c r="M29" s="56">
        <v>1</v>
      </c>
      <c r="N29" s="56">
        <v>1</v>
      </c>
      <c r="O29" s="56">
        <v>1</v>
      </c>
      <c r="P29" s="56">
        <v>1</v>
      </c>
      <c r="Q29" s="56">
        <v>1</v>
      </c>
    </row>
    <row r="30" spans="1:17" x14ac:dyDescent="0.25">
      <c r="C30">
        <v>8</v>
      </c>
      <c r="D30" s="9" t="s">
        <v>8</v>
      </c>
      <c r="E30" s="37">
        <f t="shared" si="11"/>
        <v>1</v>
      </c>
      <c r="F30" s="56">
        <v>1</v>
      </c>
      <c r="G30" s="56">
        <v>1</v>
      </c>
      <c r="H30" s="56">
        <v>1</v>
      </c>
      <c r="I30" s="56">
        <v>1</v>
      </c>
      <c r="J30" s="56">
        <v>1</v>
      </c>
      <c r="K30" s="56">
        <v>1</v>
      </c>
      <c r="L30" s="56">
        <v>1</v>
      </c>
      <c r="M30" s="56">
        <v>1</v>
      </c>
      <c r="N30" s="56">
        <v>1</v>
      </c>
      <c r="O30" s="56">
        <v>1</v>
      </c>
      <c r="P30" s="56">
        <v>1</v>
      </c>
      <c r="Q30" s="56">
        <v>1</v>
      </c>
    </row>
    <row r="31" spans="1:17" x14ac:dyDescent="0.25">
      <c r="C31">
        <v>9</v>
      </c>
      <c r="D31" s="9" t="s">
        <v>8</v>
      </c>
      <c r="E31" s="37">
        <f t="shared" si="11"/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</row>
    <row r="32" spans="1:17" x14ac:dyDescent="0.25">
      <c r="C32">
        <v>10</v>
      </c>
      <c r="D32" s="9" t="s">
        <v>8</v>
      </c>
      <c r="E32" s="37">
        <f t="shared" si="11"/>
        <v>1</v>
      </c>
      <c r="F32" s="56">
        <v>1</v>
      </c>
      <c r="G32" s="56">
        <v>1</v>
      </c>
      <c r="H32" s="56">
        <v>1</v>
      </c>
      <c r="I32" s="56">
        <v>1</v>
      </c>
      <c r="J32" s="56">
        <v>1</v>
      </c>
      <c r="K32" s="56">
        <v>1</v>
      </c>
      <c r="L32" s="56">
        <v>1</v>
      </c>
      <c r="M32" s="56">
        <v>1</v>
      </c>
      <c r="N32" s="56">
        <v>1</v>
      </c>
      <c r="O32" s="56">
        <v>1</v>
      </c>
      <c r="P32" s="56">
        <v>1</v>
      </c>
      <c r="Q32" s="56">
        <v>1</v>
      </c>
    </row>
    <row r="33" spans="3:17" x14ac:dyDescent="0.25">
      <c r="C33">
        <v>11</v>
      </c>
      <c r="D33" s="9" t="s">
        <v>8</v>
      </c>
      <c r="E33" s="37">
        <f t="shared" si="11"/>
        <v>1</v>
      </c>
      <c r="F33" s="56">
        <v>1</v>
      </c>
      <c r="G33" s="56">
        <v>1</v>
      </c>
      <c r="H33" s="56">
        <v>1</v>
      </c>
      <c r="I33" s="56">
        <v>1</v>
      </c>
      <c r="J33" s="56">
        <v>1</v>
      </c>
      <c r="K33" s="56">
        <v>1</v>
      </c>
      <c r="L33" s="56">
        <v>1</v>
      </c>
      <c r="M33" s="56">
        <v>1</v>
      </c>
      <c r="N33" s="56">
        <v>1</v>
      </c>
      <c r="O33" s="56">
        <v>1</v>
      </c>
      <c r="P33" s="56">
        <v>1</v>
      </c>
      <c r="Q33" s="56">
        <v>1</v>
      </c>
    </row>
    <row r="34" spans="3:17" x14ac:dyDescent="0.25">
      <c r="C34">
        <v>12</v>
      </c>
      <c r="D34" s="9" t="s">
        <v>8</v>
      </c>
      <c r="E34" s="37">
        <f t="shared" si="11"/>
        <v>1</v>
      </c>
      <c r="F34" s="56">
        <v>1</v>
      </c>
      <c r="G34" s="56">
        <v>1</v>
      </c>
      <c r="H34" s="56">
        <v>1</v>
      </c>
      <c r="I34" s="56">
        <v>1</v>
      </c>
      <c r="J34" s="56">
        <v>1</v>
      </c>
      <c r="K34" s="56">
        <v>1</v>
      </c>
      <c r="L34" s="56">
        <v>1</v>
      </c>
      <c r="M34" s="56">
        <v>1</v>
      </c>
      <c r="N34" s="56">
        <v>1</v>
      </c>
      <c r="O34" s="56">
        <v>1</v>
      </c>
      <c r="P34" s="56">
        <v>1</v>
      </c>
      <c r="Q34" s="56">
        <v>1</v>
      </c>
    </row>
    <row r="35" spans="3:17" x14ac:dyDescent="0.25">
      <c r="C35">
        <f>C34+1</f>
        <v>13</v>
      </c>
      <c r="D35" s="9" t="s">
        <v>8</v>
      </c>
      <c r="E35" s="37">
        <f t="shared" si="11"/>
        <v>1</v>
      </c>
      <c r="F35" s="56">
        <v>1</v>
      </c>
      <c r="G35" s="56">
        <v>1</v>
      </c>
      <c r="H35" s="56">
        <v>1</v>
      </c>
      <c r="I35" s="56">
        <v>1</v>
      </c>
      <c r="J35" s="56">
        <v>1</v>
      </c>
      <c r="K35" s="56">
        <v>1</v>
      </c>
      <c r="L35" s="56">
        <v>1</v>
      </c>
      <c r="M35" s="56">
        <v>1</v>
      </c>
      <c r="N35" s="56">
        <v>1</v>
      </c>
      <c r="O35" s="56">
        <v>1</v>
      </c>
      <c r="P35" s="56">
        <v>1</v>
      </c>
      <c r="Q35" s="56">
        <v>1</v>
      </c>
    </row>
    <row r="36" spans="3:17" x14ac:dyDescent="0.25">
      <c r="C36">
        <f t="shared" ref="C36:C46" si="12">C35+1</f>
        <v>14</v>
      </c>
      <c r="D36" s="9" t="s">
        <v>8</v>
      </c>
      <c r="E36" s="37">
        <f t="shared" si="11"/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</row>
    <row r="37" spans="3:17" x14ac:dyDescent="0.25">
      <c r="C37">
        <f t="shared" si="12"/>
        <v>15</v>
      </c>
      <c r="D37" s="9" t="s">
        <v>8</v>
      </c>
      <c r="E37" s="37">
        <f t="shared" si="11"/>
        <v>1</v>
      </c>
      <c r="F37" s="56">
        <v>1</v>
      </c>
      <c r="G37" s="56">
        <v>1</v>
      </c>
      <c r="H37" s="56">
        <v>1</v>
      </c>
      <c r="I37" s="56">
        <v>1</v>
      </c>
      <c r="J37" s="56">
        <v>1</v>
      </c>
      <c r="K37" s="56">
        <v>1</v>
      </c>
      <c r="L37" s="56">
        <v>1</v>
      </c>
      <c r="M37" s="56">
        <v>1</v>
      </c>
      <c r="N37" s="56">
        <v>1</v>
      </c>
      <c r="O37" s="56">
        <v>1</v>
      </c>
      <c r="P37" s="56">
        <v>1</v>
      </c>
      <c r="Q37" s="56">
        <v>1</v>
      </c>
    </row>
    <row r="38" spans="3:17" x14ac:dyDescent="0.25">
      <c r="C38">
        <f t="shared" si="12"/>
        <v>16</v>
      </c>
      <c r="D38" s="12" t="s">
        <v>7</v>
      </c>
      <c r="E38" s="37">
        <f t="shared" si="11"/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1</v>
      </c>
      <c r="L38" s="56">
        <v>1</v>
      </c>
      <c r="M38" s="56">
        <v>1</v>
      </c>
      <c r="N38" s="56">
        <v>1</v>
      </c>
      <c r="O38" s="56">
        <v>1</v>
      </c>
      <c r="P38" s="56">
        <v>1</v>
      </c>
      <c r="Q38" s="56">
        <v>1</v>
      </c>
    </row>
    <row r="39" spans="3:17" x14ac:dyDescent="0.25">
      <c r="C39">
        <f t="shared" si="12"/>
        <v>17</v>
      </c>
      <c r="D39" s="12" t="s">
        <v>7</v>
      </c>
      <c r="E39" s="37">
        <f t="shared" si="11"/>
        <v>1</v>
      </c>
      <c r="F39" s="56">
        <v>1</v>
      </c>
      <c r="G39" s="56">
        <v>1</v>
      </c>
      <c r="H39" s="56">
        <v>1</v>
      </c>
      <c r="I39" s="56">
        <v>1</v>
      </c>
      <c r="J39" s="56">
        <v>1</v>
      </c>
      <c r="K39" s="56">
        <v>1</v>
      </c>
      <c r="L39" s="56">
        <v>1</v>
      </c>
      <c r="M39" s="56">
        <v>1</v>
      </c>
      <c r="N39" s="56">
        <v>1</v>
      </c>
      <c r="O39" s="56">
        <v>1</v>
      </c>
      <c r="P39" s="56">
        <v>1</v>
      </c>
      <c r="Q39" s="56">
        <v>1</v>
      </c>
    </row>
    <row r="40" spans="3:17" x14ac:dyDescent="0.25">
      <c r="C40">
        <f t="shared" si="12"/>
        <v>18</v>
      </c>
      <c r="D40" s="12" t="s">
        <v>7</v>
      </c>
      <c r="E40" s="37">
        <f t="shared" si="11"/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</row>
    <row r="41" spans="3:17" x14ac:dyDescent="0.25">
      <c r="C41">
        <f t="shared" si="12"/>
        <v>19</v>
      </c>
      <c r="D41" s="12" t="s">
        <v>7</v>
      </c>
      <c r="E41" s="37">
        <f t="shared" si="11"/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</row>
    <row r="42" spans="3:17" x14ac:dyDescent="0.25">
      <c r="C42">
        <f t="shared" si="12"/>
        <v>20</v>
      </c>
      <c r="D42" s="12" t="s">
        <v>7</v>
      </c>
      <c r="E42" s="37">
        <f t="shared" si="11"/>
        <v>1</v>
      </c>
      <c r="F42" s="56">
        <v>1</v>
      </c>
      <c r="G42" s="56">
        <v>1</v>
      </c>
      <c r="H42" s="56">
        <v>1</v>
      </c>
      <c r="I42" s="56">
        <v>1</v>
      </c>
      <c r="J42" s="56">
        <v>1</v>
      </c>
      <c r="K42" s="56">
        <v>1</v>
      </c>
      <c r="L42" s="56">
        <v>1</v>
      </c>
      <c r="M42" s="56">
        <v>1</v>
      </c>
      <c r="N42" s="56">
        <v>1</v>
      </c>
      <c r="O42" s="56">
        <v>1</v>
      </c>
      <c r="P42" s="56">
        <v>1</v>
      </c>
      <c r="Q42" s="56">
        <v>1</v>
      </c>
    </row>
    <row r="43" spans="3:17" x14ac:dyDescent="0.25">
      <c r="C43">
        <f t="shared" si="12"/>
        <v>21</v>
      </c>
      <c r="D43" s="12" t="s">
        <v>7</v>
      </c>
      <c r="E43" s="37">
        <f t="shared" si="11"/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</row>
    <row r="44" spans="3:17" x14ac:dyDescent="0.25">
      <c r="C44">
        <f t="shared" si="12"/>
        <v>22</v>
      </c>
      <c r="D44" s="9" t="s">
        <v>8</v>
      </c>
      <c r="E44" s="37">
        <f t="shared" si="11"/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</row>
    <row r="45" spans="3:17" x14ac:dyDescent="0.25">
      <c r="C45">
        <f t="shared" si="12"/>
        <v>23</v>
      </c>
      <c r="D45" s="9" t="s">
        <v>8</v>
      </c>
      <c r="E45" s="37">
        <f t="shared" si="11"/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</row>
    <row r="46" spans="3:17" x14ac:dyDescent="0.25">
      <c r="C46">
        <f t="shared" si="12"/>
        <v>24</v>
      </c>
      <c r="D46" s="9" t="s">
        <v>8</v>
      </c>
      <c r="E46" s="37">
        <f t="shared" si="11"/>
        <v>1</v>
      </c>
      <c r="F46" s="56">
        <v>1</v>
      </c>
      <c r="G46" s="56">
        <v>1</v>
      </c>
      <c r="H46" s="56">
        <v>1</v>
      </c>
      <c r="I46" s="56">
        <v>1</v>
      </c>
      <c r="J46" s="56">
        <v>1</v>
      </c>
      <c r="K46" s="56">
        <v>1</v>
      </c>
      <c r="L46" s="56">
        <v>1</v>
      </c>
      <c r="M46" s="56">
        <v>1</v>
      </c>
      <c r="N46" s="56">
        <v>1</v>
      </c>
      <c r="O46" s="56">
        <v>1</v>
      </c>
      <c r="P46" s="56">
        <v>1</v>
      </c>
      <c r="Q46" s="56">
        <v>1</v>
      </c>
    </row>
    <row r="47" spans="3:17" x14ac:dyDescent="0.25">
      <c r="C47" t="s">
        <v>27</v>
      </c>
      <c r="D47" t="s">
        <v>9</v>
      </c>
      <c r="E47" s="37">
        <f t="shared" si="11"/>
        <v>1</v>
      </c>
      <c r="F47" s="4">
        <f t="shared" ref="F47:Q47" si="13">AVERAGE(F23:F46)</f>
        <v>1</v>
      </c>
      <c r="G47" s="4">
        <f t="shared" si="13"/>
        <v>1</v>
      </c>
      <c r="H47" s="4">
        <f t="shared" si="13"/>
        <v>1</v>
      </c>
      <c r="I47" s="4">
        <f t="shared" si="13"/>
        <v>1</v>
      </c>
      <c r="J47" s="4">
        <f t="shared" si="13"/>
        <v>1</v>
      </c>
      <c r="K47" s="4">
        <f t="shared" si="13"/>
        <v>1</v>
      </c>
      <c r="L47" s="4">
        <f t="shared" si="13"/>
        <v>1</v>
      </c>
      <c r="M47" s="4">
        <f t="shared" si="13"/>
        <v>1</v>
      </c>
      <c r="N47" s="4">
        <f t="shared" si="13"/>
        <v>1</v>
      </c>
      <c r="O47" s="4">
        <f t="shared" si="13"/>
        <v>1</v>
      </c>
      <c r="P47" s="4">
        <f t="shared" si="13"/>
        <v>1</v>
      </c>
      <c r="Q47" s="4">
        <f t="shared" si="13"/>
        <v>1</v>
      </c>
    </row>
    <row r="48" spans="3:17" x14ac:dyDescent="0.25">
      <c r="C48" t="s">
        <v>27</v>
      </c>
      <c r="D48" t="s">
        <v>7</v>
      </c>
      <c r="E48" s="37">
        <f t="shared" si="11"/>
        <v>1</v>
      </c>
      <c r="F48" s="4">
        <f t="shared" ref="F48:Q49" si="14">AVERAGEIF($D$23:$D$46,$D48,F$23:F$46)</f>
        <v>1</v>
      </c>
      <c r="G48" s="4">
        <f t="shared" si="14"/>
        <v>1</v>
      </c>
      <c r="H48" s="4">
        <f t="shared" si="14"/>
        <v>1</v>
      </c>
      <c r="I48" s="4">
        <f t="shared" si="14"/>
        <v>1</v>
      </c>
      <c r="J48" s="4">
        <f t="shared" si="14"/>
        <v>1</v>
      </c>
      <c r="K48" s="4">
        <f t="shared" si="14"/>
        <v>1</v>
      </c>
      <c r="L48" s="4">
        <f t="shared" si="14"/>
        <v>1</v>
      </c>
      <c r="M48" s="4">
        <f t="shared" si="14"/>
        <v>1</v>
      </c>
      <c r="N48" s="4">
        <f t="shared" si="14"/>
        <v>1</v>
      </c>
      <c r="O48" s="4">
        <f t="shared" si="14"/>
        <v>1</v>
      </c>
      <c r="P48" s="4">
        <f t="shared" si="14"/>
        <v>1</v>
      </c>
      <c r="Q48" s="4">
        <f t="shared" si="14"/>
        <v>1</v>
      </c>
    </row>
    <row r="49" spans="3:30" x14ac:dyDescent="0.25">
      <c r="C49" t="s">
        <v>27</v>
      </c>
      <c r="D49" t="s">
        <v>8</v>
      </c>
      <c r="E49" s="37">
        <f t="shared" si="11"/>
        <v>1</v>
      </c>
      <c r="F49" s="4">
        <f t="shared" si="14"/>
        <v>1</v>
      </c>
      <c r="G49" s="4">
        <f t="shared" si="14"/>
        <v>1</v>
      </c>
      <c r="H49" s="4">
        <f t="shared" si="14"/>
        <v>1</v>
      </c>
      <c r="I49" s="4">
        <f t="shared" si="14"/>
        <v>1</v>
      </c>
      <c r="J49" s="4">
        <f t="shared" si="14"/>
        <v>1</v>
      </c>
      <c r="K49" s="4">
        <f t="shared" si="14"/>
        <v>1</v>
      </c>
      <c r="L49" s="4">
        <f t="shared" si="14"/>
        <v>1</v>
      </c>
      <c r="M49" s="4">
        <f t="shared" si="14"/>
        <v>1</v>
      </c>
      <c r="N49" s="4">
        <f t="shared" si="14"/>
        <v>1</v>
      </c>
      <c r="O49" s="4">
        <f t="shared" si="14"/>
        <v>1</v>
      </c>
      <c r="P49" s="4">
        <f t="shared" si="14"/>
        <v>1</v>
      </c>
      <c r="Q49" s="4">
        <f t="shared" si="14"/>
        <v>1</v>
      </c>
    </row>
    <row r="51" spans="3:30" x14ac:dyDescent="0.25">
      <c r="C51" s="5" t="s">
        <v>103</v>
      </c>
    </row>
    <row r="52" spans="3:30" x14ac:dyDescent="0.25">
      <c r="C52" s="5" t="s">
        <v>34</v>
      </c>
      <c r="F52" s="6">
        <f>INDEX('[57]AVOID NEW'!$Q:$Q,MATCH(YEAR(F3),'[57]AVOID NEW'!$M:$M,0),1)</f>
        <v>21.786309676375705</v>
      </c>
      <c r="G52" s="6">
        <f>INDEX('[57]AVOID NEW'!$Q:$Q,MATCH(YEAR(G3),'[57]AVOID NEW'!$M:$M,0),1)</f>
        <v>21.786309676375705</v>
      </c>
      <c r="H52" s="6">
        <f>INDEX('[57]AVOID NEW'!$Q:$Q,MATCH(YEAR(H3),'[57]AVOID NEW'!$M:$M,0),1)</f>
        <v>21.786309676375705</v>
      </c>
      <c r="I52" s="6">
        <f>INDEX('[57]AVOID NEW'!$Q:$Q,MATCH(YEAR(I3),'[57]AVOID NEW'!$M:$M,0),1)</f>
        <v>21.786309676375705</v>
      </c>
      <c r="J52" s="6">
        <f>INDEX('[57]AVOID NEW'!$Q:$Q,MATCH(YEAR(J3),'[57]AVOID NEW'!$M:$M,0),1)</f>
        <v>21.786309676375705</v>
      </c>
      <c r="K52" s="6">
        <f>INDEX('[57]AVOID NEW'!$Q:$Q,MATCH(YEAR(K3),'[57]AVOID NEW'!$M:$M,0),1)</f>
        <v>21.786309676375705</v>
      </c>
      <c r="L52" s="6">
        <f>INDEX('[57]AVOID NEW'!$Q:$Q,MATCH(YEAR(L3),'[57]AVOID NEW'!$M:$M,0),1)</f>
        <v>21.786309676375705</v>
      </c>
      <c r="M52" s="6">
        <f>INDEX('[57]AVOID NEW'!$Q:$Q,MATCH(YEAR(M3),'[57]AVOID NEW'!$M:$M,0),1)</f>
        <v>23.833249235903214</v>
      </c>
      <c r="N52" s="6">
        <f>INDEX('[57]AVOID NEW'!$Q:$Q,MATCH(YEAR(N3),'[57]AVOID NEW'!$M:$M,0),1)</f>
        <v>23.833249235903214</v>
      </c>
      <c r="O52" s="6">
        <f>INDEX('[57]AVOID NEW'!$Q:$Q,MATCH(YEAR(O3),'[57]AVOID NEW'!$M:$M,0),1)</f>
        <v>23.833249235903214</v>
      </c>
      <c r="P52" s="6">
        <f>INDEX('[57]AVOID NEW'!$Q:$Q,MATCH(YEAR(P3),'[57]AVOID NEW'!$M:$M,0),1)</f>
        <v>23.833249235903214</v>
      </c>
      <c r="Q52" s="6">
        <f>INDEX('[57]AVOID NEW'!$Q:$Q,MATCH(YEAR(Q3),'[57]AVOID NEW'!$M:$M,0),1)</f>
        <v>23.833249235903214</v>
      </c>
    </row>
    <row r="53" spans="3:30" x14ac:dyDescent="0.25">
      <c r="C53" s="5" t="s">
        <v>55</v>
      </c>
      <c r="F53" s="7">
        <f t="shared" ref="F53:Q53" si="15">F$52*(F54*F56+F55*F57)/SUM(F56:F57)*F58</f>
        <v>15.139790734328507</v>
      </c>
      <c r="G53" s="7">
        <f t="shared" si="15"/>
        <v>20.039656719955733</v>
      </c>
      <c r="H53" s="7">
        <f t="shared" si="15"/>
        <v>21.182618063085162</v>
      </c>
      <c r="I53" s="7">
        <f t="shared" si="15"/>
        <v>19.361977549610121</v>
      </c>
      <c r="J53" s="7">
        <f t="shared" si="15"/>
        <v>20.519541186321923</v>
      </c>
      <c r="K53" s="7">
        <f t="shared" si="15"/>
        <v>19.160333150049887</v>
      </c>
      <c r="L53" s="7">
        <f t="shared" si="15"/>
        <v>23.153927696705608</v>
      </c>
      <c r="M53" s="7">
        <f t="shared" si="15"/>
        <v>20.02300461612462</v>
      </c>
      <c r="N53" s="7">
        <f t="shared" si="15"/>
        <v>20.576605965311582</v>
      </c>
      <c r="O53" s="7">
        <f t="shared" si="15"/>
        <v>17.971038738362505</v>
      </c>
      <c r="P53" s="7">
        <f t="shared" si="15"/>
        <v>17.620185973983645</v>
      </c>
      <c r="Q53" s="7">
        <f t="shared" si="15"/>
        <v>15.921251168326249</v>
      </c>
    </row>
    <row r="54" spans="3:30" x14ac:dyDescent="0.25">
      <c r="C54" s="5" t="s">
        <v>15</v>
      </c>
      <c r="F54" s="4">
        <v>0.94</v>
      </c>
      <c r="G54" s="4">
        <v>1.21</v>
      </c>
      <c r="H54" s="4">
        <v>1.21</v>
      </c>
      <c r="I54" s="4">
        <v>1.0900000000000001</v>
      </c>
      <c r="J54" s="4">
        <v>1.1499999999999999</v>
      </c>
      <c r="K54" s="4">
        <v>1.1000000000000001</v>
      </c>
      <c r="L54" s="4">
        <v>1.29</v>
      </c>
      <c r="M54" s="4">
        <v>1.03</v>
      </c>
      <c r="N54" s="4">
        <v>1.05</v>
      </c>
      <c r="O54" s="4">
        <v>0.95</v>
      </c>
      <c r="P54" s="4">
        <v>0.95</v>
      </c>
      <c r="Q54" s="4">
        <v>0.92</v>
      </c>
    </row>
    <row r="55" spans="3:30" x14ac:dyDescent="0.25">
      <c r="C55" s="5" t="s">
        <v>14</v>
      </c>
      <c r="F55" s="4">
        <v>0.65</v>
      </c>
      <c r="G55" s="4">
        <v>0.92</v>
      </c>
      <c r="H55" s="4">
        <v>1.06</v>
      </c>
      <c r="I55" s="4">
        <v>0.99</v>
      </c>
      <c r="J55" s="4">
        <v>1.05</v>
      </c>
      <c r="K55" s="4">
        <v>0.96</v>
      </c>
      <c r="L55" s="4">
        <v>1.2</v>
      </c>
      <c r="M55" s="4">
        <v>0.94</v>
      </c>
      <c r="N55" s="4">
        <v>0.97</v>
      </c>
      <c r="O55" s="4">
        <v>0.8</v>
      </c>
      <c r="P55" s="4">
        <v>0.76</v>
      </c>
      <c r="Q55" s="4">
        <v>0.63</v>
      </c>
    </row>
    <row r="56" spans="3:30" x14ac:dyDescent="0.25">
      <c r="C56" s="5" t="s">
        <v>16</v>
      </c>
      <c r="F56" s="8">
        <f>INDEX('HLH-LLH hours'!16:16,1,MATCH(F$3,'HLH-LLH hours'!$15:$15,0))</f>
        <v>416</v>
      </c>
      <c r="G56" s="8">
        <f>INDEX('HLH-LLH hours'!16:16,1,MATCH(G$3,'HLH-LLH hours'!$15:$15,0))</f>
        <v>416</v>
      </c>
      <c r="H56" s="8">
        <f>INDEX('HLH-LLH hours'!16:16,1,MATCH(H$3,'HLH-LLH hours'!$15:$15,0))</f>
        <v>416</v>
      </c>
      <c r="I56" s="8">
        <f>INDEX('HLH-LLH hours'!16:16,1,MATCH(I$3,'HLH-LLH hours'!$15:$15,0))</f>
        <v>400</v>
      </c>
      <c r="J56" s="8">
        <f>INDEX('HLH-LLH hours'!16:16,1,MATCH(J$3,'HLH-LLH hours'!$15:$15,0))</f>
        <v>432</v>
      </c>
      <c r="K56" s="8">
        <f>INDEX('HLH-LLH hours'!16:16,1,MATCH(K$3,'HLH-LLH hours'!$15:$15,0))</f>
        <v>384</v>
      </c>
      <c r="L56" s="8">
        <f>INDEX('HLH-LLH hours'!16:16,1,MATCH(L$3,'HLH-LLH hours'!$15:$15,0))</f>
        <v>416</v>
      </c>
      <c r="M56" s="8">
        <f>INDEX('HLH-LLH hours'!16:16,1,MATCH(M$3,'HLH-LLH hours'!$15:$15,0))</f>
        <v>400</v>
      </c>
      <c r="N56" s="8">
        <f>INDEX('HLH-LLH hours'!16:16,1,MATCH(N$3,'HLH-LLH hours'!$15:$15,0))</f>
        <v>384</v>
      </c>
      <c r="O56" s="8">
        <f>INDEX('HLH-LLH hours'!16:16,1,MATCH(O$3,'HLH-LLH hours'!$15:$15,0))</f>
        <v>432</v>
      </c>
      <c r="P56" s="8">
        <f>INDEX('HLH-LLH hours'!16:16,1,MATCH(P$3,'HLH-LLH hours'!$15:$15,0))</f>
        <v>416</v>
      </c>
      <c r="Q56" s="8">
        <f>INDEX('HLH-LLH hours'!16:16,1,MATCH(Q$3,'HLH-LLH hours'!$15:$15,0))</f>
        <v>400</v>
      </c>
    </row>
    <row r="57" spans="3:30" x14ac:dyDescent="0.25">
      <c r="C57" s="5" t="s">
        <v>17</v>
      </c>
      <c r="F57" s="8">
        <f>INDEX('HLH-LLH hours'!17:17,1,MATCH(F$3,'HLH-LLH hours'!$15:$15,0))</f>
        <v>304</v>
      </c>
      <c r="G57" s="8">
        <f>INDEX('HLH-LLH hours'!17:17,1,MATCH(G$3,'HLH-LLH hours'!$15:$15,0))</f>
        <v>328</v>
      </c>
      <c r="H57" s="8">
        <f>INDEX('HLH-LLH hours'!17:17,1,MATCH(H$3,'HLH-LLH hours'!$15:$15,0))</f>
        <v>328</v>
      </c>
      <c r="I57" s="8">
        <f>INDEX('HLH-LLH hours'!17:17,1,MATCH(I$3,'HLH-LLH hours'!$15:$15,0))</f>
        <v>320</v>
      </c>
      <c r="J57" s="8">
        <f>INDEX('HLH-LLH hours'!17:17,1,MATCH(J$3,'HLH-LLH hours'!$15:$15,0))</f>
        <v>312</v>
      </c>
      <c r="K57" s="8">
        <f>INDEX('HLH-LLH hours'!17:17,1,MATCH(K$3,'HLH-LLH hours'!$15:$15,0))</f>
        <v>336</v>
      </c>
      <c r="L57" s="8">
        <f>INDEX('HLH-LLH hours'!17:17,1,MATCH(L$3,'HLH-LLH hours'!$15:$15,0))</f>
        <v>328</v>
      </c>
      <c r="M57" s="8">
        <f>INDEX('HLH-LLH hours'!17:17,1,MATCH(M$3,'HLH-LLH hours'!$15:$15,0))</f>
        <v>344</v>
      </c>
      <c r="N57" s="8">
        <f>INDEX('HLH-LLH hours'!17:17,1,MATCH(N$3,'HLH-LLH hours'!$15:$15,0))</f>
        <v>288</v>
      </c>
      <c r="O57" s="8">
        <f>INDEX('HLH-LLH hours'!17:17,1,MATCH(O$3,'HLH-LLH hours'!$15:$15,0))</f>
        <v>312</v>
      </c>
      <c r="P57" s="8">
        <f>INDEX('HLH-LLH hours'!17:17,1,MATCH(P$3,'HLH-LLH hours'!$15:$15,0))</f>
        <v>304</v>
      </c>
      <c r="Q57" s="8">
        <f>INDEX('HLH-LLH hours'!17:17,1,MATCH(Q$3,'HLH-LLH hours'!$15:$15,0))</f>
        <v>344</v>
      </c>
    </row>
    <row r="58" spans="3:30" x14ac:dyDescent="0.25">
      <c r="C58" s="5" t="s">
        <v>54</v>
      </c>
      <c r="F58" s="4">
        <v>0.85</v>
      </c>
      <c r="G58" s="4">
        <v>0.85</v>
      </c>
      <c r="H58" s="4">
        <v>0.85</v>
      </c>
      <c r="I58" s="4">
        <v>0.85</v>
      </c>
      <c r="J58" s="4">
        <v>0.85</v>
      </c>
      <c r="K58" s="4">
        <v>0.85</v>
      </c>
      <c r="L58" s="4">
        <v>0.85</v>
      </c>
      <c r="M58" s="4">
        <v>0.85</v>
      </c>
      <c r="N58" s="4">
        <v>0.85</v>
      </c>
      <c r="O58" s="4">
        <v>0.85</v>
      </c>
      <c r="P58" s="4">
        <v>0.85</v>
      </c>
      <c r="Q58" s="4">
        <v>0.85</v>
      </c>
    </row>
    <row r="60" spans="3:30" x14ac:dyDescent="0.25">
      <c r="C60" s="5" t="s">
        <v>13</v>
      </c>
    </row>
    <row r="61" spans="3:30" x14ac:dyDescent="0.25">
      <c r="C61" t="s">
        <v>32</v>
      </c>
      <c r="S61" t="s">
        <v>116</v>
      </c>
    </row>
    <row r="62" spans="3:30" x14ac:dyDescent="0.25">
      <c r="C62">
        <v>1</v>
      </c>
      <c r="D62" s="11" t="str">
        <f t="shared" ref="D62:D85" si="16">D23</f>
        <v>Off</v>
      </c>
      <c r="F62" s="4">
        <f>INDEX([56]Scalars!$AD$5:$BA$16,MONTH(F$3),$C62)</f>
        <v>0.79869821417246301</v>
      </c>
      <c r="G62" s="4">
        <f>INDEX([56]Scalars!$AD$5:$BA$16,MONTH(G$3),$C62)</f>
        <v>0.92056319762997285</v>
      </c>
      <c r="H62" s="4">
        <f>INDEX([56]Scalars!$AD$5:$BA$16,MONTH(H$3),$C62)</f>
        <v>0.83571148113344673</v>
      </c>
      <c r="I62" s="4">
        <f>INDEX([56]Scalars!$AD$5:$BA$16,MONTH(I$3),$C62)</f>
        <v>0.80086139721190097</v>
      </c>
      <c r="J62" s="4">
        <f>INDEX([56]Scalars!$AD$5:$BA$16,MONTH(J$3),$C62)</f>
        <v>0.89620995711712326</v>
      </c>
      <c r="K62" s="4">
        <f>INDEX([56]Scalars!$AD$5:$BA$16,MONTH(K$3),$C62)</f>
        <v>0.83180386952791063</v>
      </c>
      <c r="L62" s="4">
        <f>INDEX([56]Scalars!$AD$5:$BA$16,MONTH(L$3),$C62)</f>
        <v>0.88810233606617117</v>
      </c>
      <c r="M62" s="4">
        <f>INDEX([56]Scalars!$AD$5:$BA$16,MONTH(M$3),$C62)</f>
        <v>0.88475878982871103</v>
      </c>
      <c r="N62" s="4">
        <f>INDEX([56]Scalars!$AD$5:$BA$16,MONTH(N$3),$C62)</f>
        <v>1.0977874875112563</v>
      </c>
      <c r="O62" s="4">
        <f>INDEX([56]Scalars!$AD$5:$BA$16,MONTH(O$3),$C62)</f>
        <v>0.91460036498073938</v>
      </c>
      <c r="P62" s="4">
        <f>INDEX([56]Scalars!$AD$5:$BA$16,MONTH(P$3),$C62)</f>
        <v>0.886948891663351</v>
      </c>
      <c r="Q62" s="4">
        <f>INDEX([56]Scalars!$AD$5:$BA$16,MONTH(Q$3),$C62)</f>
        <v>1.0059838083429034</v>
      </c>
      <c r="S62" s="112">
        <f>(F62)-0.982964606424864</f>
        <v>-0.18426639225240105</v>
      </c>
      <c r="T62" s="112">
        <f>(G62)-0.763911043793942</f>
        <v>0.15665215383603082</v>
      </c>
      <c r="U62" s="112">
        <f>(H62)-0.676357081823791</f>
        <v>0.15935439930965578</v>
      </c>
      <c r="V62" s="112">
        <f>(I62)-0.863337965264408</f>
        <v>-6.2476568052507009E-2</v>
      </c>
      <c r="W62" s="112">
        <f>(J62)-0.816485214862524</f>
        <v>7.9724742254599246E-2</v>
      </c>
      <c r="X62" s="112">
        <f>(K62)-0.860210646617615</f>
        <v>-2.8406777089704405E-2</v>
      </c>
      <c r="Y62" s="112">
        <f>(L62)-0.936181579924545</f>
        <v>-4.807924385837381E-2</v>
      </c>
      <c r="Z62" s="112">
        <f>(M62)-0.921260967580827</f>
        <v>-3.650217775211595E-2</v>
      </c>
      <c r="AA62" s="112">
        <f>(N62)-0.870815883731859</f>
        <v>0.22697160377939729</v>
      </c>
      <c r="AB62" s="112">
        <f>(O62)-1.02818928806145</f>
        <v>-0.11358892308071067</v>
      </c>
      <c r="AC62" s="112">
        <f>(P62)-0.889484806844866</f>
        <v>-2.5359151815149694E-3</v>
      </c>
      <c r="AD62" s="112">
        <f>(Q62)-0.964483720030911</f>
        <v>4.1500088311992367E-2</v>
      </c>
    </row>
    <row r="63" spans="3:30" x14ac:dyDescent="0.25">
      <c r="C63">
        <v>2</v>
      </c>
      <c r="D63" s="11" t="str">
        <f t="shared" si="16"/>
        <v>Off</v>
      </c>
      <c r="F63" s="4">
        <f>INDEX([56]Scalars!$AD$5:$BA$16,MONTH(F$3),$C63)</f>
        <v>0.74477506120024983</v>
      </c>
      <c r="G63" s="4">
        <f>INDEX([56]Scalars!$AD$5:$BA$16,MONTH(G$3),$C63)</f>
        <v>0.85894674535383075</v>
      </c>
      <c r="H63" s="4">
        <f>INDEX([56]Scalars!$AD$5:$BA$16,MONTH(H$3),$C63)</f>
        <v>0.77941140368605166</v>
      </c>
      <c r="I63" s="4">
        <f>INDEX([56]Scalars!$AD$5:$BA$16,MONTH(I$3),$C63)</f>
        <v>0.75502346000239362</v>
      </c>
      <c r="J63" s="4">
        <f>INDEX([56]Scalars!$AD$5:$BA$16,MONTH(J$3),$C63)</f>
        <v>0.84772549520353535</v>
      </c>
      <c r="K63" s="4">
        <f>INDEX([56]Scalars!$AD$5:$BA$16,MONTH(K$3),$C63)</f>
        <v>0.81578431073585189</v>
      </c>
      <c r="L63" s="4">
        <f>INDEX([56]Scalars!$AD$5:$BA$16,MONTH(L$3),$C63)</f>
        <v>0.84739468779743854</v>
      </c>
      <c r="M63" s="4">
        <f>INDEX([56]Scalars!$AD$5:$BA$16,MONTH(M$3),$C63)</f>
        <v>0.85890327357903973</v>
      </c>
      <c r="N63" s="4">
        <f>INDEX([56]Scalars!$AD$5:$BA$16,MONTH(N$3),$C63)</f>
        <v>0.80065368835794704</v>
      </c>
      <c r="O63" s="4">
        <f>INDEX([56]Scalars!$AD$5:$BA$16,MONTH(O$3),$C63)</f>
        <v>0.8985850363218425</v>
      </c>
      <c r="P63" s="4">
        <f>INDEX([56]Scalars!$AD$5:$BA$16,MONTH(P$3),$C63)</f>
        <v>0.8360902687378825</v>
      </c>
      <c r="Q63" s="4">
        <f>INDEX([56]Scalars!$AD$5:$BA$16,MONTH(Q$3),$C63)</f>
        <v>0.9486675536502357</v>
      </c>
      <c r="S63" s="112">
        <f>(F63)-0.96192074901797</f>
        <v>-0.21714568781772015</v>
      </c>
      <c r="T63" s="112">
        <f>(G63)-0.674454976136553</f>
        <v>0.18449176921727772</v>
      </c>
      <c r="U63" s="112">
        <f>(H63)-0.616785307360338</f>
        <v>0.16262609632571368</v>
      </c>
      <c r="V63" s="112">
        <f>(I63)-0.837809789638656</f>
        <v>-8.2786329636262423E-2</v>
      </c>
      <c r="W63" s="112">
        <f>(J63)-0.797800803108002</f>
        <v>4.9924692095533296E-2</v>
      </c>
      <c r="X63" s="112">
        <f>(K63)-0.854763049076468</f>
        <v>-3.8978738340616159E-2</v>
      </c>
      <c r="Y63" s="112">
        <f>(L63)-0.911098909560529</f>
        <v>-6.3704221763090429E-2</v>
      </c>
      <c r="Z63" s="112">
        <f>(M63)-0.858508054894597</f>
        <v>3.952186844426997E-4</v>
      </c>
      <c r="AA63" s="112">
        <f>(N63)-0.812206239354243</f>
        <v>-1.1552550996295929E-2</v>
      </c>
      <c r="AB63" s="112">
        <f>(O63)-0.994901638350327</f>
        <v>-9.6316602028484466E-2</v>
      </c>
      <c r="AC63" s="112">
        <f>(P63)-0.861039721444422</f>
        <v>-2.4949452706539477E-2</v>
      </c>
      <c r="AD63" s="112">
        <f>(Q63)-0.904309033140365</f>
        <v>4.4358520509870658E-2</v>
      </c>
    </row>
    <row r="64" spans="3:30" x14ac:dyDescent="0.25">
      <c r="C64">
        <v>3</v>
      </c>
      <c r="D64" s="11" t="str">
        <f t="shared" si="16"/>
        <v>Off</v>
      </c>
      <c r="F64" s="4">
        <f>INDEX([56]Scalars!$AD$5:$BA$16,MONTH(F$3),$C64)</f>
        <v>0.71470525679052777</v>
      </c>
      <c r="G64" s="4">
        <f>INDEX([56]Scalars!$AD$5:$BA$16,MONTH(G$3),$C64)</f>
        <v>0.80884955201284181</v>
      </c>
      <c r="H64" s="4">
        <f>INDEX([56]Scalars!$AD$5:$BA$16,MONTH(H$3),$C64)</f>
        <v>0.74652061899366007</v>
      </c>
      <c r="I64" s="4">
        <f>INDEX([56]Scalars!$AD$5:$BA$16,MONTH(I$3),$C64)</f>
        <v>0.73276834924552836</v>
      </c>
      <c r="J64" s="4">
        <f>INDEX([56]Scalars!$AD$5:$BA$16,MONTH(J$3),$C64)</f>
        <v>0.83799389149203396</v>
      </c>
      <c r="K64" s="4">
        <f>INDEX([56]Scalars!$AD$5:$BA$16,MONTH(K$3),$C64)</f>
        <v>0.82000746095376753</v>
      </c>
      <c r="L64" s="4">
        <f>INDEX([56]Scalars!$AD$5:$BA$16,MONTH(L$3),$C64)</f>
        <v>0.83388964569788515</v>
      </c>
      <c r="M64" s="4">
        <f>INDEX([56]Scalars!$AD$5:$BA$16,MONTH(M$3),$C64)</f>
        <v>0.85780307889048202</v>
      </c>
      <c r="N64" s="4">
        <f>INDEX([56]Scalars!$AD$5:$BA$16,MONTH(N$3),$C64)</f>
        <v>0.77309641262755568</v>
      </c>
      <c r="O64" s="4">
        <f>INDEX([56]Scalars!$AD$5:$BA$16,MONTH(O$3),$C64)</f>
        <v>0.82207082024578482</v>
      </c>
      <c r="P64" s="4">
        <f>INDEX([56]Scalars!$AD$5:$BA$16,MONTH(P$3),$C64)</f>
        <v>0.79745060903091036</v>
      </c>
      <c r="Q64" s="4">
        <f>INDEX([56]Scalars!$AD$5:$BA$16,MONTH(Q$3),$C64)</f>
        <v>0.87154107437018935</v>
      </c>
      <c r="S64" s="112">
        <f>(F64)-0.921676448762944</f>
        <v>-0.2069711919724162</v>
      </c>
      <c r="T64" s="112">
        <f>(G64)-0.650688656507672</f>
        <v>0.15816089550516976</v>
      </c>
      <c r="U64" s="112">
        <f>(H64)-0.552711247734183</f>
        <v>0.19380937125947706</v>
      </c>
      <c r="V64" s="112">
        <f>(I64)-0.802510768944934</f>
        <v>-6.9742419699405644E-2</v>
      </c>
      <c r="W64" s="112">
        <f>(J64)-0.765213231471116</f>
        <v>7.2780660020917987E-2</v>
      </c>
      <c r="X64" s="112">
        <f>(K64)-0.854620316254528</f>
        <v>-3.4612855300760415E-2</v>
      </c>
      <c r="Y64" s="112">
        <f>(L64)-0.883659345202263</f>
        <v>-4.9769699504377818E-2</v>
      </c>
      <c r="Z64" s="112">
        <f>(M64)-0.850057132779003</f>
        <v>7.7459461114790518E-3</v>
      </c>
      <c r="AA64" s="112">
        <f>(N64)-0.776726879289646</f>
        <v>-3.6304666620903259E-3</v>
      </c>
      <c r="AB64" s="112">
        <f>(O64)-0.993822228078472</f>
        <v>-0.17175140783268716</v>
      </c>
      <c r="AC64" s="112">
        <f>(P64)-0.80457558445143</f>
        <v>-7.124975420519597E-3</v>
      </c>
      <c r="AD64" s="112">
        <f>(Q64)-0.848396779129001</f>
        <v>2.3144295241188328E-2</v>
      </c>
    </row>
    <row r="65" spans="3:30" x14ac:dyDescent="0.25">
      <c r="C65">
        <v>4</v>
      </c>
      <c r="D65" s="11" t="str">
        <f t="shared" si="16"/>
        <v>Off</v>
      </c>
      <c r="F65" s="4">
        <f>INDEX([56]Scalars!$AD$5:$BA$16,MONTH(F$3),$C65)</f>
        <v>0.71272646824214059</v>
      </c>
      <c r="G65" s="4">
        <f>INDEX([56]Scalars!$AD$5:$BA$16,MONTH(G$3),$C65)</f>
        <v>0.7894993993736602</v>
      </c>
      <c r="H65" s="4">
        <f>INDEX([56]Scalars!$AD$5:$BA$16,MONTH(H$3),$C65)</f>
        <v>0.72796622233441144</v>
      </c>
      <c r="I65" s="4">
        <f>INDEX([56]Scalars!$AD$5:$BA$16,MONTH(I$3),$C65)</f>
        <v>0.72339890259888295</v>
      </c>
      <c r="J65" s="4">
        <f>INDEX([56]Scalars!$AD$5:$BA$16,MONTH(J$3),$C65)</f>
        <v>0.8596169653298027</v>
      </c>
      <c r="K65" s="4">
        <f>INDEX([56]Scalars!$AD$5:$BA$16,MONTH(K$3),$C65)</f>
        <v>0.86393644602116237</v>
      </c>
      <c r="L65" s="4">
        <f>INDEX([56]Scalars!$AD$5:$BA$16,MONTH(L$3),$C65)</f>
        <v>0.86950823931827426</v>
      </c>
      <c r="M65" s="4">
        <f>INDEX([56]Scalars!$AD$5:$BA$16,MONTH(M$3),$C65)</f>
        <v>0.90425454341845091</v>
      </c>
      <c r="N65" s="4">
        <f>INDEX([56]Scalars!$AD$5:$BA$16,MONTH(N$3),$C65)</f>
        <v>0.82974450822811441</v>
      </c>
      <c r="O65" s="4">
        <f>INDEX([56]Scalars!$AD$5:$BA$16,MONTH(O$3),$C65)</f>
        <v>0.86629908430730762</v>
      </c>
      <c r="P65" s="4">
        <f>INDEX([56]Scalars!$AD$5:$BA$16,MONTH(P$3),$C65)</f>
        <v>0.80429799078980402</v>
      </c>
      <c r="Q65" s="4">
        <f>INDEX([56]Scalars!$AD$5:$BA$16,MONTH(Q$3),$C65)</f>
        <v>0.92941088904043712</v>
      </c>
      <c r="S65" s="112">
        <f>(F65)-0.901649780303721</f>
        <v>-0.18892331206158042</v>
      </c>
      <c r="T65" s="112">
        <f>(G65)-0.634335191987035</f>
        <v>0.15516420738662517</v>
      </c>
      <c r="U65" s="112">
        <f>(H65)-0.526789963196771</f>
        <v>0.20117625913764048</v>
      </c>
      <c r="V65" s="112">
        <f>(I65)-0.797288619129798</f>
        <v>-7.3889716530915028E-2</v>
      </c>
      <c r="W65" s="112">
        <f>(J65)-0.775768498626043</f>
        <v>8.3848466703759672E-2</v>
      </c>
      <c r="X65" s="112">
        <f>(K65)-0.933964630627156</f>
        <v>-7.0028184605993582E-2</v>
      </c>
      <c r="Y65" s="112">
        <f>(L65)-0.905554766497667</f>
        <v>-3.6046527179392718E-2</v>
      </c>
      <c r="Z65" s="112">
        <f>(M65)-0.864455986666389</f>
        <v>3.9798556752061898E-2</v>
      </c>
      <c r="AA65" s="112">
        <f>(N65)-0.818646121283817</f>
        <v>1.1098386944297434E-2</v>
      </c>
      <c r="AB65" s="112">
        <f>(O65)-0.992594636832209</f>
        <v>-0.12629555252490143</v>
      </c>
      <c r="AC65" s="112">
        <f>(P65)-0.817205564054522</f>
        <v>-1.2907573264718031E-2</v>
      </c>
      <c r="AD65" s="112">
        <f>(Q65)-0.83575688522295</f>
        <v>9.3654003817487119E-2</v>
      </c>
    </row>
    <row r="66" spans="3:30" x14ac:dyDescent="0.25">
      <c r="C66">
        <v>5</v>
      </c>
      <c r="D66" s="11" t="str">
        <f t="shared" si="16"/>
        <v>Off</v>
      </c>
      <c r="F66" s="4">
        <f>INDEX([56]Scalars!$AD$5:$BA$16,MONTH(F$3),$C66)</f>
        <v>0.78013640051808275</v>
      </c>
      <c r="G66" s="4">
        <f>INDEX([56]Scalars!$AD$5:$BA$16,MONTH(G$3),$C66)</f>
        <v>0.80529803912118658</v>
      </c>
      <c r="H66" s="4">
        <f>INDEX([56]Scalars!$AD$5:$BA$16,MONTH(H$3),$C66)</f>
        <v>0.74045965212959386</v>
      </c>
      <c r="I66" s="4">
        <f>INDEX([56]Scalars!$AD$5:$BA$16,MONTH(I$3),$C66)</f>
        <v>0.75049271282773067</v>
      </c>
      <c r="J66" s="4">
        <f>INDEX([56]Scalars!$AD$5:$BA$16,MONTH(J$3),$C66)</f>
        <v>0.91041604504526008</v>
      </c>
      <c r="K66" s="4">
        <f>INDEX([56]Scalars!$AD$5:$BA$16,MONTH(K$3),$C66)</f>
        <v>0.97251175659872624</v>
      </c>
      <c r="L66" s="4">
        <f>INDEX([56]Scalars!$AD$5:$BA$16,MONTH(L$3),$C66)</f>
        <v>0.95345942526237293</v>
      </c>
      <c r="M66" s="4">
        <f>INDEX([56]Scalars!$AD$5:$BA$16,MONTH(M$3),$C66)</f>
        <v>0.96033941123775479</v>
      </c>
      <c r="N66" s="4">
        <f>INDEX([56]Scalars!$AD$5:$BA$16,MONTH(N$3),$C66)</f>
        <v>0.99267160627878415</v>
      </c>
      <c r="O66" s="4">
        <f>INDEX([56]Scalars!$AD$5:$BA$16,MONTH(O$3),$C66)</f>
        <v>1.0538888894713752</v>
      </c>
      <c r="P66" s="4">
        <f>INDEX([56]Scalars!$AD$5:$BA$16,MONTH(P$3),$C66)</f>
        <v>1.0158731411515276</v>
      </c>
      <c r="Q66" s="4">
        <f>INDEX([56]Scalars!$AD$5:$BA$16,MONTH(Q$3),$C66)</f>
        <v>1.0921619090916463</v>
      </c>
      <c r="S66" s="112">
        <f>(F66)-0.919988997892018</f>
        <v>-0.13985259737393529</v>
      </c>
      <c r="T66" s="112">
        <f>(G66)-0.654458383646723</f>
        <v>0.15083965547446354</v>
      </c>
      <c r="U66" s="112">
        <f>(H66)-0.556124755946715</f>
        <v>0.1843348961828789</v>
      </c>
      <c r="V66" s="112">
        <f>(I66)-0.835775590300608</f>
        <v>-8.5282877472877328E-2</v>
      </c>
      <c r="W66" s="112">
        <f>(J66)-0.826403155153148</f>
        <v>8.4012889892112086E-2</v>
      </c>
      <c r="X66" s="112">
        <f>(K66)-1.00388303080909</f>
        <v>-3.1371274210363786E-2</v>
      </c>
      <c r="Y66" s="112">
        <f>(L66)-0.999009205601391</f>
        <v>-4.554978033901802E-2</v>
      </c>
      <c r="Z66" s="112">
        <f>(M66)-0.876880922356159</f>
        <v>8.3458488881595794E-2</v>
      </c>
      <c r="AA66" s="112">
        <f>(N66)-0.916226896477189</f>
        <v>7.6444709801595123E-2</v>
      </c>
      <c r="AB66" s="112">
        <f>(O66)-1.07673148001299</f>
        <v>-2.2842590541614749E-2</v>
      </c>
      <c r="AC66" s="112">
        <f>(P66)-0.869832622055123</f>
        <v>0.14604051909640459</v>
      </c>
      <c r="AD66" s="112">
        <f>(Q66)-0.971217112299081</f>
        <v>0.12094479679256531</v>
      </c>
    </row>
    <row r="67" spans="3:30" x14ac:dyDescent="0.25">
      <c r="C67">
        <v>6</v>
      </c>
      <c r="D67" s="11" t="str">
        <f t="shared" si="16"/>
        <v>Off</v>
      </c>
      <c r="F67" s="4">
        <f>INDEX([56]Scalars!$AD$5:$BA$16,MONTH(F$3),$C67)</f>
        <v>0.84346450521072214</v>
      </c>
      <c r="G67" s="4">
        <f>INDEX([56]Scalars!$AD$5:$BA$16,MONTH(G$3),$C67)</f>
        <v>0.86018360133564242</v>
      </c>
      <c r="H67" s="4">
        <f>INDEX([56]Scalars!$AD$5:$BA$16,MONTH(H$3),$C67)</f>
        <v>0.80380653180451089</v>
      </c>
      <c r="I67" s="4">
        <f>INDEX([56]Scalars!$AD$5:$BA$16,MONTH(I$3),$C67)</f>
        <v>0.87676763252358692</v>
      </c>
      <c r="J67" s="4">
        <f>INDEX([56]Scalars!$AD$5:$BA$16,MONTH(J$3),$C67)</f>
        <v>1.0743356506143831</v>
      </c>
      <c r="K67" s="4">
        <f>INDEX([56]Scalars!$AD$5:$BA$16,MONTH(K$3),$C67)</f>
        <v>1.1370150681246698</v>
      </c>
      <c r="L67" s="4">
        <f>INDEX([56]Scalars!$AD$5:$BA$16,MONTH(L$3),$C67)</f>
        <v>1.1070402498629719</v>
      </c>
      <c r="M67" s="4">
        <f>INDEX([56]Scalars!$AD$5:$BA$16,MONTH(M$3),$C67)</f>
        <v>1.096947705297691</v>
      </c>
      <c r="N67" s="4">
        <f>INDEX([56]Scalars!$AD$5:$BA$16,MONTH(N$3),$C67)</f>
        <v>1.3494701926453847</v>
      </c>
      <c r="O67" s="4">
        <f>INDEX([56]Scalars!$AD$5:$BA$16,MONTH(O$3),$C67)</f>
        <v>1.3176775621785763</v>
      </c>
      <c r="P67" s="4">
        <f>INDEX([56]Scalars!$AD$5:$BA$16,MONTH(P$3),$C67)</f>
        <v>1.2096810852993805</v>
      </c>
      <c r="Q67" s="4">
        <f>INDEX([56]Scalars!$AD$5:$BA$16,MONTH(Q$3),$C67)</f>
        <v>1.4265301088169191</v>
      </c>
      <c r="S67" s="112">
        <f>(F67)-0.948122479417428</f>
        <v>-0.10465797420670586</v>
      </c>
      <c r="T67" s="112">
        <f>(G67)-0.705495602972795</f>
        <v>0.15468799836284741</v>
      </c>
      <c r="U67" s="112">
        <f>(H67)-0.634806354380243</f>
        <v>0.16900017742426787</v>
      </c>
      <c r="V67" s="112">
        <f>(I67)-0.956193627743968</f>
        <v>-7.9425995220381074E-2</v>
      </c>
      <c r="W67" s="112">
        <f>(J67)-1.01413477747143</f>
        <v>6.0200873142953082E-2</v>
      </c>
      <c r="X67" s="112">
        <f>(K67)-1.20692003161035</f>
        <v>-6.9904963485680316E-2</v>
      </c>
      <c r="Y67" s="112">
        <f>(L67)-1.12259769090755</f>
        <v>-1.5557441044578013E-2</v>
      </c>
      <c r="Z67" s="112">
        <f>(M67)-0.987416952654631</f>
        <v>0.10953075264306</v>
      </c>
      <c r="AA67" s="112">
        <f>(N67)-1.16755624264523</f>
        <v>0.18191395000015476</v>
      </c>
      <c r="AB67" s="112">
        <f>(O67)-1.29236080343537</f>
        <v>2.531675874320638E-2</v>
      </c>
      <c r="AC67" s="112">
        <f>(P67)-2.14977594183333</f>
        <v>-0.94009485653394953</v>
      </c>
      <c r="AD67" s="112">
        <f>(Q67)-1.17368491100367</f>
        <v>0.2528451978132491</v>
      </c>
    </row>
    <row r="68" spans="3:30" x14ac:dyDescent="0.25">
      <c r="C68">
        <v>7</v>
      </c>
      <c r="D68" s="11" t="str">
        <f t="shared" si="16"/>
        <v>Off</v>
      </c>
      <c r="F68" s="4">
        <f>INDEX([56]Scalars!$AD$5:$BA$16,MONTH(F$3),$C68)</f>
        <v>0.80008148912564481</v>
      </c>
      <c r="G68" s="4">
        <f>INDEX([56]Scalars!$AD$5:$BA$16,MONTH(G$3),$C68)</f>
        <v>0.77266104644228073</v>
      </c>
      <c r="H68" s="4">
        <f>INDEX([56]Scalars!$AD$5:$BA$16,MONTH(H$3),$C68)</f>
        <v>0.7706882551324612</v>
      </c>
      <c r="I68" s="4">
        <f>INDEX([56]Scalars!$AD$5:$BA$16,MONTH(I$3),$C68)</f>
        <v>0.8843508101200217</v>
      </c>
      <c r="J68" s="4">
        <f>INDEX([56]Scalars!$AD$5:$BA$16,MONTH(J$3),$C68)</f>
        <v>1.2296904428907312</v>
      </c>
      <c r="K68" s="4">
        <f>INDEX([56]Scalars!$AD$5:$BA$16,MONTH(K$3),$C68)</f>
        <v>1.2352271456810344</v>
      </c>
      <c r="L68" s="4">
        <f>INDEX([56]Scalars!$AD$5:$BA$16,MONTH(L$3),$C68)</f>
        <v>1.167166627362799</v>
      </c>
      <c r="M68" s="4">
        <f>INDEX([56]Scalars!$AD$5:$BA$16,MONTH(M$3),$C68)</f>
        <v>1.3325137420869202</v>
      </c>
      <c r="N68" s="4">
        <f>INDEX([56]Scalars!$AD$5:$BA$16,MONTH(N$3),$C68)</f>
        <v>1.4886155602547735</v>
      </c>
      <c r="O68" s="4">
        <f>INDEX([56]Scalars!$AD$5:$BA$16,MONTH(O$3),$C68)</f>
        <v>1.3995150632242306</v>
      </c>
      <c r="P68" s="4">
        <f>INDEX([56]Scalars!$AD$5:$BA$16,MONTH(P$3),$C68)</f>
        <v>1.6984274458126918</v>
      </c>
      <c r="Q68" s="4">
        <f>INDEX([56]Scalars!$AD$5:$BA$16,MONTH(Q$3),$C68)</f>
        <v>1.3975507080188487</v>
      </c>
      <c r="S68" s="112">
        <f>(F68)-0.895522254100519</f>
        <v>-9.5440764974874193E-2</v>
      </c>
      <c r="T68" s="112">
        <f>(G68)-0.607917213375854</f>
        <v>0.1647438330664267</v>
      </c>
      <c r="U68" s="112">
        <f>(H68)-0.592568953936071</f>
        <v>0.17811930119639019</v>
      </c>
      <c r="V68" s="112">
        <f>(I68)-1.02592820410614</f>
        <v>-0.14157739398611824</v>
      </c>
      <c r="W68" s="112">
        <f>(J68)-1.18498487924822</f>
        <v>4.4705563642511104E-2</v>
      </c>
      <c r="X68" s="112">
        <f>(K68)-1.24283518549947</f>
        <v>-7.6080398184354969E-3</v>
      </c>
      <c r="Y68" s="112">
        <f>(L68)-1.19925780802832</f>
        <v>-3.209118066552108E-2</v>
      </c>
      <c r="Z68" s="112">
        <f>(M68)-1.17734225127074</f>
        <v>0.15517149081618009</v>
      </c>
      <c r="AA68" s="112">
        <f>(N68)-1.91115200692221</f>
        <v>-0.42253644666743662</v>
      </c>
      <c r="AB68" s="112">
        <f>(O68)-1.46343173253906</f>
        <v>-6.3916669314829422E-2</v>
      </c>
      <c r="AC68" s="112">
        <f>(P68)-1.25845362177181</f>
        <v>0.4399738240408817</v>
      </c>
      <c r="AD68" s="112">
        <f>(Q68)-1.02745464124962</f>
        <v>0.37009606676922879</v>
      </c>
    </row>
    <row r="69" spans="3:30" x14ac:dyDescent="0.25">
      <c r="C69">
        <v>8</v>
      </c>
      <c r="D69" s="11" t="str">
        <f t="shared" si="16"/>
        <v>Off</v>
      </c>
      <c r="F69" s="4">
        <f>INDEX([56]Scalars!$AD$5:$BA$16,MONTH(F$3),$C69)</f>
        <v>0.68365057755214287</v>
      </c>
      <c r="G69" s="4">
        <f>INDEX([56]Scalars!$AD$5:$BA$16,MONTH(G$3),$C69)</f>
        <v>0.78360899581972865</v>
      </c>
      <c r="H69" s="4">
        <f>INDEX([56]Scalars!$AD$5:$BA$16,MONTH(H$3),$C69)</f>
        <v>0.7254851567586964</v>
      </c>
      <c r="I69" s="4">
        <f>INDEX([56]Scalars!$AD$5:$BA$16,MONTH(I$3),$C69)</f>
        <v>0.84153923263833241</v>
      </c>
      <c r="J69" s="4">
        <f>INDEX([56]Scalars!$AD$5:$BA$16,MONTH(J$3),$C69)</f>
        <v>1.2346363010355472</v>
      </c>
      <c r="K69" s="4">
        <f>INDEX([56]Scalars!$AD$5:$BA$16,MONTH(K$3),$C69)</f>
        <v>1.0649796926256012</v>
      </c>
      <c r="L69" s="4">
        <f>INDEX([56]Scalars!$AD$5:$BA$16,MONTH(L$3),$C69)</f>
        <v>1.0806079395560391</v>
      </c>
      <c r="M69" s="4">
        <f>INDEX([56]Scalars!$AD$5:$BA$16,MONTH(M$3),$C69)</f>
        <v>1.1993279432459405</v>
      </c>
      <c r="N69" s="4">
        <f>INDEX([56]Scalars!$AD$5:$BA$16,MONTH(N$3),$C69)</f>
        <v>1.2729516203680082</v>
      </c>
      <c r="O69" s="4">
        <f>INDEX([56]Scalars!$AD$5:$BA$16,MONTH(O$3),$C69)</f>
        <v>1.3060107004731287</v>
      </c>
      <c r="P69" s="4">
        <f>INDEX([56]Scalars!$AD$5:$BA$16,MONTH(P$3),$C69)</f>
        <v>1.1629136614426971</v>
      </c>
      <c r="Q69" s="4">
        <f>INDEX([56]Scalars!$AD$5:$BA$16,MONTH(Q$3),$C69)</f>
        <v>1.0085820330047315</v>
      </c>
      <c r="S69" s="112">
        <f>(F69)-0.794983478484389</f>
        <v>-0.11133290093224613</v>
      </c>
      <c r="T69" s="112">
        <f>(G69)-0.653665499835005</f>
        <v>0.12994349598472366</v>
      </c>
      <c r="U69" s="112">
        <f>(H69)-0.55495473234347</f>
        <v>0.17053042441522637</v>
      </c>
      <c r="V69" s="112">
        <f>(I69)-0.916610934479659</f>
        <v>-7.507170184132661E-2</v>
      </c>
      <c r="W69" s="112">
        <f>(J69)-1.09336075410944</f>
        <v>0.14127554692610733</v>
      </c>
      <c r="X69" s="112">
        <f>(K69)-1.06174174203281</f>
        <v>3.2379505927913055E-3</v>
      </c>
      <c r="Y69" s="112">
        <f>(L69)-1.08902521435829</f>
        <v>-8.4172748022508515E-3</v>
      </c>
      <c r="Z69" s="112">
        <f>(M69)-1.31605561307559</f>
        <v>-0.11672766982964955</v>
      </c>
      <c r="AA69" s="112">
        <f>(N69)-1.4247343367339</f>
        <v>-0.1517827163658918</v>
      </c>
      <c r="AB69" s="112">
        <f>(O69)-1.27959135290207</f>
        <v>2.6419347571058793E-2</v>
      </c>
      <c r="AC69" s="112">
        <f>(P69)-1.03960117337765</f>
        <v>0.12331248806504713</v>
      </c>
      <c r="AD69" s="112">
        <f>(Q69)-0.951021130049836</f>
        <v>5.7560902954895465E-2</v>
      </c>
    </row>
    <row r="70" spans="3:30" x14ac:dyDescent="0.25">
      <c r="C70">
        <v>9</v>
      </c>
      <c r="D70" s="11" t="str">
        <f t="shared" si="16"/>
        <v>Off</v>
      </c>
      <c r="F70" s="4">
        <f>INDEX([56]Scalars!$AD$5:$BA$16,MONTH(F$3),$C70)</f>
        <v>0.63722597462534536</v>
      </c>
      <c r="G70" s="4">
        <f>INDEX([56]Scalars!$AD$5:$BA$16,MONTH(G$3),$C70)</f>
        <v>0.77164235367737488</v>
      </c>
      <c r="H70" s="4">
        <f>INDEX([56]Scalars!$AD$5:$BA$16,MONTH(H$3),$C70)</f>
        <v>0.69265163428563847</v>
      </c>
      <c r="I70" s="4">
        <f>INDEX([56]Scalars!$AD$5:$BA$16,MONTH(I$3),$C70)</f>
        <v>0.76293560461707433</v>
      </c>
      <c r="J70" s="4">
        <f>INDEX([56]Scalars!$AD$5:$BA$16,MONTH(J$3),$C70)</f>
        <v>0.95373210843701262</v>
      </c>
      <c r="K70" s="4">
        <f>INDEX([56]Scalars!$AD$5:$BA$16,MONTH(K$3),$C70)</f>
        <v>0.98071659667606204</v>
      </c>
      <c r="L70" s="4">
        <f>INDEX([56]Scalars!$AD$5:$BA$16,MONTH(L$3),$C70)</f>
        <v>0.99808909072488228</v>
      </c>
      <c r="M70" s="4">
        <f>INDEX([56]Scalars!$AD$5:$BA$16,MONTH(M$3),$C70)</f>
        <v>0.95146833229003647</v>
      </c>
      <c r="N70" s="4">
        <f>INDEX([56]Scalars!$AD$5:$BA$16,MONTH(N$3),$C70)</f>
        <v>0.84743528406522373</v>
      </c>
      <c r="O70" s="4">
        <f>INDEX([56]Scalars!$AD$5:$BA$16,MONTH(O$3),$C70)</f>
        <v>1.0638363046209287</v>
      </c>
      <c r="P70" s="4">
        <f>INDEX([56]Scalars!$AD$5:$BA$16,MONTH(P$3),$C70)</f>
        <v>0.81482285191458936</v>
      </c>
      <c r="Q70" s="4">
        <f>INDEX([56]Scalars!$AD$5:$BA$16,MONTH(Q$3),$C70)</f>
        <v>0.84784836909516426</v>
      </c>
      <c r="S70" s="112">
        <f>(F70)-0.781317141396345</f>
        <v>-0.14409116677099965</v>
      </c>
      <c r="T70" s="112">
        <f>(G70)-0.692641471478763</f>
        <v>7.9000882198611899E-2</v>
      </c>
      <c r="U70" s="112">
        <f>(H70)-0.522418099970365</f>
        <v>0.17023353431527344</v>
      </c>
      <c r="V70" s="112">
        <f>(I70)-0.803471333280811</f>
        <v>-4.053572866373667E-2</v>
      </c>
      <c r="W70" s="112">
        <f>(J70)-0.984187150717785</f>
        <v>-3.0455042280772338E-2</v>
      </c>
      <c r="X70" s="112">
        <f>(K70)-0.902782080367551</f>
        <v>7.7934516308511004E-2</v>
      </c>
      <c r="Y70" s="112">
        <f>(L70)-0.968106746664408</f>
        <v>2.9982344060474286E-2</v>
      </c>
      <c r="Z70" s="112">
        <f>(M70)-0.995798046889568</f>
        <v>-4.43297145995315E-2</v>
      </c>
      <c r="AA70" s="112">
        <f>(N70)-0.814029431032992</f>
        <v>3.3405853032231758E-2</v>
      </c>
      <c r="AB70" s="112">
        <f>(O70)-1.10353007759055</f>
        <v>-3.9693772969621399E-2</v>
      </c>
      <c r="AC70" s="112">
        <f>(P70)-0.82386670218498</f>
        <v>-9.0438502703906742E-3</v>
      </c>
      <c r="AD70" s="112">
        <f>(Q70)-0.696819225295763</f>
        <v>0.15102914379940124</v>
      </c>
    </row>
    <row r="71" spans="3:30" x14ac:dyDescent="0.25">
      <c r="C71">
        <v>10</v>
      </c>
      <c r="D71" s="11" t="str">
        <f t="shared" si="16"/>
        <v>Off</v>
      </c>
      <c r="F71" s="4">
        <f>INDEX([56]Scalars!$AD$5:$BA$16,MONTH(F$3),$C71)</f>
        <v>0.65217123635132712</v>
      </c>
      <c r="G71" s="4">
        <f>INDEX([56]Scalars!$AD$5:$BA$16,MONTH(G$3),$C71)</f>
        <v>0.84555169226342086</v>
      </c>
      <c r="H71" s="4">
        <f>INDEX([56]Scalars!$AD$5:$BA$16,MONTH(H$3),$C71)</f>
        <v>0.75322251469969792</v>
      </c>
      <c r="I71" s="4">
        <f>INDEX([56]Scalars!$AD$5:$BA$16,MONTH(I$3),$C71)</f>
        <v>0.71487413814298317</v>
      </c>
      <c r="J71" s="4">
        <f>INDEX([56]Scalars!$AD$5:$BA$16,MONTH(J$3),$C71)</f>
        <v>0.80566664261234411</v>
      </c>
      <c r="K71" s="4">
        <f>INDEX([56]Scalars!$AD$5:$BA$16,MONTH(K$3),$C71)</f>
        <v>0.8426537932810938</v>
      </c>
      <c r="L71" s="4">
        <f>INDEX([56]Scalars!$AD$5:$BA$16,MONTH(L$3),$C71)</f>
        <v>0.93104176411564754</v>
      </c>
      <c r="M71" s="4">
        <f>INDEX([56]Scalars!$AD$5:$BA$16,MONTH(M$3),$C71)</f>
        <v>0.9039687392952227</v>
      </c>
      <c r="N71" s="4">
        <f>INDEX([56]Scalars!$AD$5:$BA$16,MONTH(N$3),$C71)</f>
        <v>0.76654322436794797</v>
      </c>
      <c r="O71" s="4">
        <f>INDEX([56]Scalars!$AD$5:$BA$16,MONTH(O$3),$C71)</f>
        <v>1.4357341537539308</v>
      </c>
      <c r="P71" s="4">
        <f>INDEX([56]Scalars!$AD$5:$BA$16,MONTH(P$3),$C71)</f>
        <v>0.68216952914492279</v>
      </c>
      <c r="Q71" s="4">
        <f>INDEX([56]Scalars!$AD$5:$BA$16,MONTH(Q$3),$C71)</f>
        <v>0.83923289335950768</v>
      </c>
      <c r="S71" s="112">
        <f>(F71)-0.812727088151526</f>
        <v>-0.16055585180019882</v>
      </c>
      <c r="T71" s="112">
        <f>(G71)-0.727199938314426</f>
        <v>0.11835175394899489</v>
      </c>
      <c r="U71" s="112">
        <f>(H71)-0.537877507177101</f>
        <v>0.21534500752259689</v>
      </c>
      <c r="V71" s="112">
        <f>(I71)-0.79764620074928</f>
        <v>-8.2772062606296881E-2</v>
      </c>
      <c r="W71" s="112">
        <f>(J71)-0.840273012981382</f>
        <v>-3.4606370369037909E-2</v>
      </c>
      <c r="X71" s="112">
        <f>(K71)-0.849821644118048</f>
        <v>-7.1678508369541483E-3</v>
      </c>
      <c r="Y71" s="112">
        <f>(L71)-0.949299953416856</f>
        <v>-1.8258189301208483E-2</v>
      </c>
      <c r="Z71" s="112">
        <f>(M71)-0.91511236416752</f>
        <v>-1.1143624872297253E-2</v>
      </c>
      <c r="AA71" s="112">
        <f>(N71)-0.724580043734219</f>
        <v>4.1963180633728947E-2</v>
      </c>
      <c r="AB71" s="112">
        <f>(O71)-0.886361983429959</f>
        <v>0.54937217032397179</v>
      </c>
      <c r="AC71" s="112">
        <f>(P71)-0.704815519771178</f>
        <v>-2.2645990626255164E-2</v>
      </c>
      <c r="AD71" s="112">
        <f>(Q71)-0.687936920235569</f>
        <v>0.15129597312393872</v>
      </c>
    </row>
    <row r="72" spans="3:30" x14ac:dyDescent="0.25">
      <c r="C72">
        <v>11</v>
      </c>
      <c r="D72" s="11" t="str">
        <f t="shared" si="16"/>
        <v>Off</v>
      </c>
      <c r="F72" s="4">
        <f>INDEX([56]Scalars!$AD$5:$BA$16,MONTH(F$3),$C72)</f>
        <v>0.69591176835095914</v>
      </c>
      <c r="G72" s="4">
        <f>INDEX([56]Scalars!$AD$5:$BA$16,MONTH(G$3),$C72)</f>
        <v>0.89805105879109337</v>
      </c>
      <c r="H72" s="4">
        <f>INDEX([56]Scalars!$AD$5:$BA$16,MONTH(H$3),$C72)</f>
        <v>0.81847585733542805</v>
      </c>
      <c r="I72" s="4">
        <f>INDEX([56]Scalars!$AD$5:$BA$16,MONTH(I$3),$C72)</f>
        <v>0.7525609612241958</v>
      </c>
      <c r="J72" s="4">
        <f>INDEX([56]Scalars!$AD$5:$BA$16,MONTH(J$3),$C72)</f>
        <v>0.77710472813188314</v>
      </c>
      <c r="K72" s="4">
        <f>INDEX([56]Scalars!$AD$5:$BA$16,MONTH(K$3),$C72)</f>
        <v>0.84660231017443155</v>
      </c>
      <c r="L72" s="4">
        <f>INDEX([56]Scalars!$AD$5:$BA$16,MONTH(L$3),$C72)</f>
        <v>0.92704358819345323</v>
      </c>
      <c r="M72" s="4">
        <f>INDEX([56]Scalars!$AD$5:$BA$16,MONTH(M$3),$C72)</f>
        <v>0.86548848364736508</v>
      </c>
      <c r="N72" s="4">
        <f>INDEX([56]Scalars!$AD$5:$BA$16,MONTH(N$3),$C72)</f>
        <v>0.69985979104030072</v>
      </c>
      <c r="O72" s="4">
        <f>INDEX([56]Scalars!$AD$5:$BA$16,MONTH(O$3),$C72)</f>
        <v>0.68567487281373973</v>
      </c>
      <c r="P72" s="4">
        <f>INDEX([56]Scalars!$AD$5:$BA$16,MONTH(P$3),$C72)</f>
        <v>0.57733507019509789</v>
      </c>
      <c r="Q72" s="4">
        <f>INDEX([56]Scalars!$AD$5:$BA$16,MONTH(Q$3),$C72)</f>
        <v>0.7642425790329872</v>
      </c>
      <c r="S72" s="112">
        <f>(F72)-0.799392058795275</f>
        <v>-0.10348029044431584</v>
      </c>
      <c r="T72" s="112">
        <f>(G72)-0.932618698331561</f>
        <v>-3.4567639540467598E-2</v>
      </c>
      <c r="U72" s="112">
        <f>(H72)-0.607346237744613</f>
        <v>0.211129619590815</v>
      </c>
      <c r="V72" s="112">
        <f>(I72)-0.799575222242162</f>
        <v>-4.7014261017966241E-2</v>
      </c>
      <c r="W72" s="112">
        <f>(J72)-0.764780410408397</f>
        <v>1.2324317723486189E-2</v>
      </c>
      <c r="X72" s="112">
        <f>(K72)-0.795440024096538</f>
        <v>5.1162286077893526E-2</v>
      </c>
      <c r="Y72" s="112">
        <f>(L72)-0.891496982400783</f>
        <v>3.5546605792670216E-2</v>
      </c>
      <c r="Z72" s="112">
        <f>(M72)-0.842242402185351</f>
        <v>2.3246081462014123E-2</v>
      </c>
      <c r="AA72" s="112">
        <f>(N72)-0.640352462720755</f>
        <v>5.9507328319545749E-2</v>
      </c>
      <c r="AB72" s="112">
        <f>(O72)-0.874613692410682</f>
        <v>-0.18893881959694225</v>
      </c>
      <c r="AC72" s="112">
        <f>(P72)-0.649719559605819</f>
        <v>-7.2384489410721065E-2</v>
      </c>
      <c r="AD72" s="112">
        <f>(Q72)-0.739820697724901</f>
        <v>2.4421881308086202E-2</v>
      </c>
    </row>
    <row r="73" spans="3:30" x14ac:dyDescent="0.25">
      <c r="C73">
        <v>12</v>
      </c>
      <c r="D73" s="11" t="str">
        <f t="shared" si="16"/>
        <v>Off</v>
      </c>
      <c r="F73" s="4">
        <f>INDEX([56]Scalars!$AD$5:$BA$16,MONTH(F$3),$C73)</f>
        <v>0.72003350633235841</v>
      </c>
      <c r="G73" s="4">
        <f>INDEX([56]Scalars!$AD$5:$BA$16,MONTH(G$3),$C73)</f>
        <v>0.94260092889586466</v>
      </c>
      <c r="H73" s="4">
        <f>INDEX([56]Scalars!$AD$5:$BA$16,MONTH(H$3),$C73)</f>
        <v>0.87641836638958281</v>
      </c>
      <c r="I73" s="4">
        <f>INDEX([56]Scalars!$AD$5:$BA$16,MONTH(I$3),$C73)</f>
        <v>0.80906981236782827</v>
      </c>
      <c r="J73" s="4">
        <f>INDEX([56]Scalars!$AD$5:$BA$16,MONTH(J$3),$C73)</f>
        <v>0.76356723430386808</v>
      </c>
      <c r="K73" s="4">
        <f>INDEX([56]Scalars!$AD$5:$BA$16,MONTH(K$3),$C73)</f>
        <v>0.81357042549291292</v>
      </c>
      <c r="L73" s="4">
        <f>INDEX([56]Scalars!$AD$5:$BA$16,MONTH(L$3),$C73)</f>
        <v>0.84940061249894883</v>
      </c>
      <c r="M73" s="4">
        <f>INDEX([56]Scalars!$AD$5:$BA$16,MONTH(M$3),$C73)</f>
        <v>0.82431041170861075</v>
      </c>
      <c r="N73" s="4">
        <f>INDEX([56]Scalars!$AD$5:$BA$16,MONTH(N$3),$C73)</f>
        <v>0.64937909451487019</v>
      </c>
      <c r="O73" s="4">
        <f>INDEX([56]Scalars!$AD$5:$BA$16,MONTH(O$3),$C73)</f>
        <v>0.59073688438751581</v>
      </c>
      <c r="P73" s="4">
        <f>INDEX([56]Scalars!$AD$5:$BA$16,MONTH(P$3),$C73)</f>
        <v>0.53929372925226493</v>
      </c>
      <c r="Q73" s="4">
        <f>INDEX([56]Scalars!$AD$5:$BA$16,MONTH(Q$3),$C73)</f>
        <v>0.54901676337333549</v>
      </c>
      <c r="S73" s="112">
        <f>(F73)-0.844694239572081</f>
        <v>-0.1246607332397226</v>
      </c>
      <c r="T73" s="112">
        <f>(G73)-0.881281519012165</f>
        <v>6.131940988369966E-2</v>
      </c>
      <c r="U73" s="112">
        <f>(H73)-0.631820165561973</f>
        <v>0.24459820082760986</v>
      </c>
      <c r="V73" s="112">
        <f>(I73)-0.798246951702461</f>
        <v>1.0822860665367307E-2</v>
      </c>
      <c r="W73" s="112">
        <f>(J73)-0.743736188436538</f>
        <v>1.9831045867330088E-2</v>
      </c>
      <c r="X73" s="112">
        <f>(K73)-0.791632114949689</f>
        <v>2.1938310543223927E-2</v>
      </c>
      <c r="Y73" s="112">
        <f>(L73)-0.810030301804408</f>
        <v>3.9370310694540778E-2</v>
      </c>
      <c r="Z73" s="112">
        <f>(M73)-0.776586949571833</f>
        <v>4.7723462136777695E-2</v>
      </c>
      <c r="AA73" s="112">
        <f>(N73)-0.527671653727594</f>
        <v>0.12170744078727624</v>
      </c>
      <c r="AB73" s="112">
        <f>(O73)-0.633172217661624</f>
        <v>-4.24353332741082E-2</v>
      </c>
      <c r="AC73" s="112">
        <f>(P73)-0.591835523359953</f>
        <v>-5.2541794107688111E-2</v>
      </c>
      <c r="AD73" s="112">
        <f>(Q73)-0.772155585540687</f>
        <v>-0.22313882216735148</v>
      </c>
    </row>
    <row r="74" spans="3:30" x14ac:dyDescent="0.25">
      <c r="C74">
        <f>C73+1</f>
        <v>13</v>
      </c>
      <c r="D74" s="11" t="str">
        <f t="shared" si="16"/>
        <v>Off</v>
      </c>
      <c r="F74" s="4">
        <f>INDEX([56]Scalars!$AD$5:$BA$16,MONTH(F$3),$C74)</f>
        <v>0.73770390354046089</v>
      </c>
      <c r="G74" s="4">
        <f>INDEX([56]Scalars!$AD$5:$BA$16,MONTH(G$3),$C74)</f>
        <v>0.97381075566959663</v>
      </c>
      <c r="H74" s="4">
        <f>INDEX([56]Scalars!$AD$5:$BA$16,MONTH(H$3),$C74)</f>
        <v>0.9474893286069469</v>
      </c>
      <c r="I74" s="4">
        <f>INDEX([56]Scalars!$AD$5:$BA$16,MONTH(I$3),$C74)</f>
        <v>0.81666261911968652</v>
      </c>
      <c r="J74" s="4">
        <f>INDEX([56]Scalars!$AD$5:$BA$16,MONTH(J$3),$C74)</f>
        <v>0.8045190814808707</v>
      </c>
      <c r="K74" s="4">
        <f>INDEX([56]Scalars!$AD$5:$BA$16,MONTH(K$3),$C74)</f>
        <v>0.80267015396776231</v>
      </c>
      <c r="L74" s="4">
        <f>INDEX([56]Scalars!$AD$5:$BA$16,MONTH(L$3),$C74)</f>
        <v>0.83968699625212662</v>
      </c>
      <c r="M74" s="4">
        <f>INDEX([56]Scalars!$AD$5:$BA$16,MONTH(M$3),$C74)</f>
        <v>0.79352774123900427</v>
      </c>
      <c r="N74" s="4">
        <f>INDEX([56]Scalars!$AD$5:$BA$16,MONTH(N$3),$C74)</f>
        <v>0.57039282713631634</v>
      </c>
      <c r="O74" s="4">
        <f>INDEX([56]Scalars!$AD$5:$BA$16,MONTH(O$3),$C74)</f>
        <v>1.0600712337205602</v>
      </c>
      <c r="P74" s="4">
        <f>INDEX([56]Scalars!$AD$5:$BA$16,MONTH(P$3),$C74)</f>
        <v>0.5084216764140298</v>
      </c>
      <c r="Q74" s="4">
        <f>INDEX([56]Scalars!$AD$5:$BA$16,MONTH(Q$3),$C74)</f>
        <v>0.53026387060551328</v>
      </c>
      <c r="S74" s="112">
        <f>(F74)-0.863466368002133</f>
        <v>-0.12576246446167205</v>
      </c>
      <c r="T74" s="112">
        <f>(G74)-0.954109485127481</f>
        <v>1.9701270542115679E-2</v>
      </c>
      <c r="U74" s="112">
        <f>(H74)-0.696743916853151</f>
        <v>0.25074541175379594</v>
      </c>
      <c r="V74" s="112">
        <f>(I74)-0.82365587368521</f>
        <v>-6.9932545655234657E-3</v>
      </c>
      <c r="W74" s="112">
        <f>(J74)-0.720352152571385</f>
        <v>8.4166928909485739E-2</v>
      </c>
      <c r="X74" s="112">
        <f>(K74)-0.770448890372485</f>
        <v>3.2221263595277327E-2</v>
      </c>
      <c r="Y74" s="112">
        <f>(L74)-0.781259552418444</f>
        <v>5.8427443833682591E-2</v>
      </c>
      <c r="Z74" s="112">
        <f>(M74)-0.757101217943484</f>
        <v>3.6426523295520319E-2</v>
      </c>
      <c r="AA74" s="112">
        <f>(N74)-0.446217995198994</f>
        <v>0.12417483193732232</v>
      </c>
      <c r="AB74" s="112">
        <f>(O74)-0.613306756328643</f>
        <v>0.44676447739191727</v>
      </c>
      <c r="AC74" s="112">
        <f>(P74)-0.571096070999653</f>
        <v>-6.2674394585623183E-2</v>
      </c>
      <c r="AD74" s="112">
        <f>(Q74)-0.734635348206751</f>
        <v>-0.20437147760123775</v>
      </c>
    </row>
    <row r="75" spans="3:30" x14ac:dyDescent="0.25">
      <c r="C75">
        <f t="shared" ref="C75:C85" si="17">C74+1</f>
        <v>14</v>
      </c>
      <c r="D75" s="11" t="str">
        <f t="shared" si="16"/>
        <v>Off</v>
      </c>
      <c r="F75" s="4">
        <f>INDEX([56]Scalars!$AD$5:$BA$16,MONTH(F$3),$C75)</f>
        <v>0.80215137353700694</v>
      </c>
      <c r="G75" s="4">
        <f>INDEX([56]Scalars!$AD$5:$BA$16,MONTH(G$3),$C75)</f>
        <v>1.0675748987720879</v>
      </c>
      <c r="H75" s="4">
        <f>INDEX([56]Scalars!$AD$5:$BA$16,MONTH(H$3),$C75)</f>
        <v>1.0618036308261833</v>
      </c>
      <c r="I75" s="4">
        <f>INDEX([56]Scalars!$AD$5:$BA$16,MONTH(I$3),$C75)</f>
        <v>0.8823247066797324</v>
      </c>
      <c r="J75" s="4">
        <f>INDEX([56]Scalars!$AD$5:$BA$16,MONTH(J$3),$C75)</f>
        <v>0.81116452264478334</v>
      </c>
      <c r="K75" s="4">
        <f>INDEX([56]Scalars!$AD$5:$BA$16,MONTH(K$3),$C75)</f>
        <v>0.78240308364326583</v>
      </c>
      <c r="L75" s="4">
        <f>INDEX([56]Scalars!$AD$5:$BA$16,MONTH(L$3),$C75)</f>
        <v>0.80119927279226855</v>
      </c>
      <c r="M75" s="4">
        <f>INDEX([56]Scalars!$AD$5:$BA$16,MONTH(M$3),$C75)</f>
        <v>0.78217081367117613</v>
      </c>
      <c r="N75" s="4">
        <f>INDEX([56]Scalars!$AD$5:$BA$16,MONTH(N$3),$C75)</f>
        <v>0.56027927968125246</v>
      </c>
      <c r="O75" s="4">
        <f>INDEX([56]Scalars!$AD$5:$BA$16,MONTH(O$3),$C75)</f>
        <v>0.43490640704447053</v>
      </c>
      <c r="P75" s="4">
        <f>INDEX([56]Scalars!$AD$5:$BA$16,MONTH(P$3),$C75)</f>
        <v>0.56322197924087958</v>
      </c>
      <c r="Q75" s="4">
        <f>INDEX([56]Scalars!$AD$5:$BA$16,MONTH(Q$3),$C75)</f>
        <v>0.64337374141066961</v>
      </c>
      <c r="S75" s="112">
        <f>(F75)-0.966008671467978</f>
        <v>-0.16385729793097104</v>
      </c>
      <c r="T75" s="112">
        <f>(G75)-1.24015678711245</f>
        <v>-0.17258188834036203</v>
      </c>
      <c r="U75" s="112">
        <f>(H75)-0.859632034980831</f>
        <v>0.20217159584535238</v>
      </c>
      <c r="V75" s="112">
        <f>(I75)-0.918711199772386</f>
        <v>-3.6386493092653627E-2</v>
      </c>
      <c r="W75" s="112">
        <f>(J75)-0.74395218143459</f>
        <v>6.7212341210193371E-2</v>
      </c>
      <c r="X75" s="112">
        <f>(K75)-0.72889817939947</f>
        <v>5.3504904243795837E-2</v>
      </c>
      <c r="Y75" s="112">
        <f>(L75)-0.764169128870137</f>
        <v>3.7030143922131553E-2</v>
      </c>
      <c r="Z75" s="112">
        <f>(M75)-0.745707644444979</f>
        <v>3.646316922619719E-2</v>
      </c>
      <c r="AA75" s="112">
        <f>(N75)-0.428416007706757</f>
        <v>0.13186327197449549</v>
      </c>
      <c r="AB75" s="112">
        <f>(O75)-0.576475776264665</f>
        <v>-0.14156936922019442</v>
      </c>
      <c r="AC75" s="112">
        <f>(P75)-0.582204851940442</f>
        <v>-1.8982872699562447E-2</v>
      </c>
      <c r="AD75" s="112">
        <f>(Q75)-0.789596628766788</f>
        <v>-0.14622288735611844</v>
      </c>
    </row>
    <row r="76" spans="3:30" x14ac:dyDescent="0.25">
      <c r="C76">
        <f t="shared" si="17"/>
        <v>15</v>
      </c>
      <c r="D76" s="11" t="str">
        <f t="shared" si="16"/>
        <v>Off</v>
      </c>
      <c r="F76" s="4">
        <f>INDEX([56]Scalars!$AD$5:$BA$16,MONTH(F$3),$C76)</f>
        <v>0.86567245819308936</v>
      </c>
      <c r="G76" s="4">
        <f>INDEX([56]Scalars!$AD$5:$BA$16,MONTH(G$3),$C76)</f>
        <v>1.0826141911592426</v>
      </c>
      <c r="H76" s="4">
        <f>INDEX([56]Scalars!$AD$5:$BA$16,MONTH(H$3),$C76)</f>
        <v>1.1179187983401433</v>
      </c>
      <c r="I76" s="4">
        <f>INDEX([56]Scalars!$AD$5:$BA$16,MONTH(I$3),$C76)</f>
        <v>0.8912457770799207</v>
      </c>
      <c r="J76" s="4">
        <f>INDEX([56]Scalars!$AD$5:$BA$16,MONTH(J$3),$C76)</f>
        <v>0.84267192346658681</v>
      </c>
      <c r="K76" s="4">
        <f>INDEX([56]Scalars!$AD$5:$BA$16,MONTH(K$3),$C76)</f>
        <v>0.85154103509271217</v>
      </c>
      <c r="L76" s="4">
        <f>INDEX([56]Scalars!$AD$5:$BA$16,MONTH(L$3),$C76)</f>
        <v>0.85375863454658141</v>
      </c>
      <c r="M76" s="4">
        <f>INDEX([56]Scalars!$AD$5:$BA$16,MONTH(M$3),$C76)</f>
        <v>0.81425711806638001</v>
      </c>
      <c r="N76" s="4">
        <f>INDEX([56]Scalars!$AD$5:$BA$16,MONTH(N$3),$C76)</f>
        <v>0.54691239512075607</v>
      </c>
      <c r="O76" s="4">
        <f>INDEX([56]Scalars!$AD$5:$BA$16,MONTH(O$3),$C76)</f>
        <v>0.47674048817334214</v>
      </c>
      <c r="P76" s="4">
        <f>INDEX([56]Scalars!$AD$5:$BA$16,MONTH(P$3),$C76)</f>
        <v>0.53150751682381103</v>
      </c>
      <c r="Q76" s="4">
        <f>INDEX([56]Scalars!$AD$5:$BA$16,MONTH(Q$3),$C76)</f>
        <v>0.65898264454610089</v>
      </c>
      <c r="S76" s="112">
        <f>(F76)-0.935844250622844</f>
        <v>-7.0171792429754687E-2</v>
      </c>
      <c r="T76" s="112">
        <f>(G76)-1.45128145058881</f>
        <v>-0.36866725942956746</v>
      </c>
      <c r="U76" s="112">
        <f>(H76)-1.02547390280615</f>
        <v>9.2444895533993376E-2</v>
      </c>
      <c r="V76" s="112">
        <f>(I76)-0.945225209569442</f>
        <v>-5.3979432489521306E-2</v>
      </c>
      <c r="W76" s="112">
        <f>(J76)-0.771779599207627</f>
        <v>7.089232425895986E-2</v>
      </c>
      <c r="X76" s="112">
        <f>(K76)-0.793598804555246</f>
        <v>5.7942230537466166E-2</v>
      </c>
      <c r="Y76" s="112">
        <f>(L76)-0.812195710956322</f>
        <v>4.1562923590259371E-2</v>
      </c>
      <c r="Z76" s="112">
        <f>(M76)-0.788815345750083</f>
        <v>2.5441772316296962E-2</v>
      </c>
      <c r="AA76" s="112">
        <f>(N76)-0.434896265120665</f>
        <v>0.11201613000009109</v>
      </c>
      <c r="AB76" s="112">
        <f>(O76)-0.524264613489914</f>
        <v>-4.7524125316571908E-2</v>
      </c>
      <c r="AC76" s="112">
        <f>(P76)-0.614669507622328</f>
        <v>-8.3161990798516938E-2</v>
      </c>
      <c r="AD76" s="112">
        <f>(Q76)-0.824105972201323</f>
        <v>-0.16512332765522209</v>
      </c>
    </row>
    <row r="77" spans="3:30" x14ac:dyDescent="0.25">
      <c r="C77">
        <f t="shared" si="17"/>
        <v>16</v>
      </c>
      <c r="D77" s="13" t="str">
        <f t="shared" si="16"/>
        <v>On</v>
      </c>
      <c r="F77" s="4">
        <f>INDEX([56]Scalars!$AD$5:$BA$16,MONTH(F$3),$C77)</f>
        <v>0.98897139764671904</v>
      </c>
      <c r="G77" s="4">
        <f>INDEX([56]Scalars!$AD$5:$BA$16,MONTH(G$3),$C77)</f>
        <v>1.4117974987460875</v>
      </c>
      <c r="H77" s="4">
        <f>INDEX([56]Scalars!$AD$5:$BA$16,MONTH(H$3),$C77)</f>
        <v>1.526342521717867</v>
      </c>
      <c r="I77" s="4">
        <f>INDEX([56]Scalars!$AD$5:$BA$16,MONTH(I$3),$C77)</f>
        <v>1.0824486700847806</v>
      </c>
      <c r="J77" s="4">
        <f>INDEX([56]Scalars!$AD$5:$BA$16,MONTH(J$3),$C77)</f>
        <v>0.87276093919007669</v>
      </c>
      <c r="K77" s="4">
        <f>INDEX([56]Scalars!$AD$5:$BA$16,MONTH(K$3),$C77)</f>
        <v>1.1950375907341977</v>
      </c>
      <c r="L77" s="4">
        <f>INDEX([56]Scalars!$AD$5:$BA$16,MONTH(L$3),$C77)</f>
        <v>1.0243235461909097</v>
      </c>
      <c r="M77" s="4">
        <f>INDEX([56]Scalars!$AD$5:$BA$16,MONTH(M$3),$C77)</f>
        <v>0.95267932175960968</v>
      </c>
      <c r="N77" s="4">
        <f>INDEX([56]Scalars!$AD$5:$BA$16,MONTH(N$3),$C77)</f>
        <v>0.63448134685790447</v>
      </c>
      <c r="O77" s="4">
        <f>INDEX([56]Scalars!$AD$5:$BA$16,MONTH(O$3),$C77)</f>
        <v>0.54252065125943383</v>
      </c>
      <c r="P77" s="4">
        <f>INDEX([56]Scalars!$AD$5:$BA$16,MONTH(P$3),$C77)</f>
        <v>0.65698982904585179</v>
      </c>
      <c r="Q77" s="4">
        <f>INDEX([56]Scalars!$AD$5:$BA$16,MONTH(Q$3),$C77)</f>
        <v>0.69733463585345057</v>
      </c>
      <c r="S77" s="112">
        <f>(F77)-0.980170532557126</f>
        <v>8.8008650895929907E-3</v>
      </c>
      <c r="T77" s="112">
        <f>(G77)-1.48202186639855</f>
        <v>-7.0224367652462538E-2</v>
      </c>
      <c r="U77" s="112">
        <f>(H77)-1.29038157730312</f>
        <v>0.23596094441474702</v>
      </c>
      <c r="V77" s="112">
        <f>(I77)-1.00837882852401</f>
        <v>7.4069841560770566E-2</v>
      </c>
      <c r="W77" s="112">
        <f>(J77)-0.801543201929081</f>
        <v>7.1217737260995673E-2</v>
      </c>
      <c r="X77" s="112">
        <f>(K77)-1.07163985476316</f>
        <v>0.12339773597103765</v>
      </c>
      <c r="Y77" s="112">
        <f>(L77)-0.971566781414608</f>
        <v>5.2756764776301757E-2</v>
      </c>
      <c r="Z77" s="112">
        <f>(M77)-0.871349715743877</f>
        <v>8.1329606015732692E-2</v>
      </c>
      <c r="AA77" s="112">
        <f>(N77)-0.5606237462518</f>
        <v>7.3857600606104468E-2</v>
      </c>
      <c r="AB77" s="112">
        <f>(O77)-0.635209272065221</f>
        <v>-9.2688620805787214E-2</v>
      </c>
      <c r="AC77" s="112">
        <f>(P77)-0.703983335205094</f>
        <v>-4.6993506159242249E-2</v>
      </c>
      <c r="AD77" s="112">
        <f>(Q77)-0.865310224233217</f>
        <v>-0.16797558837976645</v>
      </c>
    </row>
    <row r="78" spans="3:30" x14ac:dyDescent="0.25">
      <c r="C78">
        <f t="shared" si="17"/>
        <v>17</v>
      </c>
      <c r="D78" s="13" t="str">
        <f t="shared" si="16"/>
        <v>On</v>
      </c>
      <c r="F78" s="4">
        <f>INDEX([56]Scalars!$AD$5:$BA$16,MONTH(F$3),$C78)</f>
        <v>1.2687215267670833</v>
      </c>
      <c r="G78" s="4">
        <f>INDEX([56]Scalars!$AD$5:$BA$16,MONTH(G$3),$C78)</f>
        <v>1.1602419675506355</v>
      </c>
      <c r="H78" s="4">
        <f>INDEX([56]Scalars!$AD$5:$BA$16,MONTH(H$3),$C78)</f>
        <v>1.1766371792984891</v>
      </c>
      <c r="I78" s="4">
        <f>INDEX([56]Scalars!$AD$5:$BA$16,MONTH(I$3),$C78)</f>
        <v>1.0914436548416599</v>
      </c>
      <c r="J78" s="4">
        <f>INDEX([56]Scalars!$AD$5:$BA$16,MONTH(J$3),$C78)</f>
        <v>0.94943307420950229</v>
      </c>
      <c r="K78" s="4">
        <f>INDEX([56]Scalars!$AD$5:$BA$16,MONTH(K$3),$C78)</f>
        <v>1.4739156197794347</v>
      </c>
      <c r="L78" s="4">
        <f>INDEX([56]Scalars!$AD$5:$BA$16,MONTH(L$3),$C78)</f>
        <v>1.4037791363185528</v>
      </c>
      <c r="M78" s="4">
        <f>INDEX([56]Scalars!$AD$5:$BA$16,MONTH(M$3),$C78)</f>
        <v>1.2161630046297507</v>
      </c>
      <c r="N78" s="4">
        <f>INDEX([56]Scalars!$AD$5:$BA$16,MONTH(N$3),$C78)</f>
        <v>0.91798783235653114</v>
      </c>
      <c r="O78" s="4">
        <f>INDEX([56]Scalars!$AD$5:$BA$16,MONTH(O$3),$C78)</f>
        <v>0.72417265111140261</v>
      </c>
      <c r="P78" s="4">
        <f>INDEX([56]Scalars!$AD$5:$BA$16,MONTH(P$3),$C78)</f>
        <v>0.62713241818300358</v>
      </c>
      <c r="Q78" s="4">
        <f>INDEX([56]Scalars!$AD$5:$BA$16,MONTH(Q$3),$C78)</f>
        <v>0.69428318200862604</v>
      </c>
      <c r="S78" s="112">
        <f>(F78)-0.961563681109541</f>
        <v>0.30715784565754223</v>
      </c>
      <c r="T78" s="112">
        <f>(G78)-1.23889816951349</f>
        <v>-7.8656201962854499E-2</v>
      </c>
      <c r="U78" s="112">
        <f>(H78)-1.43894625985686</f>
        <v>-0.26230908055837099</v>
      </c>
      <c r="V78" s="112">
        <f>(I78)-1.04915206019791</f>
        <v>4.2291594643749875E-2</v>
      </c>
      <c r="W78" s="112">
        <f>(J78)-0.926182221407176</f>
        <v>2.3250852802326305E-2</v>
      </c>
      <c r="X78" s="112">
        <f>(K78)-1.46750161885361</f>
        <v>6.41400092582467E-3</v>
      </c>
      <c r="Y78" s="112">
        <f>(L78)-1.30540667478669</f>
        <v>9.8372461531862854E-2</v>
      </c>
      <c r="Z78" s="112">
        <f>(M78)-1.12808642808241</f>
        <v>8.8076576547340579E-2</v>
      </c>
      <c r="AA78" s="112">
        <f>(N78)-0.937442866602259</f>
        <v>-1.9455034245727809E-2</v>
      </c>
      <c r="AB78" s="112">
        <f>(O78)-0.702263761913269</f>
        <v>2.1908889198133608E-2</v>
      </c>
      <c r="AC78" s="112">
        <f>(P78)-0.672456145260666</f>
        <v>-4.5323727077662412E-2</v>
      </c>
      <c r="AD78" s="112">
        <f>(Q78)-0.889227802747096</f>
        <v>-0.19494462073846996</v>
      </c>
    </row>
    <row r="79" spans="3:30" x14ac:dyDescent="0.25">
      <c r="C79">
        <f t="shared" si="17"/>
        <v>18</v>
      </c>
      <c r="D79" s="13" t="str">
        <f t="shared" si="16"/>
        <v>On</v>
      </c>
      <c r="F79" s="4">
        <f>INDEX([56]Scalars!$AD$5:$BA$16,MONTH(F$3),$C79)</f>
        <v>1.2867263449099098</v>
      </c>
      <c r="G79" s="4">
        <f>INDEX([56]Scalars!$AD$5:$BA$16,MONTH(G$3),$C79)</f>
        <v>1.1738130967850435</v>
      </c>
      <c r="H79" s="4">
        <f>INDEX([56]Scalars!$AD$5:$BA$16,MONTH(H$3),$C79)</f>
        <v>1.2113715873403017</v>
      </c>
      <c r="I79" s="4">
        <f>INDEX([56]Scalars!$AD$5:$BA$16,MONTH(I$3),$C79)</f>
        <v>1.5111839570974466</v>
      </c>
      <c r="J79" s="4">
        <f>INDEX([56]Scalars!$AD$5:$BA$16,MONTH(J$3),$C79)</f>
        <v>1.2269469495290373</v>
      </c>
      <c r="K79" s="4">
        <f>INDEX([56]Scalars!$AD$5:$BA$16,MONTH(K$3),$C79)</f>
        <v>1.5128242112202586</v>
      </c>
      <c r="L79" s="4">
        <f>INDEX([56]Scalars!$AD$5:$BA$16,MONTH(L$3),$C79)</f>
        <v>1.2929223077842444</v>
      </c>
      <c r="M79" s="4">
        <f>INDEX([56]Scalars!$AD$5:$BA$16,MONTH(M$3),$C79)</f>
        <v>1.3506226039191451</v>
      </c>
      <c r="N79" s="4">
        <f>INDEX([56]Scalars!$AD$5:$BA$16,MONTH(N$3),$C79)</f>
        <v>1.7687012192305216</v>
      </c>
      <c r="O79" s="4">
        <f>INDEX([56]Scalars!$AD$5:$BA$16,MONTH(O$3),$C79)</f>
        <v>1.0015657808838407</v>
      </c>
      <c r="P79" s="4">
        <f>INDEX([56]Scalars!$AD$5:$BA$16,MONTH(P$3),$C79)</f>
        <v>0.82070949543360727</v>
      </c>
      <c r="Q79" s="4">
        <f>INDEX([56]Scalars!$AD$5:$BA$16,MONTH(Q$3),$C79)</f>
        <v>0.86154723012747092</v>
      </c>
      <c r="S79" s="112">
        <f>(F79)-1.00909758682418</f>
        <v>0.27762875808572973</v>
      </c>
      <c r="T79" s="112">
        <f>(G79)-1.37923158198273</f>
        <v>-0.20541848519768657</v>
      </c>
      <c r="U79" s="112">
        <f>(H79)-2.04955136661366</f>
        <v>-0.83817977927335829</v>
      </c>
      <c r="V79" s="112">
        <f>(I79)-1.18209057104858</f>
        <v>0.32909338604886651</v>
      </c>
      <c r="W79" s="112">
        <f>(J79)-1.4151211641088</f>
        <v>-0.18817421457976269</v>
      </c>
      <c r="X79" s="112">
        <f>(K79)-1.35990506809308</f>
        <v>0.15291914312717858</v>
      </c>
      <c r="Y79" s="112">
        <f>(L79)-1.35561989721502</f>
        <v>-6.2697589430775524E-2</v>
      </c>
      <c r="Z79" s="112">
        <f>(M79)-1.49850225899792</f>
        <v>-0.14787965507877487</v>
      </c>
      <c r="AA79" s="112">
        <f>(N79)-1.63367066643333</f>
        <v>0.13503055279719156</v>
      </c>
      <c r="AB79" s="112">
        <f>(O79)-1.00614114291073</f>
        <v>-4.5753620268893513E-3</v>
      </c>
      <c r="AC79" s="112">
        <f>(P79)-0.833198509618654</f>
        <v>-1.2489014185046776E-2</v>
      </c>
      <c r="AD79" s="112">
        <f>(Q79)-0.952996037486411</f>
        <v>-9.1448807358940121E-2</v>
      </c>
    </row>
    <row r="80" spans="3:30" x14ac:dyDescent="0.25">
      <c r="C80">
        <f t="shared" si="17"/>
        <v>19</v>
      </c>
      <c r="D80" s="13" t="str">
        <f t="shared" si="16"/>
        <v>On</v>
      </c>
      <c r="F80" s="4">
        <f>INDEX([56]Scalars!$AD$5:$BA$16,MONTH(F$3),$C80)</f>
        <v>2.0053691352546661</v>
      </c>
      <c r="G80" s="4">
        <f>INDEX([56]Scalars!$AD$5:$BA$16,MONTH(G$3),$C80)</f>
        <v>1.4030229682176707</v>
      </c>
      <c r="H80" s="4">
        <f>INDEX([56]Scalars!$AD$5:$BA$16,MONTH(H$3),$C80)</f>
        <v>1.658573196770351</v>
      </c>
      <c r="I80" s="4">
        <f>INDEX([56]Scalars!$AD$5:$BA$16,MONTH(I$3),$C80)</f>
        <v>1.9514571759658523</v>
      </c>
      <c r="J80" s="4">
        <f>INDEX([56]Scalars!$AD$5:$BA$16,MONTH(J$3),$C80)</f>
        <v>1.742866031123639</v>
      </c>
      <c r="K80" s="4">
        <f>INDEX([56]Scalars!$AD$5:$BA$16,MONTH(K$3),$C80)</f>
        <v>1.196921727618804</v>
      </c>
      <c r="L80" s="4">
        <f>INDEX([56]Scalars!$AD$5:$BA$16,MONTH(L$3),$C80)</f>
        <v>1.1829134003800781</v>
      </c>
      <c r="M80" s="4">
        <f>INDEX([56]Scalars!$AD$5:$BA$16,MONTH(M$3),$C80)</f>
        <v>1.264849244965834</v>
      </c>
      <c r="N80" s="4">
        <f>INDEX([56]Scalars!$AD$5:$BA$16,MONTH(N$3),$C80)</f>
        <v>2.0266177321561654</v>
      </c>
      <c r="O80" s="4">
        <f>INDEX([56]Scalars!$AD$5:$BA$16,MONTH(O$3),$C80)</f>
        <v>1.3487833559520743</v>
      </c>
      <c r="P80" s="4">
        <f>INDEX([56]Scalars!$AD$5:$BA$16,MONTH(P$3),$C80)</f>
        <v>1.2204970670773101</v>
      </c>
      <c r="Q80" s="4">
        <f>INDEX([56]Scalars!$AD$5:$BA$16,MONTH(Q$3),$C80)</f>
        <v>1.2373196347319042</v>
      </c>
      <c r="S80" s="112">
        <f>(F80)-1.36308825759748</f>
        <v>0.642280877657186</v>
      </c>
      <c r="T80" s="112">
        <f>(G80)-1.88118762569251</f>
        <v>-0.47816465747483927</v>
      </c>
      <c r="U80" s="112">
        <f>(H80)-2.43021059174287</f>
        <v>-0.77163739497251904</v>
      </c>
      <c r="V80" s="112">
        <f>(I80)-1.61374776728137</f>
        <v>0.33770940868448229</v>
      </c>
      <c r="W80" s="112">
        <f>(J80)-2.32874726102473</f>
        <v>-0.58588122990109115</v>
      </c>
      <c r="X80" s="112">
        <f>(K80)-1.20127798473421</f>
        <v>-4.3562571154061036E-3</v>
      </c>
      <c r="Y80" s="112">
        <f>(L80)-1.20868146195478</f>
        <v>-2.5768061574702017E-2</v>
      </c>
      <c r="Z80" s="112">
        <f>(M80)-1.30181453552832</f>
        <v>-3.6965290562485986E-2</v>
      </c>
      <c r="AA80" s="112">
        <f>(N80)-1.89419263904964</f>
        <v>0.13242509310652539</v>
      </c>
      <c r="AB80" s="112">
        <f>(O80)-1.21777172895835</f>
        <v>0.13101162699372426</v>
      </c>
      <c r="AC80" s="112">
        <f>(P80)-2.01998077705675</f>
        <v>-0.79948370997943985</v>
      </c>
      <c r="AD80" s="112">
        <f>(Q80)-1.19741145866376</f>
        <v>3.9908176068144119E-2</v>
      </c>
    </row>
    <row r="81" spans="1:30" x14ac:dyDescent="0.25">
      <c r="C81">
        <f t="shared" si="17"/>
        <v>20</v>
      </c>
      <c r="D81" s="13" t="str">
        <f t="shared" si="16"/>
        <v>On</v>
      </c>
      <c r="F81" s="4">
        <f>INDEX([56]Scalars!$AD$5:$BA$16,MONTH(F$3),$C81)</f>
        <v>2.2918637703624047</v>
      </c>
      <c r="G81" s="4">
        <f>INDEX([56]Scalars!$AD$5:$BA$16,MONTH(G$3),$C81)</f>
        <v>1.3353208156877043</v>
      </c>
      <c r="H81" s="4">
        <f>INDEX([56]Scalars!$AD$5:$BA$16,MONTH(H$3),$C81)</f>
        <v>1.7102430724579298</v>
      </c>
      <c r="I81" s="4">
        <f>INDEX([56]Scalars!$AD$5:$BA$16,MONTH(I$3),$C81)</f>
        <v>2.6810564875241862</v>
      </c>
      <c r="J81" s="4">
        <f>INDEX([56]Scalars!$AD$5:$BA$16,MONTH(J$3),$C81)</f>
        <v>1.4897644821331129</v>
      </c>
      <c r="K81" s="4">
        <f>INDEX([56]Scalars!$AD$5:$BA$16,MONTH(K$3),$C81)</f>
        <v>1.1061186370725484</v>
      </c>
      <c r="L81" s="4">
        <f>INDEX([56]Scalars!$AD$5:$BA$16,MONTH(L$3),$C81)</f>
        <v>1.1307611259875099</v>
      </c>
      <c r="M81" s="4">
        <f>INDEX([56]Scalars!$AD$5:$BA$16,MONTH(M$3),$C81)</f>
        <v>1.1956331370088134</v>
      </c>
      <c r="N81" s="4">
        <f>INDEX([56]Scalars!$AD$5:$BA$16,MONTH(N$3),$C81)</f>
        <v>1.3248877918310662</v>
      </c>
      <c r="O81" s="4">
        <f>INDEX([56]Scalars!$AD$5:$BA$16,MONTH(O$3),$C81)</f>
        <v>1.632448550851</v>
      </c>
      <c r="P81" s="4">
        <f>INDEX([56]Scalars!$AD$5:$BA$16,MONTH(P$3),$C81)</f>
        <v>2.0564994078767258</v>
      </c>
      <c r="Q81" s="4">
        <f>INDEX([56]Scalars!$AD$5:$BA$16,MONTH(Q$3),$C81)</f>
        <v>1.5420847030075497</v>
      </c>
      <c r="S81" s="112">
        <f>(F81)-1.83102423628896</f>
        <v>0.4608395340734448</v>
      </c>
      <c r="T81" s="112">
        <f>(G81)-1.91554319720297</f>
        <v>-0.58022238151526562</v>
      </c>
      <c r="U81" s="112">
        <f>(H81)-2.97664093119974</f>
        <v>-1.2663978587418103</v>
      </c>
      <c r="V81" s="112">
        <f>(I81)-2.05651300937665</f>
        <v>0.6245434781475363</v>
      </c>
      <c r="W81" s="112">
        <f>(J81)-1.79979543999454</f>
        <v>-0.31003095786142709</v>
      </c>
      <c r="X81" s="112">
        <f>(K81)-1.1618404299496</f>
        <v>-5.5721792877051479E-2</v>
      </c>
      <c r="Y81" s="112">
        <f>(L81)-1.17344419420422</f>
        <v>-4.2683068216710085E-2</v>
      </c>
      <c r="Z81" s="112">
        <f>(M81)-1.25307684773425</f>
        <v>-5.7443710725436636E-2</v>
      </c>
      <c r="AA81" s="112">
        <f>(N81)-1.91714238659799</f>
        <v>-0.59225459476692377</v>
      </c>
      <c r="AB81" s="112">
        <f>(O81)-1.45055158883599</f>
        <v>0.18189696201501016</v>
      </c>
      <c r="AC81" s="112">
        <f>(P81)-2.03543648283872</f>
        <v>2.1062925038005886E-2</v>
      </c>
      <c r="AD81" s="112">
        <f>(Q81)-1.46712354661687</f>
        <v>7.4961156390679795E-2</v>
      </c>
    </row>
    <row r="82" spans="1:30" x14ac:dyDescent="0.25">
      <c r="C82">
        <f t="shared" si="17"/>
        <v>21</v>
      </c>
      <c r="D82" s="13" t="str">
        <f t="shared" si="16"/>
        <v>On</v>
      </c>
      <c r="F82" s="4">
        <f>INDEX([56]Scalars!$AD$5:$BA$16,MONTH(F$3),$C82)</f>
        <v>1.8781435478705986</v>
      </c>
      <c r="G82" s="4">
        <f>INDEX([56]Scalars!$AD$5:$BA$16,MONTH(G$3),$C82)</f>
        <v>1.2609171488425615</v>
      </c>
      <c r="H82" s="4">
        <f>INDEX([56]Scalars!$AD$5:$BA$16,MONTH(H$3),$C82)</f>
        <v>1.2074874676494407</v>
      </c>
      <c r="I82" s="4">
        <f>INDEX([56]Scalars!$AD$5:$BA$16,MONTH(I$3),$C82)</f>
        <v>1.059704699754378</v>
      </c>
      <c r="J82" s="4">
        <f>INDEX([56]Scalars!$AD$5:$BA$16,MONTH(J$3),$C82)</f>
        <v>1.1608830206163829</v>
      </c>
      <c r="K82" s="4">
        <f>INDEX([56]Scalars!$AD$5:$BA$16,MONTH(K$3),$C82)</f>
        <v>1.0636201814244108</v>
      </c>
      <c r="L82" s="4">
        <f>INDEX([56]Scalars!$AD$5:$BA$16,MONTH(L$3),$C82)</f>
        <v>1.1457400082672915</v>
      </c>
      <c r="M82" s="4">
        <f>INDEX([56]Scalars!$AD$5:$BA$16,MONTH(M$3),$C82)</f>
        <v>1.1628777088119788</v>
      </c>
      <c r="N82" s="4">
        <f>INDEX([56]Scalars!$AD$5:$BA$16,MONTH(N$3),$C82)</f>
        <v>1.2173063944372056</v>
      </c>
      <c r="O82" s="4">
        <f>INDEX([56]Scalars!$AD$5:$BA$16,MONTH(O$3),$C82)</f>
        <v>1.3615112921015255</v>
      </c>
      <c r="P82" s="4">
        <f>INDEX([56]Scalars!$AD$5:$BA$16,MONTH(P$3),$C82)</f>
        <v>2.5822245326411291</v>
      </c>
      <c r="Q82" s="4">
        <f>INDEX([56]Scalars!$AD$5:$BA$16,MONTH(Q$3),$C82)</f>
        <v>1.6904291555249418</v>
      </c>
      <c r="S82" s="112">
        <f>(F82)-1.33893667383127</f>
        <v>0.53920687403932854</v>
      </c>
      <c r="T82" s="112">
        <f>(G82)-1.16209154941354</f>
        <v>9.8825599429021471E-2</v>
      </c>
      <c r="U82" s="112">
        <f>(H82)-1.68454028189063</f>
        <v>-0.47705281424118939</v>
      </c>
      <c r="V82" s="112">
        <f>(I82)-1.20816415502292</f>
        <v>-0.1484594552685421</v>
      </c>
      <c r="W82" s="112">
        <f>(J82)-1.13266638132108</f>
        <v>2.8216639295302937E-2</v>
      </c>
      <c r="X82" s="112">
        <f>(K82)-1.13029931978963</f>
        <v>-6.6679138365219215E-2</v>
      </c>
      <c r="Y82" s="112">
        <f>(L82)-1.06835818768277</f>
        <v>7.7381820584521588E-2</v>
      </c>
      <c r="Z82" s="112">
        <f>(M82)-1.20421141001007</f>
        <v>-4.1333701198091211E-2</v>
      </c>
      <c r="AA82" s="112">
        <f>(N82)-1.2882005425945</f>
        <v>-7.0894148157294445E-2</v>
      </c>
      <c r="AB82" s="112">
        <f>(O82)-1.31853707553919</f>
        <v>4.2974216562335465E-2</v>
      </c>
      <c r="AC82" s="112">
        <f>(P82)-1.44347112165541</f>
        <v>1.1387534109857191</v>
      </c>
      <c r="AD82" s="112">
        <f>(Q82)-1.62649962584516</f>
        <v>6.3929529679781716E-2</v>
      </c>
    </row>
    <row r="83" spans="1:30" x14ac:dyDescent="0.25">
      <c r="C83">
        <f t="shared" si="17"/>
        <v>22</v>
      </c>
      <c r="D83" s="11" t="str">
        <f t="shared" si="16"/>
        <v>Off</v>
      </c>
      <c r="F83" s="4">
        <f>INDEX([56]Scalars!$AD$5:$BA$16,MONTH(F$3),$C83)</f>
        <v>1.4310858536438544</v>
      </c>
      <c r="G83" s="4">
        <f>INDEX([56]Scalars!$AD$5:$BA$16,MONTH(G$3),$C83)</f>
        <v>1.1247730109007419</v>
      </c>
      <c r="H83" s="4">
        <f>INDEX([56]Scalars!$AD$5:$BA$16,MONTH(H$3),$C83)</f>
        <v>1.27982596528515</v>
      </c>
      <c r="I83" s="4">
        <f>INDEX([56]Scalars!$AD$5:$BA$16,MONTH(I$3),$C83)</f>
        <v>0.93251809956088838</v>
      </c>
      <c r="J83" s="4">
        <f>INDEX([56]Scalars!$AD$5:$BA$16,MONTH(J$3),$C83)</f>
        <v>1.0288164039621532</v>
      </c>
      <c r="K83" s="4">
        <f>INDEX([56]Scalars!$AD$5:$BA$16,MONTH(K$3),$C83)</f>
        <v>0.98386545882855159</v>
      </c>
      <c r="L83" s="4">
        <f>INDEX([56]Scalars!$AD$5:$BA$16,MONTH(L$3),$C83)</f>
        <v>1.0025802212285952</v>
      </c>
      <c r="M83" s="4">
        <f>INDEX([56]Scalars!$AD$5:$BA$16,MONTH(M$3),$C83)</f>
        <v>1.0063347061527657</v>
      </c>
      <c r="N83" s="4">
        <f>INDEX([56]Scalars!$AD$5:$BA$16,MONTH(N$3),$C83)</f>
        <v>0.99948867046269452</v>
      </c>
      <c r="O83" s="4">
        <f>INDEX([56]Scalars!$AD$5:$BA$16,MONTH(O$3),$C83)</f>
        <v>1.109131629249051</v>
      </c>
      <c r="P83" s="4">
        <f>INDEX([56]Scalars!$AD$5:$BA$16,MONTH(P$3),$C83)</f>
        <v>1.2809603776116365</v>
      </c>
      <c r="Q83" s="4">
        <f>INDEX([56]Scalars!$AD$5:$BA$16,MONTH(Q$3),$C83)</f>
        <v>1.4718700793449071</v>
      </c>
      <c r="S83" s="112">
        <f>(F83)-1.14300712488506</f>
        <v>0.28807872875879448</v>
      </c>
      <c r="T83" s="112">
        <f>(G83)-0.998515819937861</f>
        <v>0.12625719096288091</v>
      </c>
      <c r="U83" s="112">
        <f>(H83)-0.988044833220943</f>
        <v>0.29178113206420697</v>
      </c>
      <c r="V83" s="112">
        <f>(I83)-1.0335936351364</f>
        <v>-0.10107553557551152</v>
      </c>
      <c r="W83" s="112">
        <f>(J83)-0.992492029049693</f>
        <v>3.6324374912460211E-2</v>
      </c>
      <c r="X83" s="112">
        <f>(K83)-1.00708902405883</f>
        <v>-2.3223565230278354E-2</v>
      </c>
      <c r="Y83" s="112">
        <f>(L83)-0.97566191672326</f>
        <v>2.6918304505335278E-2</v>
      </c>
      <c r="Z83" s="112">
        <f>(M83)-1.1466584533753</f>
        <v>-0.14032374722253427</v>
      </c>
      <c r="AA83" s="112">
        <f>(N83)-1.10907516469751</f>
        <v>-0.10958649423481559</v>
      </c>
      <c r="AB83" s="112">
        <f>(O83)-1.19728048783236</f>
        <v>-8.8148858583309009E-2</v>
      </c>
      <c r="AC83" s="112">
        <f>(P83)-1.09036431414871</f>
        <v>0.19059606346292646</v>
      </c>
      <c r="AD83" s="112">
        <f>(Q83)-1.39023352951193</f>
        <v>8.163654983297719E-2</v>
      </c>
    </row>
    <row r="84" spans="1:30" x14ac:dyDescent="0.25">
      <c r="C84">
        <f t="shared" si="17"/>
        <v>23</v>
      </c>
      <c r="D84" s="11" t="str">
        <f t="shared" si="16"/>
        <v>Off</v>
      </c>
      <c r="F84" s="4">
        <f>INDEX([56]Scalars!$AD$5:$BA$16,MONTH(F$3),$C84)</f>
        <v>0.88708153695899827</v>
      </c>
      <c r="G84" s="4">
        <f>INDEX([56]Scalars!$AD$5:$BA$16,MONTH(G$3),$C84)</f>
        <v>1.0498624365701419</v>
      </c>
      <c r="H84" s="4">
        <f>INDEX([56]Scalars!$AD$5:$BA$16,MONTH(H$3),$C84)</f>
        <v>0.97399522522423498</v>
      </c>
      <c r="I84" s="4">
        <f>INDEX([56]Scalars!$AD$5:$BA$16,MONTH(I$3),$C84)</f>
        <v>0.89360141918625502</v>
      </c>
      <c r="J84" s="4">
        <f>INDEX([56]Scalars!$AD$5:$BA$16,MONTH(J$3),$C84)</f>
        <v>0.97711669674706136</v>
      </c>
      <c r="K84" s="4">
        <f>INDEX([56]Scalars!$AD$5:$BA$16,MONTH(K$3),$C84)</f>
        <v>0.95030814116859375</v>
      </c>
      <c r="L84" s="4">
        <f>INDEX([56]Scalars!$AD$5:$BA$16,MONTH(L$3),$C84)</f>
        <v>0.96394553184778831</v>
      </c>
      <c r="M84" s="4">
        <f>INDEX([56]Scalars!$AD$5:$BA$16,MONTH(M$3),$C84)</f>
        <v>0.92743289876253865</v>
      </c>
      <c r="N84" s="4">
        <f>INDEX([56]Scalars!$AD$5:$BA$16,MONTH(N$3),$C84)</f>
        <v>0.91772292696212465</v>
      </c>
      <c r="O84" s="4">
        <f>INDEX([56]Scalars!$AD$5:$BA$16,MONTH(O$3),$C84)</f>
        <v>1.0331292697389138</v>
      </c>
      <c r="P84" s="4">
        <f>INDEX([56]Scalars!$AD$5:$BA$16,MONTH(P$3),$C84)</f>
        <v>1.071135721493373</v>
      </c>
      <c r="Q84" s="4">
        <f>INDEX([56]Scalars!$AD$5:$BA$16,MONTH(Q$3),$C84)</f>
        <v>1.2285509231039764</v>
      </c>
      <c r="S84" s="112">
        <f>(F84)-1.05023489487974</f>
        <v>-0.1631533579207417</v>
      </c>
      <c r="T84" s="112">
        <f>(G84)-0.92911693342104</f>
        <v>0.12074550314910193</v>
      </c>
      <c r="U84" s="112">
        <f>(H84)-0.827569603220858</f>
        <v>0.14642562200337694</v>
      </c>
      <c r="V84" s="112">
        <f>(I84)-0.982367231212622</f>
        <v>-8.8765812026367019E-2</v>
      </c>
      <c r="W84" s="112">
        <f>(J84)-0.924569788263684</f>
        <v>5.2546908483377397E-2</v>
      </c>
      <c r="X84" s="112">
        <f>(K84)-1.02406227510727</f>
        <v>-7.3754133938676358E-2</v>
      </c>
      <c r="Y84" s="112">
        <f>(L84)-0.989744189344019</f>
        <v>-2.579865749623067E-2</v>
      </c>
      <c r="Z84" s="112">
        <f>(M84)-1.04349613230889</f>
        <v>-0.1160632335463514</v>
      </c>
      <c r="AA84" s="112">
        <f>(N84)-1.0603067481848</f>
        <v>-0.14258382122267543</v>
      </c>
      <c r="AB84" s="112">
        <f>(O84)-1.09539596826265</f>
        <v>-6.2266698523736119E-2</v>
      </c>
      <c r="AC84" s="112">
        <f>(P84)-1.03704562557061</f>
        <v>3.409009592276302E-2</v>
      </c>
      <c r="AD84" s="112">
        <f>(Q84)-1.22691988479405</f>
        <v>1.6310383099265024E-3</v>
      </c>
    </row>
    <row r="85" spans="1:30" x14ac:dyDescent="0.25">
      <c r="C85">
        <f t="shared" si="17"/>
        <v>24</v>
      </c>
      <c r="D85" s="11" t="str">
        <f t="shared" si="16"/>
        <v>Off</v>
      </c>
      <c r="F85" s="4">
        <f>INDEX([56]Scalars!$AD$5:$BA$16,MONTH(F$3),$C85)</f>
        <v>0.7729286928432294</v>
      </c>
      <c r="G85" s="4">
        <f>INDEX([56]Scalars!$AD$5:$BA$16,MONTH(G$3),$C85)</f>
        <v>0.89879460038161818</v>
      </c>
      <c r="H85" s="4">
        <f>INDEX([56]Scalars!$AD$5:$BA$16,MONTH(H$3),$C85)</f>
        <v>0.85749433179978307</v>
      </c>
      <c r="I85" s="4">
        <f>INDEX([56]Scalars!$AD$5:$BA$16,MONTH(I$3),$C85)</f>
        <v>0.80170971958474946</v>
      </c>
      <c r="J85" s="4">
        <f>INDEX([56]Scalars!$AD$5:$BA$16,MONTH(J$3),$C85)</f>
        <v>0.90236141268328074</v>
      </c>
      <c r="K85" s="4">
        <f>INDEX([56]Scalars!$AD$5:$BA$16,MONTH(K$3),$C85)</f>
        <v>0.85596528355618451</v>
      </c>
      <c r="L85" s="4">
        <f>INDEX([56]Scalars!$AD$5:$BA$16,MONTH(L$3),$C85)</f>
        <v>0.90564561194720794</v>
      </c>
      <c r="M85" s="4">
        <f>INDEX([56]Scalars!$AD$5:$BA$16,MONTH(M$3),$C85)</f>
        <v>0.89336724648675658</v>
      </c>
      <c r="N85" s="4">
        <f>INDEX([56]Scalars!$AD$5:$BA$16,MONTH(N$3),$C85)</f>
        <v>0.94701311350728323</v>
      </c>
      <c r="O85" s="4">
        <f>INDEX([56]Scalars!$AD$5:$BA$16,MONTH(O$3),$C85)</f>
        <v>0.92038895313522773</v>
      </c>
      <c r="P85" s="4">
        <f>INDEX([56]Scalars!$AD$5:$BA$16,MONTH(P$3),$C85)</f>
        <v>1.0553957037235517</v>
      </c>
      <c r="Q85" s="4">
        <f>INDEX([56]Scalars!$AD$5:$BA$16,MONTH(Q$3),$C85)</f>
        <v>1.063191510537995</v>
      </c>
      <c r="S85" s="112">
        <f>(F85)-0.992598399614574</f>
        <v>-0.21966970677134456</v>
      </c>
      <c r="T85" s="112">
        <f>(G85)-0.789177338216123</f>
        <v>0.10961726216549517</v>
      </c>
      <c r="U85" s="112">
        <f>(H85)-0.721704293135602</f>
        <v>0.13579003866418105</v>
      </c>
      <c r="V85" s="112">
        <f>(I85)-0.944005251589666</f>
        <v>-0.14229553200491651</v>
      </c>
      <c r="W85" s="112">
        <f>(J85)-0.835670503093554</f>
        <v>6.6690909589726788E-2</v>
      </c>
      <c r="X85" s="112">
        <f>(K85)-0.942727110444338</f>
        <v>-8.6761826888153482E-2</v>
      </c>
      <c r="Y85" s="112">
        <f>(L85)-0.928573800062802</f>
        <v>-2.292818811559405E-2</v>
      </c>
      <c r="Z85" s="112">
        <f>(M85)-0.879462365988168</f>
        <v>1.3904880498588623E-2</v>
      </c>
      <c r="AA85" s="112">
        <f>(N85)-0.885116773908134</f>
        <v>6.1896339599149197E-2</v>
      </c>
      <c r="AB85" s="112">
        <f>(O85)-1.04330141332907</f>
        <v>-0.12291246019384217</v>
      </c>
      <c r="AC85" s="112">
        <f>(P85)-0.935886917327858</f>
        <v>0.11950878639569373</v>
      </c>
      <c r="AD85" s="112">
        <f>(Q85)-1.46288330000436</f>
        <v>-0.39969178946636497</v>
      </c>
    </row>
    <row r="87" spans="1:30" x14ac:dyDescent="0.25">
      <c r="C87" t="s">
        <v>124</v>
      </c>
    </row>
    <row r="88" spans="1:30" x14ac:dyDescent="0.25">
      <c r="C88" t="s">
        <v>32</v>
      </c>
    </row>
    <row r="89" spans="1:30" x14ac:dyDescent="0.25">
      <c r="A89" t="s">
        <v>19</v>
      </c>
      <c r="B89" t="s">
        <v>20</v>
      </c>
      <c r="C89">
        <v>1</v>
      </c>
      <c r="D89" s="11" t="str">
        <f t="shared" ref="D89:D112" si="18">D23</f>
        <v>Off</v>
      </c>
      <c r="F89" s="10">
        <f>INDEX('[58]12x24'!$B$22:$Y$33,MONTH(F$3),$C89)</f>
        <v>0.10673901250221186</v>
      </c>
      <c r="G89" s="10">
        <f>INDEX('[58]12x24'!$B$22:$Y$33,MONTH(G$3),$C89)</f>
        <v>0.13978092697571179</v>
      </c>
      <c r="H89" s="10">
        <f>INDEX('[58]12x24'!$B$22:$Y$33,MONTH(H$3),$C89)</f>
        <v>9.6126495001556775E-2</v>
      </c>
      <c r="I89" s="10">
        <f>INDEX('[58]12x24'!$B$22:$Y$33,MONTH(I$3),$C89)</f>
        <v>0.11281161380839516</v>
      </c>
      <c r="J89" s="10">
        <f>INDEX('[58]12x24'!$B$22:$Y$33,MONTH(J$3),$C89)</f>
        <v>0.10791923783699008</v>
      </c>
      <c r="K89" s="10">
        <f>INDEX('[58]12x24'!$B$22:$Y$33,MONTH(K$3),$C89)</f>
        <v>0.15274968780396564</v>
      </c>
      <c r="L89" s="10">
        <f>INDEX('[58]12x24'!$B$22:$Y$33,MONTH(L$3),$C89)</f>
        <v>0.21782979593411658</v>
      </c>
      <c r="M89" s="10">
        <f>INDEX('[58]12x24'!$B$22:$Y$33,MONTH(M$3),$C89)</f>
        <v>0.20617308624396338</v>
      </c>
      <c r="N89" s="10">
        <f>INDEX('[58]12x24'!$B$22:$Y$33,MONTH(N$3),$C89)</f>
        <v>0.19860813932416527</v>
      </c>
      <c r="O89" s="10">
        <f>INDEX('[58]12x24'!$B$22:$Y$33,MONTH(O$3),$C89)</f>
        <v>0.14899280313768493</v>
      </c>
      <c r="P89" s="10">
        <f>INDEX('[58]12x24'!$B$22:$Y$33,MONTH(P$3),$C89)</f>
        <v>0.112956357218418</v>
      </c>
      <c r="Q89" s="10">
        <f>INDEX('[58]12x24'!$B$22:$Y$33,MONTH(Q$3),$C89)</f>
        <v>8.7966245484899119E-2</v>
      </c>
    </row>
    <row r="90" spans="1:30" x14ac:dyDescent="0.25">
      <c r="A90" t="s">
        <v>50</v>
      </c>
      <c r="B90" t="s">
        <v>18</v>
      </c>
      <c r="C90">
        <v>2</v>
      </c>
      <c r="D90" s="11" t="str">
        <f t="shared" si="18"/>
        <v>Off</v>
      </c>
      <c r="F90" s="10">
        <f>INDEX('[58]12x24'!$B$22:$Y$33,MONTH(F$3),$C90)</f>
        <v>0.10157777566612601</v>
      </c>
      <c r="G90" s="10">
        <f>INDEX('[58]12x24'!$B$22:$Y$33,MONTH(G$3),$C90)</f>
        <v>0.13167059095311623</v>
      </c>
      <c r="H90" s="10">
        <f>INDEX('[58]12x24'!$B$22:$Y$33,MONTH(H$3),$C90)</f>
        <v>9.0332555983370255E-2</v>
      </c>
      <c r="I90" s="10">
        <f>INDEX('[58]12x24'!$B$22:$Y$33,MONTH(I$3),$C90)</f>
        <v>0.10850299906900386</v>
      </c>
      <c r="J90" s="10">
        <f>INDEX('[58]12x24'!$B$22:$Y$33,MONTH(J$3),$C90)</f>
        <v>8.8766105526132968E-2</v>
      </c>
      <c r="K90" s="10">
        <f>INDEX('[58]12x24'!$B$22:$Y$33,MONTH(K$3),$C90)</f>
        <v>0.15145598349632422</v>
      </c>
      <c r="L90" s="10">
        <f>INDEX('[58]12x24'!$B$22:$Y$33,MONTH(L$3),$C90)</f>
        <v>0.21484268932529432</v>
      </c>
      <c r="M90" s="10">
        <f>INDEX('[58]12x24'!$B$22:$Y$33,MONTH(M$3),$C90)</f>
        <v>0.20374181613923764</v>
      </c>
      <c r="N90" s="10">
        <f>INDEX('[58]12x24'!$B$22:$Y$33,MONTH(N$3),$C90)</f>
        <v>0.19638020787117888</v>
      </c>
      <c r="O90" s="10">
        <f>INDEX('[58]12x24'!$B$22:$Y$33,MONTH(O$3),$C90)</f>
        <v>0.14684633147107429</v>
      </c>
      <c r="P90" s="10">
        <f>INDEX('[58]12x24'!$B$22:$Y$33,MONTH(P$3),$C90)</f>
        <v>9.7755821687596611E-2</v>
      </c>
      <c r="Q90" s="10">
        <f>INDEX('[58]12x24'!$B$22:$Y$33,MONTH(Q$3),$C90)</f>
        <v>6.1137489965603899E-2</v>
      </c>
    </row>
    <row r="91" spans="1:30" x14ac:dyDescent="0.25">
      <c r="C91">
        <v>3</v>
      </c>
      <c r="D91" s="11" t="str">
        <f t="shared" si="18"/>
        <v>Off</v>
      </c>
      <c r="F91" s="10">
        <f>INDEX('[58]12x24'!$B$22:$Y$33,MONTH(F$3),$C91)</f>
        <v>9.9408578089076008E-2</v>
      </c>
      <c r="G91" s="10">
        <f>INDEX('[58]12x24'!$B$22:$Y$33,MONTH(G$3),$C91)</f>
        <v>0.12715183529670299</v>
      </c>
      <c r="H91" s="10">
        <f>INDEX('[58]12x24'!$B$22:$Y$33,MONTH(H$3),$C91)</f>
        <v>8.7268348319664499E-2</v>
      </c>
      <c r="I91" s="10">
        <f>INDEX('[58]12x24'!$B$22:$Y$33,MONTH(I$3),$C91)</f>
        <v>0.10539523904344174</v>
      </c>
      <c r="J91" s="10">
        <f>INDEX('[58]12x24'!$B$22:$Y$33,MONTH(J$3),$C91)</f>
        <v>7.5291292874017479E-2</v>
      </c>
      <c r="K91" s="10">
        <f>INDEX('[58]12x24'!$B$22:$Y$33,MONTH(K$3),$C91)</f>
        <v>0.15238313196248224</v>
      </c>
      <c r="L91" s="10">
        <f>INDEX('[58]12x24'!$B$22:$Y$33,MONTH(L$3),$C91)</f>
        <v>0.21546696034293611</v>
      </c>
      <c r="M91" s="10">
        <f>INDEX('[58]12x24'!$B$22:$Y$33,MONTH(M$3),$C91)</f>
        <v>0.20424415685252184</v>
      </c>
      <c r="N91" s="10">
        <f>INDEX('[58]12x24'!$B$22:$Y$33,MONTH(N$3),$C91)</f>
        <v>0.19861357320951931</v>
      </c>
      <c r="O91" s="10">
        <f>INDEX('[58]12x24'!$B$22:$Y$33,MONTH(O$3),$C91)</f>
        <v>0.14478746026491729</v>
      </c>
      <c r="P91" s="10">
        <f>INDEX('[58]12x24'!$B$22:$Y$33,MONTH(P$3),$C91)</f>
        <v>9.5487470031416763E-2</v>
      </c>
      <c r="Q91" s="10">
        <f>INDEX('[58]12x24'!$B$22:$Y$33,MONTH(Q$3),$C91)</f>
        <v>5.739641014361601E-2</v>
      </c>
    </row>
    <row r="92" spans="1:30" x14ac:dyDescent="0.25">
      <c r="C92">
        <v>4</v>
      </c>
      <c r="D92" s="11" t="str">
        <f t="shared" si="18"/>
        <v>Off</v>
      </c>
      <c r="F92" s="10">
        <f>INDEX('[58]12x24'!$B$22:$Y$33,MONTH(F$3),$C92)</f>
        <v>9.6930447442563183E-2</v>
      </c>
      <c r="G92" s="10">
        <f>INDEX('[58]12x24'!$B$22:$Y$33,MONTH(G$3),$C92)</f>
        <v>0.12466452223919397</v>
      </c>
      <c r="H92" s="10">
        <f>INDEX('[58]12x24'!$B$22:$Y$33,MONTH(H$3),$C92)</f>
        <v>8.6495618936526769E-2</v>
      </c>
      <c r="I92" s="10">
        <f>INDEX('[58]12x24'!$B$22:$Y$33,MONTH(I$3),$C92)</f>
        <v>0.10537447265730544</v>
      </c>
      <c r="J92" s="10">
        <f>INDEX('[58]12x24'!$B$22:$Y$33,MONTH(J$3),$C92)</f>
        <v>8.2997612651098562E-2</v>
      </c>
      <c r="K92" s="10">
        <f>INDEX('[58]12x24'!$B$22:$Y$33,MONTH(K$3),$C92)</f>
        <v>0.15632008340742792</v>
      </c>
      <c r="L92" s="10">
        <f>INDEX('[58]12x24'!$B$22:$Y$33,MONTH(L$3),$C92)</f>
        <v>0.22033642649190657</v>
      </c>
      <c r="M92" s="10">
        <f>INDEX('[58]12x24'!$B$22:$Y$33,MONTH(M$3),$C92)</f>
        <v>0.20763885418744563</v>
      </c>
      <c r="N92" s="10">
        <f>INDEX('[58]12x24'!$B$22:$Y$33,MONTH(N$3),$C92)</f>
        <v>0.20191432622466438</v>
      </c>
      <c r="O92" s="10">
        <f>INDEX('[58]12x24'!$B$22:$Y$33,MONTH(O$3),$C92)</f>
        <v>0.15169659182595086</v>
      </c>
      <c r="P92" s="10">
        <f>INDEX('[58]12x24'!$B$22:$Y$33,MONTH(P$3),$C92)</f>
        <v>0.10183513003951845</v>
      </c>
      <c r="Q92" s="10">
        <f>INDEX('[58]12x24'!$B$22:$Y$33,MONTH(Q$3),$C92)</f>
        <v>5.8305354204633071E-2</v>
      </c>
    </row>
    <row r="93" spans="1:30" x14ac:dyDescent="0.25">
      <c r="C93">
        <v>5</v>
      </c>
      <c r="D93" s="11" t="str">
        <f t="shared" si="18"/>
        <v>Off</v>
      </c>
      <c r="F93" s="10">
        <f>INDEX('[58]12x24'!$B$22:$Y$33,MONTH(F$3),$C93)</f>
        <v>9.9329372899126259E-2</v>
      </c>
      <c r="G93" s="10">
        <f>INDEX('[58]12x24'!$B$22:$Y$33,MONTH(G$3),$C93)</f>
        <v>0.12596215701120189</v>
      </c>
      <c r="H93" s="10">
        <f>INDEX('[58]12x24'!$B$22:$Y$33,MONTH(H$3),$C93)</f>
        <v>8.6952215904630814E-2</v>
      </c>
      <c r="I93" s="10">
        <f>INDEX('[58]12x24'!$B$22:$Y$33,MONTH(I$3),$C93)</f>
        <v>0.10897099680622191</v>
      </c>
      <c r="J93" s="10">
        <f>INDEX('[58]12x24'!$B$22:$Y$33,MONTH(J$3),$C93)</f>
        <v>9.1387199413808143E-2</v>
      </c>
      <c r="K93" s="10">
        <f>INDEX('[58]12x24'!$B$22:$Y$33,MONTH(K$3),$C93)</f>
        <v>0.16367473463857135</v>
      </c>
      <c r="L93" s="10">
        <f>INDEX('[58]12x24'!$B$22:$Y$33,MONTH(L$3),$C93)</f>
        <v>0.2288731328384753</v>
      </c>
      <c r="M93" s="10">
        <f>INDEX('[58]12x24'!$B$22:$Y$33,MONTH(M$3),$C93)</f>
        <v>0.21790308765604627</v>
      </c>
      <c r="N93" s="10">
        <f>INDEX('[58]12x24'!$B$22:$Y$33,MONTH(N$3),$C93)</f>
        <v>0.21228420654705291</v>
      </c>
      <c r="O93" s="10">
        <f>INDEX('[58]12x24'!$B$22:$Y$33,MONTH(O$3),$C93)</f>
        <v>0.16009409803307026</v>
      </c>
      <c r="P93" s="10">
        <f>INDEX('[58]12x24'!$B$22:$Y$33,MONTH(P$3),$C93)</f>
        <v>0.11396851209150403</v>
      </c>
      <c r="Q93" s="10">
        <f>INDEX('[58]12x24'!$B$22:$Y$33,MONTH(Q$3),$C93)</f>
        <v>6.4424346374734126E-2</v>
      </c>
    </row>
    <row r="94" spans="1:30" x14ac:dyDescent="0.25">
      <c r="C94">
        <v>6</v>
      </c>
      <c r="D94" s="11" t="str">
        <f t="shared" si="18"/>
        <v>Off</v>
      </c>
      <c r="F94" s="10">
        <f>INDEX('[58]12x24'!$B$22:$Y$33,MONTH(F$3),$C94)</f>
        <v>0.10266541867217006</v>
      </c>
      <c r="G94" s="10">
        <f>INDEX('[58]12x24'!$B$22:$Y$33,MONTH(G$3),$C94)</f>
        <v>0.12755824670056762</v>
      </c>
      <c r="H94" s="10">
        <f>INDEX('[58]12x24'!$B$22:$Y$33,MONTH(H$3),$C94)</f>
        <v>9.0854722470025379E-2</v>
      </c>
      <c r="I94" s="10">
        <f>INDEX('[58]12x24'!$B$22:$Y$33,MONTH(I$3),$C94)</f>
        <v>0.11785185576562481</v>
      </c>
      <c r="J94" s="10">
        <f>INDEX('[58]12x24'!$B$22:$Y$33,MONTH(J$3),$C94)</f>
        <v>0.13295314944260514</v>
      </c>
      <c r="K94" s="10">
        <f>INDEX('[58]12x24'!$B$22:$Y$33,MONTH(K$3),$C94)</f>
        <v>0.17900317711582406</v>
      </c>
      <c r="L94" s="10">
        <f>INDEX('[58]12x24'!$B$22:$Y$33,MONTH(L$3),$C94)</f>
        <v>0.24472719667273746</v>
      </c>
      <c r="M94" s="10">
        <f>INDEX('[58]12x24'!$B$22:$Y$33,MONTH(M$3),$C94)</f>
        <v>0.2380424828433404</v>
      </c>
      <c r="N94" s="10">
        <f>INDEX('[58]12x24'!$B$22:$Y$33,MONTH(N$3),$C94)</f>
        <v>0.23243700124726327</v>
      </c>
      <c r="O94" s="10">
        <f>INDEX('[58]12x24'!$B$22:$Y$33,MONTH(O$3),$C94)</f>
        <v>0.17496467624566522</v>
      </c>
      <c r="P94" s="10">
        <f>INDEX('[58]12x24'!$B$22:$Y$33,MONTH(P$3),$C94)</f>
        <v>0.13110056923260457</v>
      </c>
      <c r="Q94" s="10">
        <f>INDEX('[58]12x24'!$B$22:$Y$33,MONTH(Q$3),$C94)</f>
        <v>8.3828961970507515E-2</v>
      </c>
    </row>
    <row r="95" spans="1:30" x14ac:dyDescent="0.25">
      <c r="C95">
        <v>7</v>
      </c>
      <c r="D95" s="11" t="str">
        <f t="shared" si="18"/>
        <v>Off</v>
      </c>
      <c r="F95" s="10">
        <f>INDEX('[58]12x24'!$B$22:$Y$33,MONTH(F$3),$C95)</f>
        <v>0.10815322683970839</v>
      </c>
      <c r="G95" s="10">
        <f>INDEX('[58]12x24'!$B$22:$Y$33,MONTH(G$3),$C95)</f>
        <v>0.133046397270386</v>
      </c>
      <c r="H95" s="10">
        <f>INDEX('[58]12x24'!$B$22:$Y$33,MONTH(H$3),$C95)</f>
        <v>9.6541216522240014E-2</v>
      </c>
      <c r="I95" s="10">
        <f>INDEX('[58]12x24'!$B$22:$Y$33,MONTH(I$3),$C95)</f>
        <v>0.12608276266125093</v>
      </c>
      <c r="J95" s="10">
        <f>INDEX('[58]12x24'!$B$22:$Y$33,MONTH(J$3),$C95)</f>
        <v>0.14832900325064183</v>
      </c>
      <c r="K95" s="10">
        <f>INDEX('[58]12x24'!$B$22:$Y$33,MONTH(K$3),$C95)</f>
        <v>0.19123678544768508</v>
      </c>
      <c r="L95" s="10">
        <f>INDEX('[58]12x24'!$B$22:$Y$33,MONTH(L$3),$C95)</f>
        <v>0.26045266908728792</v>
      </c>
      <c r="M95" s="10">
        <f>INDEX('[58]12x24'!$B$22:$Y$33,MONTH(M$3),$C95)</f>
        <v>0.25505091279046549</v>
      </c>
      <c r="N95" s="10">
        <f>INDEX('[58]12x24'!$B$22:$Y$33,MONTH(N$3),$C95)</f>
        <v>0.24632944463728293</v>
      </c>
      <c r="O95" s="10">
        <f>INDEX('[58]12x24'!$B$22:$Y$33,MONTH(O$3),$C95)</f>
        <v>0.18831059135853359</v>
      </c>
      <c r="P95" s="10">
        <f>INDEX('[58]12x24'!$B$22:$Y$33,MONTH(P$3),$C95)</f>
        <v>0.14614450214914898</v>
      </c>
      <c r="Q95" s="10">
        <f>INDEX('[58]12x24'!$B$22:$Y$33,MONTH(Q$3),$C95)</f>
        <v>0.10537972734350282</v>
      </c>
    </row>
    <row r="96" spans="1:30" x14ac:dyDescent="0.25">
      <c r="C96">
        <v>8</v>
      </c>
      <c r="D96" s="11" t="str">
        <f t="shared" si="18"/>
        <v>Off</v>
      </c>
      <c r="F96" s="10">
        <f>INDEX('[58]12x24'!$B$22:$Y$33,MONTH(F$3),$C96)</f>
        <v>0.11660732334642061</v>
      </c>
      <c r="G96" s="10">
        <f>INDEX('[58]12x24'!$B$22:$Y$33,MONTH(G$3),$C96)</f>
        <v>0.1430318209850219</v>
      </c>
      <c r="H96" s="10">
        <f>INDEX('[58]12x24'!$B$22:$Y$33,MONTH(H$3),$C96)</f>
        <v>0.10363127018503744</v>
      </c>
      <c r="I96" s="10">
        <f>INDEX('[58]12x24'!$B$22:$Y$33,MONTH(I$3),$C96)</f>
        <v>0.13244952032686322</v>
      </c>
      <c r="J96" s="10">
        <f>INDEX('[58]12x24'!$B$22:$Y$33,MONTH(J$3),$C96)</f>
        <v>0.15539918041471765</v>
      </c>
      <c r="K96" s="10">
        <f>INDEX('[58]12x24'!$B$22:$Y$33,MONTH(K$3),$C96)</f>
        <v>0.19413222638259767</v>
      </c>
      <c r="L96" s="10">
        <f>INDEX('[58]12x24'!$B$22:$Y$33,MONTH(L$3),$C96)</f>
        <v>0.26473832105194517</v>
      </c>
      <c r="M96" s="10">
        <f>INDEX('[58]12x24'!$B$22:$Y$33,MONTH(M$3),$C96)</f>
        <v>0.25684494342455821</v>
      </c>
      <c r="N96" s="10">
        <f>INDEX('[58]12x24'!$B$22:$Y$33,MONTH(N$3),$C96)</f>
        <v>0.24926054531443972</v>
      </c>
      <c r="O96" s="10">
        <f>INDEX('[58]12x24'!$B$22:$Y$33,MONTH(O$3),$C96)</f>
        <v>0.19219542896356293</v>
      </c>
      <c r="P96" s="10">
        <f>INDEX('[58]12x24'!$B$22:$Y$33,MONTH(P$3),$C96)</f>
        <v>0.15189147450370094</v>
      </c>
      <c r="Q96" s="10">
        <f>INDEX('[58]12x24'!$B$22:$Y$33,MONTH(Q$3),$C96)</f>
        <v>0.11692672886387406</v>
      </c>
    </row>
    <row r="97" spans="3:17" x14ac:dyDescent="0.25">
      <c r="C97">
        <v>9</v>
      </c>
      <c r="D97" s="11" t="str">
        <f t="shared" si="18"/>
        <v>Off</v>
      </c>
      <c r="F97" s="10">
        <f>INDEX('[58]12x24'!$B$22:$Y$33,MONTH(F$3),$C97)</f>
        <v>0.1236228046072833</v>
      </c>
      <c r="G97" s="10">
        <f>INDEX('[58]12x24'!$B$22:$Y$33,MONTH(G$3),$C97)</f>
        <v>0.15358623140875266</v>
      </c>
      <c r="H97" s="10">
        <f>INDEX('[58]12x24'!$B$22:$Y$33,MONTH(H$3),$C97)</f>
        <v>0.11077048011522994</v>
      </c>
      <c r="I97" s="10">
        <f>INDEX('[58]12x24'!$B$22:$Y$33,MONTH(I$3),$C97)</f>
        <v>0.13855405604503673</v>
      </c>
      <c r="J97" s="10">
        <f>INDEX('[58]12x24'!$B$22:$Y$33,MONTH(J$3),$C97)</f>
        <v>0.15696942041120843</v>
      </c>
      <c r="K97" s="10">
        <f>INDEX('[58]12x24'!$B$22:$Y$33,MONTH(K$3),$C97)</f>
        <v>0.19381406233301979</v>
      </c>
      <c r="L97" s="10">
        <f>INDEX('[58]12x24'!$B$22:$Y$33,MONTH(L$3),$C97)</f>
        <v>0.26603073651657633</v>
      </c>
      <c r="M97" s="10">
        <f>INDEX('[58]12x24'!$B$22:$Y$33,MONTH(M$3),$C97)</f>
        <v>0.25548107910279905</v>
      </c>
      <c r="N97" s="10">
        <f>INDEX('[58]12x24'!$B$22:$Y$33,MONTH(N$3),$C97)</f>
        <v>0.24783415900738676</v>
      </c>
      <c r="O97" s="10">
        <f>INDEX('[58]12x24'!$B$22:$Y$33,MONTH(O$3),$C97)</f>
        <v>0.19171646932845982</v>
      </c>
      <c r="P97" s="10">
        <f>INDEX('[58]12x24'!$B$22:$Y$33,MONTH(P$3),$C97)</f>
        <v>0.15323294301608203</v>
      </c>
      <c r="Q97" s="10">
        <f>INDEX('[58]12x24'!$B$22:$Y$33,MONTH(Q$3),$C97)</f>
        <v>0.12451586687060022</v>
      </c>
    </row>
    <row r="98" spans="3:17" x14ac:dyDescent="0.25">
      <c r="C98">
        <v>10</v>
      </c>
      <c r="D98" s="11" t="str">
        <f t="shared" si="18"/>
        <v>Off</v>
      </c>
      <c r="F98" s="10">
        <f>INDEX('[58]12x24'!$B$22:$Y$33,MONTH(F$3),$C98)</f>
        <v>0.12916614428987744</v>
      </c>
      <c r="G98" s="10">
        <f>INDEX('[58]12x24'!$B$22:$Y$33,MONTH(G$3),$C98)</f>
        <v>0.16305331184185504</v>
      </c>
      <c r="H98" s="10">
        <f>INDEX('[58]12x24'!$B$22:$Y$33,MONTH(H$3),$C98)</f>
        <v>0.11846419370773791</v>
      </c>
      <c r="I98" s="10">
        <f>INDEX('[58]12x24'!$B$22:$Y$33,MONTH(I$3),$C98)</f>
        <v>0.14480285273919732</v>
      </c>
      <c r="J98" s="10">
        <f>INDEX('[58]12x24'!$B$22:$Y$33,MONTH(J$3),$C98)</f>
        <v>0.15630970220515342</v>
      </c>
      <c r="K98" s="10">
        <f>INDEX('[58]12x24'!$B$22:$Y$33,MONTH(K$3),$C98)</f>
        <v>0.19172841460960161</v>
      </c>
      <c r="L98" s="10">
        <f>INDEX('[58]12x24'!$B$22:$Y$33,MONTH(L$3),$C98)</f>
        <v>0.26529854567225086</v>
      </c>
      <c r="M98" s="10">
        <f>INDEX('[58]12x24'!$B$22:$Y$33,MONTH(M$3),$C98)</f>
        <v>0.25260364890877246</v>
      </c>
      <c r="N98" s="10">
        <f>INDEX('[58]12x24'!$B$22:$Y$33,MONTH(N$3),$C98)</f>
        <v>0.24436686470374477</v>
      </c>
      <c r="O98" s="10">
        <f>INDEX('[58]12x24'!$B$22:$Y$33,MONTH(O$3),$C98)</f>
        <v>0.18867547652617769</v>
      </c>
      <c r="P98" s="10">
        <f>INDEX('[58]12x24'!$B$22:$Y$33,MONTH(P$3),$C98)</f>
        <v>0.15252431063100386</v>
      </c>
      <c r="Q98" s="10">
        <f>INDEX('[58]12x24'!$B$22:$Y$33,MONTH(Q$3),$C98)</f>
        <v>0.12756450776678216</v>
      </c>
    </row>
    <row r="99" spans="3:17" x14ac:dyDescent="0.25">
      <c r="C99">
        <v>11</v>
      </c>
      <c r="D99" s="11" t="str">
        <f t="shared" si="18"/>
        <v>Off</v>
      </c>
      <c r="F99" s="10">
        <f>INDEX('[58]12x24'!$B$22:$Y$33,MONTH(F$3),$C99)</f>
        <v>0.13403518241979129</v>
      </c>
      <c r="G99" s="10">
        <f>INDEX('[58]12x24'!$B$22:$Y$33,MONTH(G$3),$C99)</f>
        <v>0.17261658090283755</v>
      </c>
      <c r="H99" s="10">
        <f>INDEX('[58]12x24'!$B$22:$Y$33,MONTH(H$3),$C99)</f>
        <v>0.12619627997616173</v>
      </c>
      <c r="I99" s="10">
        <f>INDEX('[58]12x24'!$B$22:$Y$33,MONTH(I$3),$C99)</f>
        <v>0.1507137327057837</v>
      </c>
      <c r="J99" s="10">
        <f>INDEX('[58]12x24'!$B$22:$Y$33,MONTH(J$3),$C99)</f>
        <v>0.15502276197170525</v>
      </c>
      <c r="K99" s="10">
        <f>INDEX('[58]12x24'!$B$22:$Y$33,MONTH(K$3),$C99)</f>
        <v>0.18859142715007815</v>
      </c>
      <c r="L99" s="10">
        <f>INDEX('[58]12x24'!$B$22:$Y$33,MONTH(L$3),$C99)</f>
        <v>0.26261750266401146</v>
      </c>
      <c r="M99" s="10">
        <f>INDEX('[58]12x24'!$B$22:$Y$33,MONTH(M$3),$C99)</f>
        <v>0.2490868190076779</v>
      </c>
      <c r="N99" s="10">
        <f>INDEX('[58]12x24'!$B$22:$Y$33,MONTH(N$3),$C99)</f>
        <v>0.24194427600225979</v>
      </c>
      <c r="O99" s="10">
        <f>INDEX('[58]12x24'!$B$22:$Y$33,MONTH(O$3),$C99)</f>
        <v>0.18598746116788359</v>
      </c>
      <c r="P99" s="10">
        <f>INDEX('[58]12x24'!$B$22:$Y$33,MONTH(P$3),$C99)</f>
        <v>0.15175599944961837</v>
      </c>
      <c r="Q99" s="10">
        <f>INDEX('[58]12x24'!$B$22:$Y$33,MONTH(Q$3),$C99)</f>
        <v>0.12987270607280541</v>
      </c>
    </row>
    <row r="100" spans="3:17" x14ac:dyDescent="0.25">
      <c r="C100">
        <v>12</v>
      </c>
      <c r="D100" s="11" t="str">
        <f t="shared" si="18"/>
        <v>Off</v>
      </c>
      <c r="F100" s="10">
        <f>INDEX('[58]12x24'!$B$22:$Y$33,MONTH(F$3),$C100)</f>
        <v>0.1372491817923524</v>
      </c>
      <c r="G100" s="10">
        <f>INDEX('[58]12x24'!$B$22:$Y$33,MONTH(G$3),$C100)</f>
        <v>0.18021707394331613</v>
      </c>
      <c r="H100" s="10">
        <f>INDEX('[58]12x24'!$B$22:$Y$33,MONTH(H$3),$C100)</f>
        <v>0.13189957155563506</v>
      </c>
      <c r="I100" s="10">
        <f>INDEX('[58]12x24'!$B$22:$Y$33,MONTH(I$3),$C100)</f>
        <v>0.15611041000163783</v>
      </c>
      <c r="J100" s="10">
        <f>INDEX('[58]12x24'!$B$22:$Y$33,MONTH(J$3),$C100)</f>
        <v>0.1540206178523654</v>
      </c>
      <c r="K100" s="10">
        <f>INDEX('[58]12x24'!$B$22:$Y$33,MONTH(K$3),$C100)</f>
        <v>0.18625435745039134</v>
      </c>
      <c r="L100" s="10">
        <f>INDEX('[58]12x24'!$B$22:$Y$33,MONTH(L$3),$C100)</f>
        <v>0.25979961303290083</v>
      </c>
      <c r="M100" s="10">
        <f>INDEX('[58]12x24'!$B$22:$Y$33,MONTH(M$3),$C100)</f>
        <v>0.24676522652406424</v>
      </c>
      <c r="N100" s="10">
        <f>INDEX('[58]12x24'!$B$22:$Y$33,MONTH(N$3),$C100)</f>
        <v>0.23926488563561216</v>
      </c>
      <c r="O100" s="10">
        <f>INDEX('[58]12x24'!$B$22:$Y$33,MONTH(O$3),$C100)</f>
        <v>0.18283466825639799</v>
      </c>
      <c r="P100" s="10">
        <f>INDEX('[58]12x24'!$B$22:$Y$33,MONTH(P$3),$C100)</f>
        <v>0.14989465002235239</v>
      </c>
      <c r="Q100" s="10">
        <f>INDEX('[58]12x24'!$B$22:$Y$33,MONTH(Q$3),$C100)</f>
        <v>0.13165334291690994</v>
      </c>
    </row>
    <row r="101" spans="3:17" x14ac:dyDescent="0.25">
      <c r="C101">
        <f>C100+1</f>
        <v>13</v>
      </c>
      <c r="D101" s="11" t="str">
        <f t="shared" si="18"/>
        <v>Off</v>
      </c>
      <c r="F101" s="10">
        <f>INDEX('[58]12x24'!$B$22:$Y$33,MONTH(F$3),$C101)</f>
        <v>0.14002139988448986</v>
      </c>
      <c r="G101" s="10">
        <f>INDEX('[58]12x24'!$B$22:$Y$33,MONTH(G$3),$C101)</f>
        <v>0.18617587568806712</v>
      </c>
      <c r="H101" s="10">
        <f>INDEX('[58]12x24'!$B$22:$Y$33,MONTH(H$3),$C101)</f>
        <v>0.13689323976250933</v>
      </c>
      <c r="I101" s="10">
        <f>INDEX('[58]12x24'!$B$22:$Y$33,MONTH(I$3),$C101)</f>
        <v>0.16196911355870219</v>
      </c>
      <c r="J101" s="10">
        <f>INDEX('[58]12x24'!$B$22:$Y$33,MONTH(J$3),$C101)</f>
        <v>0.15291899440942686</v>
      </c>
      <c r="K101" s="10">
        <f>INDEX('[58]12x24'!$B$22:$Y$33,MONTH(K$3),$C101)</f>
        <v>0.18424331656735429</v>
      </c>
      <c r="L101" s="10">
        <f>INDEX('[58]12x24'!$B$22:$Y$33,MONTH(L$3),$C101)</f>
        <v>0.25726877917132657</v>
      </c>
      <c r="M101" s="10">
        <f>INDEX('[58]12x24'!$B$22:$Y$33,MONTH(M$3),$C101)</f>
        <v>0.24467250249542402</v>
      </c>
      <c r="N101" s="10">
        <f>INDEX('[58]12x24'!$B$22:$Y$33,MONTH(N$3),$C101)</f>
        <v>0.23634998368751167</v>
      </c>
      <c r="O101" s="10">
        <f>INDEX('[58]12x24'!$B$22:$Y$33,MONTH(O$3),$C101)</f>
        <v>0.1803277035572613</v>
      </c>
      <c r="P101" s="10">
        <f>INDEX('[58]12x24'!$B$22:$Y$33,MONTH(P$3),$C101)</f>
        <v>0.14891872751117213</v>
      </c>
      <c r="Q101" s="10">
        <f>INDEX('[58]12x24'!$B$22:$Y$33,MONTH(Q$3),$C101)</f>
        <v>0.13360308841805271</v>
      </c>
    </row>
    <row r="102" spans="3:17" x14ac:dyDescent="0.25">
      <c r="C102">
        <f t="shared" ref="C102:C112" si="19">C101+1</f>
        <v>14</v>
      </c>
      <c r="D102" s="11" t="str">
        <f t="shared" si="18"/>
        <v>Off</v>
      </c>
      <c r="F102" s="10">
        <f>INDEX('[58]12x24'!$B$22:$Y$33,MONTH(F$3),$C102)</f>
        <v>0.14291137839312321</v>
      </c>
      <c r="G102" s="10">
        <f>INDEX('[58]12x24'!$B$22:$Y$33,MONTH(G$3),$C102)</f>
        <v>0.19184852300409508</v>
      </c>
      <c r="H102" s="10">
        <f>INDEX('[58]12x24'!$B$22:$Y$33,MONTH(H$3),$C102)</f>
        <v>0.14257817237329098</v>
      </c>
      <c r="I102" s="10">
        <f>INDEX('[58]12x24'!$B$22:$Y$33,MONTH(I$3),$C102)</f>
        <v>0.16850193121562682</v>
      </c>
      <c r="J102" s="10">
        <f>INDEX('[58]12x24'!$B$22:$Y$33,MONTH(J$3),$C102)</f>
        <v>0.15275286483759437</v>
      </c>
      <c r="K102" s="10">
        <f>INDEX('[58]12x24'!$B$22:$Y$33,MONTH(K$3),$C102)</f>
        <v>0.18313138613493346</v>
      </c>
      <c r="L102" s="10">
        <f>INDEX('[58]12x24'!$B$22:$Y$33,MONTH(L$3),$C102)</f>
        <v>0.25649442770795772</v>
      </c>
      <c r="M102" s="10">
        <f>INDEX('[58]12x24'!$B$22:$Y$33,MONTH(M$3),$C102)</f>
        <v>0.24325245037263171</v>
      </c>
      <c r="N102" s="10">
        <f>INDEX('[58]12x24'!$B$22:$Y$33,MONTH(N$3),$C102)</f>
        <v>0.23483567346787079</v>
      </c>
      <c r="O102" s="10">
        <f>INDEX('[58]12x24'!$B$22:$Y$33,MONTH(O$3),$C102)</f>
        <v>0.17860438381330182</v>
      </c>
      <c r="P102" s="10">
        <f>INDEX('[58]12x24'!$B$22:$Y$33,MONTH(P$3),$C102)</f>
        <v>0.14825955937636989</v>
      </c>
      <c r="Q102" s="10">
        <f>INDEX('[58]12x24'!$B$22:$Y$33,MONTH(Q$3),$C102)</f>
        <v>0.13584690251843501</v>
      </c>
    </row>
    <row r="103" spans="3:17" x14ac:dyDescent="0.25">
      <c r="C103">
        <f t="shared" si="19"/>
        <v>15</v>
      </c>
      <c r="D103" s="11" t="str">
        <f t="shared" si="18"/>
        <v>Off</v>
      </c>
      <c r="F103" s="10">
        <f>INDEX('[58]12x24'!$B$22:$Y$33,MONTH(F$3),$C103)</f>
        <v>0.14559345035765936</v>
      </c>
      <c r="G103" s="10">
        <f>INDEX('[58]12x24'!$B$22:$Y$33,MONTH(G$3),$C103)</f>
        <v>0.195106899743651</v>
      </c>
      <c r="H103" s="10">
        <f>INDEX('[58]12x24'!$B$22:$Y$33,MONTH(H$3),$C103)</f>
        <v>0.14681731422320277</v>
      </c>
      <c r="I103" s="10">
        <f>INDEX('[58]12x24'!$B$22:$Y$33,MONTH(I$3),$C103)</f>
        <v>0.17528203512923168</v>
      </c>
      <c r="J103" s="10">
        <f>INDEX('[58]12x24'!$B$22:$Y$33,MONTH(J$3),$C103)</f>
        <v>0.15300577276117475</v>
      </c>
      <c r="K103" s="10">
        <f>INDEX('[58]12x24'!$B$22:$Y$33,MONTH(K$3),$C103)</f>
        <v>0.18427834694358172</v>
      </c>
      <c r="L103" s="10">
        <f>INDEX('[58]12x24'!$B$22:$Y$33,MONTH(L$3),$C103)</f>
        <v>0.25883868001331051</v>
      </c>
      <c r="M103" s="10">
        <f>INDEX('[58]12x24'!$B$22:$Y$33,MONTH(M$3),$C103)</f>
        <v>0.24328771964637039</v>
      </c>
      <c r="N103" s="10">
        <f>INDEX('[58]12x24'!$B$22:$Y$33,MONTH(N$3),$C103)</f>
        <v>0.23525679590677862</v>
      </c>
      <c r="O103" s="10">
        <f>INDEX('[58]12x24'!$B$22:$Y$33,MONTH(O$3),$C103)</f>
        <v>0.17812909896617551</v>
      </c>
      <c r="P103" s="10">
        <f>INDEX('[58]12x24'!$B$22:$Y$33,MONTH(P$3),$C103)</f>
        <v>0.14757334151848436</v>
      </c>
      <c r="Q103" s="10">
        <f>INDEX('[58]12x24'!$B$22:$Y$33,MONTH(Q$3),$C103)</f>
        <v>0.13721763320789127</v>
      </c>
    </row>
    <row r="104" spans="3:17" x14ac:dyDescent="0.25">
      <c r="C104">
        <f t="shared" si="19"/>
        <v>16</v>
      </c>
      <c r="D104" s="13" t="str">
        <f t="shared" si="18"/>
        <v>On</v>
      </c>
      <c r="F104" s="10">
        <f>INDEX('[58]12x24'!$B$22:$Y$33,MONTH(F$3),$C104)</f>
        <v>0.14808704385618285</v>
      </c>
      <c r="G104" s="10">
        <f>INDEX('[58]12x24'!$B$22:$Y$33,MONTH(G$3),$C104)</f>
        <v>0.19522765140899992</v>
      </c>
      <c r="H104" s="10">
        <f>INDEX('[58]12x24'!$B$22:$Y$33,MONTH(H$3),$C104)</f>
        <v>0.14986056748094043</v>
      </c>
      <c r="I104" s="10">
        <f>INDEX('[58]12x24'!$B$22:$Y$33,MONTH(I$3),$C104)</f>
        <v>0.18043393966450244</v>
      </c>
      <c r="J104" s="10">
        <f>INDEX('[58]12x24'!$B$22:$Y$33,MONTH(J$3),$C104)</f>
        <v>0.15421792875682075</v>
      </c>
      <c r="K104" s="10">
        <f>INDEX('[58]12x24'!$B$22:$Y$33,MONTH(K$3),$C104)</f>
        <v>0.19010886234797816</v>
      </c>
      <c r="L104" s="10">
        <f>INDEX('[58]12x24'!$B$22:$Y$33,MONTH(L$3),$C104)</f>
        <v>0.26858739485665067</v>
      </c>
      <c r="M104" s="10">
        <f>INDEX('[58]12x24'!$B$22:$Y$33,MONTH(M$3),$C104)</f>
        <v>0.24980631219776167</v>
      </c>
      <c r="N104" s="10">
        <f>INDEX('[58]12x24'!$B$22:$Y$33,MONTH(N$3),$C104)</f>
        <v>0.23832137596645611</v>
      </c>
      <c r="O104" s="10">
        <f>INDEX('[58]12x24'!$B$22:$Y$33,MONTH(O$3),$C104)</f>
        <v>0.17875540418831129</v>
      </c>
      <c r="P104" s="10">
        <f>INDEX('[58]12x24'!$B$22:$Y$33,MONTH(P$3),$C104)</f>
        <v>0.14829788076233089</v>
      </c>
      <c r="Q104" s="10">
        <f>INDEX('[58]12x24'!$B$22:$Y$33,MONTH(Q$3),$C104)</f>
        <v>0.13901803876772365</v>
      </c>
    </row>
    <row r="105" spans="3:17" x14ac:dyDescent="0.25">
      <c r="C105">
        <f t="shared" si="19"/>
        <v>17</v>
      </c>
      <c r="D105" s="13" t="str">
        <f t="shared" si="18"/>
        <v>On</v>
      </c>
      <c r="F105" s="10">
        <f>INDEX('[58]12x24'!$B$22:$Y$33,MONTH(F$3),$C105)</f>
        <v>0.15065856827306331</v>
      </c>
      <c r="G105" s="10">
        <f>INDEX('[58]12x24'!$B$22:$Y$33,MONTH(G$3),$C105)</f>
        <v>0.19416883237425711</v>
      </c>
      <c r="H105" s="10">
        <f>INDEX('[58]12x24'!$B$22:$Y$33,MONTH(H$3),$C105)</f>
        <v>0.15085095382369487</v>
      </c>
      <c r="I105" s="10">
        <f>INDEX('[58]12x24'!$B$22:$Y$33,MONTH(I$3),$C105)</f>
        <v>0.18260598425203309</v>
      </c>
      <c r="J105" s="10">
        <f>INDEX('[58]12x24'!$B$22:$Y$33,MONTH(J$3),$C105)</f>
        <v>0.15542625895954826</v>
      </c>
      <c r="K105" s="10">
        <f>INDEX('[58]12x24'!$B$22:$Y$33,MONTH(K$3),$C105)</f>
        <v>0.20339451540438677</v>
      </c>
      <c r="L105" s="10">
        <f>INDEX('[58]12x24'!$B$22:$Y$33,MONTH(L$3),$C105)</f>
        <v>0.28869003039808983</v>
      </c>
      <c r="M105" s="10">
        <f>INDEX('[58]12x24'!$B$22:$Y$33,MONTH(M$3),$C105)</f>
        <v>0.26754722645521289</v>
      </c>
      <c r="N105" s="10">
        <f>INDEX('[58]12x24'!$B$22:$Y$33,MONTH(N$3),$C105)</f>
        <v>0.24688446569010872</v>
      </c>
      <c r="O105" s="10">
        <f>INDEX('[58]12x24'!$B$22:$Y$33,MONTH(O$3),$C105)</f>
        <v>0.18035864561370071</v>
      </c>
      <c r="P105" s="10">
        <f>INDEX('[58]12x24'!$B$22:$Y$33,MONTH(P$3),$C105)</f>
        <v>0.14865332875133325</v>
      </c>
      <c r="Q105" s="10">
        <f>INDEX('[58]12x24'!$B$22:$Y$33,MONTH(Q$3),$C105)</f>
        <v>0.14040477906361173</v>
      </c>
    </row>
    <row r="106" spans="3:17" x14ac:dyDescent="0.25">
      <c r="C106">
        <f t="shared" si="19"/>
        <v>18</v>
      </c>
      <c r="D106" s="13" t="str">
        <f t="shared" si="18"/>
        <v>On</v>
      </c>
      <c r="F106" s="10">
        <f>INDEX('[58]12x24'!$B$22:$Y$33,MONTH(F$3),$C106)</f>
        <v>0.15121106287623537</v>
      </c>
      <c r="G106" s="10">
        <f>INDEX('[58]12x24'!$B$22:$Y$33,MONTH(G$3),$C106)</f>
        <v>0.1939150288245973</v>
      </c>
      <c r="H106" s="10">
        <f>INDEX('[58]12x24'!$B$22:$Y$33,MONTH(H$3),$C106)</f>
        <v>0.14920127019530471</v>
      </c>
      <c r="I106" s="10">
        <f>INDEX('[58]12x24'!$B$22:$Y$33,MONTH(I$3),$C106)</f>
        <v>0.17995785324539551</v>
      </c>
      <c r="J106" s="10">
        <f>INDEX('[58]12x24'!$B$22:$Y$33,MONTH(J$3),$C106)</f>
        <v>0.15848876502800366</v>
      </c>
      <c r="K106" s="10">
        <f>INDEX('[58]12x24'!$B$22:$Y$33,MONTH(K$3),$C106)</f>
        <v>0.20795940847386779</v>
      </c>
      <c r="L106" s="10">
        <f>INDEX('[58]12x24'!$B$22:$Y$33,MONTH(L$3),$C106)</f>
        <v>0.29002763248682306</v>
      </c>
      <c r="M106" s="10">
        <f>INDEX('[58]12x24'!$B$22:$Y$33,MONTH(M$3),$C106)</f>
        <v>0.27595046812953544</v>
      </c>
      <c r="N106" s="10">
        <f>INDEX('[58]12x24'!$B$22:$Y$33,MONTH(N$3),$C106)</f>
        <v>0.26227852333006146</v>
      </c>
      <c r="O106" s="10">
        <f>INDEX('[58]12x24'!$B$22:$Y$33,MONTH(O$3),$C106)</f>
        <v>0.18509635094158752</v>
      </c>
      <c r="P106" s="10">
        <f>INDEX('[58]12x24'!$B$22:$Y$33,MONTH(P$3),$C106)</f>
        <v>0.14939923590901621</v>
      </c>
      <c r="Q106" s="10">
        <f>INDEX('[58]12x24'!$B$22:$Y$33,MONTH(Q$3),$C106)</f>
        <v>0.14000028440187123</v>
      </c>
    </row>
    <row r="107" spans="3:17" x14ac:dyDescent="0.25">
      <c r="C107">
        <f t="shared" si="19"/>
        <v>19</v>
      </c>
      <c r="D107" s="13" t="str">
        <f t="shared" si="18"/>
        <v>On</v>
      </c>
      <c r="F107" s="10">
        <f>INDEX('[58]12x24'!$B$22:$Y$33,MONTH(F$3),$C107)</f>
        <v>0.14960413775204284</v>
      </c>
      <c r="G107" s="10">
        <f>INDEX('[58]12x24'!$B$22:$Y$33,MONTH(G$3),$C107)</f>
        <v>0.1912384321480553</v>
      </c>
      <c r="H107" s="10">
        <f>INDEX('[58]12x24'!$B$22:$Y$33,MONTH(H$3),$C107)</f>
        <v>0.14445249132005666</v>
      </c>
      <c r="I107" s="10">
        <f>INDEX('[58]12x24'!$B$22:$Y$33,MONTH(I$3),$C107)</f>
        <v>0.17451138048870279</v>
      </c>
      <c r="J107" s="10">
        <f>INDEX('[58]12x24'!$B$22:$Y$33,MONTH(J$3),$C107)</f>
        <v>0.16426798436995441</v>
      </c>
      <c r="K107" s="10">
        <f>INDEX('[58]12x24'!$B$22:$Y$33,MONTH(K$3),$C107)</f>
        <v>0.20573671418344172</v>
      </c>
      <c r="L107" s="10">
        <f>INDEX('[58]12x24'!$B$22:$Y$33,MONTH(L$3),$C107)</f>
        <v>0.28478194150135405</v>
      </c>
      <c r="M107" s="10">
        <f>INDEX('[58]12x24'!$B$22:$Y$33,MONTH(M$3),$C107)</f>
        <v>0.27070973794226999</v>
      </c>
      <c r="N107" s="10">
        <f>INDEX('[58]12x24'!$B$22:$Y$33,MONTH(N$3),$C107)</f>
        <v>0.26147680757999514</v>
      </c>
      <c r="O107" s="10">
        <f>INDEX('[58]12x24'!$B$22:$Y$33,MONTH(O$3),$C107)</f>
        <v>0.19185106067504268</v>
      </c>
      <c r="P107" s="10">
        <f>INDEX('[58]12x24'!$B$22:$Y$33,MONTH(P$3),$C107)</f>
        <v>0.1511326501530558</v>
      </c>
      <c r="Q107" s="10">
        <f>INDEX('[58]12x24'!$B$22:$Y$33,MONTH(Q$3),$C107)</f>
        <v>0.13806150376110593</v>
      </c>
    </row>
    <row r="108" spans="3:17" x14ac:dyDescent="0.25">
      <c r="C108">
        <f t="shared" si="19"/>
        <v>20</v>
      </c>
      <c r="D108" s="13" t="str">
        <f t="shared" si="18"/>
        <v>On</v>
      </c>
      <c r="F108" s="10">
        <f>INDEX('[58]12x24'!$B$22:$Y$33,MONTH(F$3),$C108)</f>
        <v>0.14583763790032442</v>
      </c>
      <c r="G108" s="10">
        <f>INDEX('[58]12x24'!$B$22:$Y$33,MONTH(G$3),$C108)</f>
        <v>0.18744751816357968</v>
      </c>
      <c r="H108" s="10">
        <f>INDEX('[58]12x24'!$B$22:$Y$33,MONTH(H$3),$C108)</f>
        <v>0.13913011470169864</v>
      </c>
      <c r="I108" s="10">
        <f>INDEX('[58]12x24'!$B$22:$Y$33,MONTH(I$3),$C108)</f>
        <v>0.17036430042294046</v>
      </c>
      <c r="J108" s="10">
        <f>INDEX('[58]12x24'!$B$22:$Y$33,MONTH(J$3),$C108)</f>
        <v>0.16277915818101574</v>
      </c>
      <c r="K108" s="10">
        <f>INDEX('[58]12x24'!$B$22:$Y$33,MONTH(K$3),$C108)</f>
        <v>0.2023321109387016</v>
      </c>
      <c r="L108" s="10">
        <f>INDEX('[58]12x24'!$B$22:$Y$33,MONTH(L$3),$C108)</f>
        <v>0.27947847141740795</v>
      </c>
      <c r="M108" s="10">
        <f>INDEX('[58]12x24'!$B$22:$Y$33,MONTH(M$3),$C108)</f>
        <v>0.26423998355373401</v>
      </c>
      <c r="N108" s="10">
        <f>INDEX('[58]12x24'!$B$22:$Y$33,MONTH(N$3),$C108)</f>
        <v>0.25658988184534026</v>
      </c>
      <c r="O108" s="10">
        <f>INDEX('[58]12x24'!$B$22:$Y$33,MONTH(O$3),$C108)</f>
        <v>0.19586886125486896</v>
      </c>
      <c r="P108" s="10">
        <f>INDEX('[58]12x24'!$B$22:$Y$33,MONTH(P$3),$C108)</f>
        <v>0.15815071639807651</v>
      </c>
      <c r="Q108" s="10">
        <f>INDEX('[58]12x24'!$B$22:$Y$33,MONTH(Q$3),$C108)</f>
        <v>0.13684497672812113</v>
      </c>
    </row>
    <row r="109" spans="3:17" x14ac:dyDescent="0.25">
      <c r="C109">
        <f t="shared" si="19"/>
        <v>21</v>
      </c>
      <c r="D109" s="13" t="str">
        <f t="shared" si="18"/>
        <v>On</v>
      </c>
      <c r="F109" s="10">
        <f>INDEX('[58]12x24'!$B$22:$Y$33,MONTH(F$3),$C109)</f>
        <v>0.14218386244333406</v>
      </c>
      <c r="G109" s="10">
        <f>INDEX('[58]12x24'!$B$22:$Y$33,MONTH(G$3),$C109)</f>
        <v>0.18290665317442506</v>
      </c>
      <c r="H109" s="10">
        <f>INDEX('[58]12x24'!$B$22:$Y$33,MONTH(H$3),$C109)</f>
        <v>0.13563320138857074</v>
      </c>
      <c r="I109" s="10">
        <f>INDEX('[58]12x24'!$B$22:$Y$33,MONTH(I$3),$C109)</f>
        <v>0.1617998068146517</v>
      </c>
      <c r="J109" s="10">
        <f>INDEX('[58]12x24'!$B$22:$Y$33,MONTH(J$3),$C109)</f>
        <v>0.15587658113770722</v>
      </c>
      <c r="K109" s="10">
        <f>INDEX('[58]12x24'!$B$22:$Y$33,MONTH(K$3),$C109)</f>
        <v>0.19378625224989346</v>
      </c>
      <c r="L109" s="10">
        <f>INDEX('[58]12x24'!$B$22:$Y$33,MONTH(L$3),$C109)</f>
        <v>0.26860429653356521</v>
      </c>
      <c r="M109" s="10">
        <f>INDEX('[58]12x24'!$B$22:$Y$33,MONTH(M$3),$C109)</f>
        <v>0.25257458776653047</v>
      </c>
      <c r="N109" s="10">
        <f>INDEX('[58]12x24'!$B$22:$Y$33,MONTH(N$3),$C109)</f>
        <v>0.24616242849605532</v>
      </c>
      <c r="O109" s="10">
        <f>INDEX('[58]12x24'!$B$22:$Y$33,MONTH(O$3),$C109)</f>
        <v>0.18916975548402337</v>
      </c>
      <c r="P109" s="10">
        <f>INDEX('[58]12x24'!$B$22:$Y$33,MONTH(P$3),$C109)</f>
        <v>0.15674095583763523</v>
      </c>
      <c r="Q109" s="10">
        <f>INDEX('[58]12x24'!$B$22:$Y$33,MONTH(Q$3),$C109)</f>
        <v>0.13747616093880702</v>
      </c>
    </row>
    <row r="110" spans="3:17" x14ac:dyDescent="0.25">
      <c r="C110">
        <f t="shared" si="19"/>
        <v>22</v>
      </c>
      <c r="D110" s="11" t="str">
        <f t="shared" si="18"/>
        <v>Off</v>
      </c>
      <c r="F110" s="10">
        <f>INDEX('[58]12x24'!$B$22:$Y$33,MONTH(F$3),$C110)</f>
        <v>0.13768588976734661</v>
      </c>
      <c r="G110" s="10">
        <f>INDEX('[58]12x24'!$B$22:$Y$33,MONTH(G$3),$C110)</f>
        <v>0.17687942703189127</v>
      </c>
      <c r="H110" s="10">
        <f>INDEX('[58]12x24'!$B$22:$Y$33,MONTH(H$3),$C110)</f>
        <v>0.12769270895967788</v>
      </c>
      <c r="I110" s="10">
        <f>INDEX('[58]12x24'!$B$22:$Y$33,MONTH(I$3),$C110)</f>
        <v>0.147862732231403</v>
      </c>
      <c r="J110" s="10">
        <f>INDEX('[58]12x24'!$B$22:$Y$33,MONTH(J$3),$C110)</f>
        <v>0.14374245604583832</v>
      </c>
      <c r="K110" s="10">
        <f>INDEX('[58]12x24'!$B$22:$Y$33,MONTH(K$3),$C110)</f>
        <v>0.18052508110957025</v>
      </c>
      <c r="L110" s="10">
        <f>INDEX('[58]12x24'!$B$22:$Y$33,MONTH(L$3),$C110)</f>
        <v>0.25225630940566585</v>
      </c>
      <c r="M110" s="10">
        <f>INDEX('[58]12x24'!$B$22:$Y$33,MONTH(M$3),$C110)</f>
        <v>0.23651976842987149</v>
      </c>
      <c r="N110" s="10">
        <f>INDEX('[58]12x24'!$B$22:$Y$33,MONTH(N$3),$C110)</f>
        <v>0.22829794339600373</v>
      </c>
      <c r="O110" s="10">
        <f>INDEX('[58]12x24'!$B$22:$Y$33,MONTH(O$3),$C110)</f>
        <v>0.17655281455219468</v>
      </c>
      <c r="P110" s="10">
        <f>INDEX('[58]12x24'!$B$22:$Y$33,MONTH(P$3),$C110)</f>
        <v>0.14541125746676906</v>
      </c>
      <c r="Q110" s="10">
        <f>INDEX('[58]12x24'!$B$22:$Y$33,MONTH(Q$3),$C110)</f>
        <v>0.12810670787751141</v>
      </c>
    </row>
    <row r="111" spans="3:17" x14ac:dyDescent="0.25">
      <c r="C111">
        <f t="shared" si="19"/>
        <v>23</v>
      </c>
      <c r="D111" s="11" t="str">
        <f t="shared" si="18"/>
        <v>Off</v>
      </c>
      <c r="F111" s="10">
        <f>INDEX('[58]12x24'!$B$22:$Y$33,MONTH(F$3),$C111)</f>
        <v>0.12804757901745439</v>
      </c>
      <c r="G111" s="10">
        <f>INDEX('[58]12x24'!$B$22:$Y$33,MONTH(G$3),$C111)</f>
        <v>0.16467297732229211</v>
      </c>
      <c r="H111" s="10">
        <f>INDEX('[58]12x24'!$B$22:$Y$33,MONTH(H$3),$C111)</f>
        <v>0.11539219100350215</v>
      </c>
      <c r="I111" s="10">
        <f>INDEX('[58]12x24'!$B$22:$Y$33,MONTH(I$3),$C111)</f>
        <v>0.13319586839540037</v>
      </c>
      <c r="J111" s="10">
        <f>INDEX('[58]12x24'!$B$22:$Y$33,MONTH(J$3),$C111)</f>
        <v>0.13251226582073738</v>
      </c>
      <c r="K111" s="10">
        <f>INDEX('[58]12x24'!$B$22:$Y$33,MONTH(K$3),$C111)</f>
        <v>0.16863532520704153</v>
      </c>
      <c r="L111" s="10">
        <f>INDEX('[58]12x24'!$B$22:$Y$33,MONTH(L$3),$C111)</f>
        <v>0.23586551691813593</v>
      </c>
      <c r="M111" s="10">
        <f>INDEX('[58]12x24'!$B$22:$Y$33,MONTH(M$3),$C111)</f>
        <v>0.22069911472134776</v>
      </c>
      <c r="N111" s="10">
        <f>INDEX('[58]12x24'!$B$22:$Y$33,MONTH(N$3),$C111)</f>
        <v>0.21302057332100535</v>
      </c>
      <c r="O111" s="10">
        <f>INDEX('[58]12x24'!$B$22:$Y$33,MONTH(O$3),$C111)</f>
        <v>0.16373185446860763</v>
      </c>
      <c r="P111" s="10">
        <f>INDEX('[58]12x24'!$B$22:$Y$33,MONTH(P$3),$C111)</f>
        <v>0.13301396419493583</v>
      </c>
      <c r="Q111" s="10">
        <f>INDEX('[58]12x24'!$B$22:$Y$33,MONTH(Q$3),$C111)</f>
        <v>0.11462540181159131</v>
      </c>
    </row>
    <row r="112" spans="3:17" x14ac:dyDescent="0.25">
      <c r="C112">
        <f t="shared" si="19"/>
        <v>24</v>
      </c>
      <c r="D112" s="11" t="str">
        <f t="shared" si="18"/>
        <v>Off</v>
      </c>
      <c r="F112" s="10">
        <f>INDEX('[58]12x24'!$B$22:$Y$33,MONTH(F$3),$C112)</f>
        <v>0.1160357154186538</v>
      </c>
      <c r="G112" s="10">
        <f>INDEX('[58]12x24'!$B$22:$Y$33,MONTH(G$3),$C112)</f>
        <v>0.15021870782532273</v>
      </c>
      <c r="H112" s="10">
        <f>INDEX('[58]12x24'!$B$22:$Y$33,MONTH(H$3),$C112)</f>
        <v>0.1029904382164586</v>
      </c>
      <c r="I112" s="10">
        <f>INDEX('[58]12x24'!$B$22:$Y$33,MONTH(I$3),$C112)</f>
        <v>0.12032863682717529</v>
      </c>
      <c r="J112" s="10">
        <f>INDEX('[58]12x24'!$B$22:$Y$33,MONTH(J$3),$C112)</f>
        <v>0.12108200792188828</v>
      </c>
      <c r="K112" s="10">
        <f>INDEX('[58]12x24'!$B$22:$Y$33,MONTH(K$3),$C112)</f>
        <v>0.15901806470029239</v>
      </c>
      <c r="L112" s="10">
        <f>INDEX('[58]12x24'!$B$22:$Y$33,MONTH(L$3),$C112)</f>
        <v>0.22465347902813645</v>
      </c>
      <c r="M112" s="10">
        <f>INDEX('[58]12x24'!$B$22:$Y$33,MONTH(M$3),$C112)</f>
        <v>0.21015085184659657</v>
      </c>
      <c r="N112" s="10">
        <f>INDEX('[58]12x24'!$B$22:$Y$33,MONTH(N$3),$C112)</f>
        <v>0.20303577538423806</v>
      </c>
      <c r="O112" s="10">
        <f>INDEX('[58]12x24'!$B$22:$Y$33,MONTH(O$3),$C112)</f>
        <v>0.15401281328741742</v>
      </c>
      <c r="P112" s="10">
        <f>INDEX('[58]12x24'!$B$22:$Y$33,MONTH(P$3),$C112)</f>
        <v>0.12327296887928393</v>
      </c>
      <c r="Q112" s="10">
        <f>INDEX('[58]12x24'!$B$22:$Y$33,MONTH(Q$3),$C112)</f>
        <v>0.10158749711882833</v>
      </c>
    </row>
  </sheetData>
  <conditionalFormatting sqref="F62:Q85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S62:AD8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89:Q11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workbookViewId="0">
      <selection activeCell="B38" sqref="B1:I38"/>
    </sheetView>
  </sheetViews>
  <sheetFormatPr defaultColWidth="8" defaultRowHeight="12.75" x14ac:dyDescent="0.2"/>
  <cols>
    <col min="1" max="1" width="1.28515625" style="16" customWidth="1"/>
    <col min="2" max="2" width="9.28515625" style="16" customWidth="1"/>
    <col min="3" max="3" width="12.85546875" style="16" customWidth="1"/>
    <col min="4" max="4" width="10.5703125" style="16" customWidth="1"/>
    <col min="5" max="5" width="7.85546875" style="16" customWidth="1"/>
    <col min="6" max="6" width="8.42578125" style="16" bestFit="1" customWidth="1"/>
    <col min="7" max="7" width="8.42578125" style="16" customWidth="1"/>
    <col min="8" max="8" width="9" style="16" customWidth="1"/>
    <col min="9" max="10" width="10.7109375" style="16" customWidth="1"/>
    <col min="11" max="11" width="10" style="16" customWidth="1"/>
    <col min="12" max="16384" width="8" style="16"/>
  </cols>
  <sheetData>
    <row r="1" spans="2:10" ht="15.75" x14ac:dyDescent="0.2">
      <c r="B1" s="14"/>
      <c r="C1" s="14"/>
      <c r="D1" s="14"/>
      <c r="E1" s="15"/>
      <c r="F1" s="15"/>
      <c r="G1" s="15"/>
    </row>
    <row r="2" spans="2:10" ht="15.75" x14ac:dyDescent="0.2">
      <c r="B2" s="17" t="s">
        <v>21</v>
      </c>
      <c r="C2" s="17"/>
      <c r="D2" s="17"/>
      <c r="E2" s="18"/>
      <c r="F2" s="18"/>
      <c r="G2" s="15"/>
    </row>
    <row r="3" spans="2:10" ht="15.75" x14ac:dyDescent="0.2">
      <c r="B3" s="17" t="s">
        <v>113</v>
      </c>
      <c r="C3" s="17"/>
      <c r="D3" s="17"/>
      <c r="E3" s="18"/>
      <c r="F3" s="18"/>
      <c r="G3" s="15"/>
    </row>
    <row r="4" spans="2:10" x14ac:dyDescent="0.2">
      <c r="B4" s="19"/>
    </row>
    <row r="5" spans="2:10" ht="51.75" customHeight="1" x14ac:dyDescent="0.2">
      <c r="B5" s="20" t="s">
        <v>22</v>
      </c>
      <c r="C5" s="21" t="s">
        <v>23</v>
      </c>
      <c r="D5" s="21" t="s">
        <v>24</v>
      </c>
    </row>
    <row r="6" spans="2:10" ht="24" customHeight="1" x14ac:dyDescent="0.2">
      <c r="B6" s="22"/>
      <c r="C6" s="23" t="s">
        <v>25</v>
      </c>
      <c r="D6" s="23" t="s">
        <v>25</v>
      </c>
    </row>
    <row r="7" spans="2:10" x14ac:dyDescent="0.2">
      <c r="C7" s="24"/>
    </row>
    <row r="8" spans="2:10" ht="6" customHeight="1" x14ac:dyDescent="0.2"/>
    <row r="9" spans="2:10" x14ac:dyDescent="0.2">
      <c r="B9" s="25">
        <v>2018</v>
      </c>
      <c r="C9" s="26">
        <v>0.49912019717029882</v>
      </c>
      <c r="D9" s="26">
        <v>0.40627828950922651</v>
      </c>
    </row>
    <row r="10" spans="2:10" x14ac:dyDescent="0.2">
      <c r="B10" s="25">
        <f t="shared" ref="B10:B27" si="0">B9+1</f>
        <v>2019</v>
      </c>
      <c r="C10" s="26">
        <v>0.30196788850926742</v>
      </c>
      <c r="D10" s="26">
        <v>0.24579850289728669</v>
      </c>
    </row>
    <row r="11" spans="2:10" x14ac:dyDescent="0.2">
      <c r="B11" s="25">
        <f t="shared" si="0"/>
        <v>2020</v>
      </c>
      <c r="C11" s="26">
        <v>0.38605744429573696</v>
      </c>
      <c r="D11" s="26">
        <v>0.31424646610175083</v>
      </c>
    </row>
    <row r="12" spans="2:10" x14ac:dyDescent="0.2">
      <c r="B12" s="25">
        <f t="shared" si="0"/>
        <v>2021</v>
      </c>
      <c r="C12" s="26">
        <v>0.19026259044127605</v>
      </c>
      <c r="D12" s="26">
        <v>0.15487163260536557</v>
      </c>
      <c r="E12" s="27"/>
      <c r="F12" s="27"/>
      <c r="G12" s="27"/>
      <c r="H12" s="27"/>
      <c r="I12" s="27"/>
      <c r="J12" s="28"/>
    </row>
    <row r="13" spans="2:10" x14ac:dyDescent="0.2">
      <c r="B13" s="25">
        <f t="shared" si="0"/>
        <v>2022</v>
      </c>
      <c r="C13" s="26">
        <v>0.26521788978115668</v>
      </c>
      <c r="D13" s="26">
        <v>0.21588441264934433</v>
      </c>
      <c r="E13" s="27"/>
      <c r="F13" s="27"/>
      <c r="G13" s="27"/>
      <c r="H13" s="27"/>
      <c r="I13" s="27"/>
      <c r="J13" s="28"/>
    </row>
    <row r="14" spans="2:10" x14ac:dyDescent="0.2">
      <c r="B14" s="25">
        <f t="shared" si="0"/>
        <v>2023</v>
      </c>
      <c r="C14" s="26">
        <v>0.29031096877041845</v>
      </c>
      <c r="D14" s="26">
        <v>0.23630989987281315</v>
      </c>
    </row>
    <row r="15" spans="2:10" x14ac:dyDescent="0.2">
      <c r="B15" s="25">
        <f t="shared" si="0"/>
        <v>2024</v>
      </c>
      <c r="C15" s="26">
        <v>0.35319769579935506</v>
      </c>
      <c r="D15" s="26">
        <v>0.28749899627684544</v>
      </c>
    </row>
    <row r="16" spans="2:10" x14ac:dyDescent="0.2">
      <c r="B16" s="25">
        <f t="shared" si="0"/>
        <v>2025</v>
      </c>
      <c r="C16" s="26">
        <v>0.60941370736442146</v>
      </c>
      <c r="D16" s="26">
        <v>0.49605598017307989</v>
      </c>
    </row>
    <row r="17" spans="1:9" x14ac:dyDescent="0.2">
      <c r="B17" s="25">
        <f t="shared" si="0"/>
        <v>2026</v>
      </c>
      <c r="C17" s="26">
        <v>0.44898722298124522</v>
      </c>
      <c r="D17" s="26">
        <v>0.36547060607543153</v>
      </c>
    </row>
    <row r="18" spans="1:9" x14ac:dyDescent="0.2">
      <c r="B18" s="25">
        <f t="shared" si="0"/>
        <v>2027</v>
      </c>
      <c r="C18" s="26">
        <v>0.69046096807709167</v>
      </c>
      <c r="D18" s="26">
        <v>0.56202754902249097</v>
      </c>
    </row>
    <row r="19" spans="1:9" x14ac:dyDescent="0.2">
      <c r="B19" s="29">
        <f t="shared" si="0"/>
        <v>2028</v>
      </c>
      <c r="C19" s="26">
        <v>0.93184750021195628</v>
      </c>
      <c r="D19" s="26">
        <v>0.7585135015892539</v>
      </c>
    </row>
    <row r="20" spans="1:9" x14ac:dyDescent="0.2">
      <c r="B20" s="29">
        <f t="shared" si="0"/>
        <v>2029</v>
      </c>
      <c r="C20" s="26">
        <v>1.2916311880273861</v>
      </c>
      <c r="D20" s="26">
        <v>1.051373422120782</v>
      </c>
    </row>
    <row r="21" spans="1:9" x14ac:dyDescent="0.2">
      <c r="B21" s="29">
        <f t="shared" si="0"/>
        <v>2030</v>
      </c>
      <c r="C21" s="26">
        <v>1.6085147121208658</v>
      </c>
      <c r="D21" s="26">
        <v>1.3093130864987153</v>
      </c>
    </row>
    <row r="22" spans="1:9" x14ac:dyDescent="0.2">
      <c r="B22" s="29">
        <f t="shared" si="0"/>
        <v>2031</v>
      </c>
      <c r="C22" s="26">
        <v>1.6254368270464172</v>
      </c>
      <c r="D22" s="26">
        <v>1.3230874998480628</v>
      </c>
    </row>
    <row r="23" spans="1:9" x14ac:dyDescent="0.2">
      <c r="B23" s="25">
        <f t="shared" si="0"/>
        <v>2032</v>
      </c>
      <c r="C23" s="26">
        <v>1.7442909194600571</v>
      </c>
      <c r="D23" s="26">
        <v>1.4198334092317086</v>
      </c>
    </row>
    <row r="24" spans="1:9" x14ac:dyDescent="0.2">
      <c r="B24" s="25">
        <f t="shared" si="0"/>
        <v>2033</v>
      </c>
      <c r="C24" s="26">
        <v>1.7855297040207811</v>
      </c>
      <c r="D24" s="26">
        <v>1.4534013212251675</v>
      </c>
    </row>
    <row r="25" spans="1:9" x14ac:dyDescent="0.2">
      <c r="B25" s="25">
        <f t="shared" si="0"/>
        <v>2034</v>
      </c>
      <c r="C25" s="26">
        <v>1.7492100105010278</v>
      </c>
      <c r="D25" s="26">
        <v>1.4238374946311698</v>
      </c>
    </row>
    <row r="26" spans="1:9" x14ac:dyDescent="0.2">
      <c r="B26" s="25">
        <f t="shared" si="0"/>
        <v>2035</v>
      </c>
      <c r="C26" s="26">
        <v>1.7151288710409893</v>
      </c>
      <c r="D26" s="26">
        <v>1.3960958261456016</v>
      </c>
    </row>
    <row r="27" spans="1:9" x14ac:dyDescent="0.2">
      <c r="B27" s="25">
        <f t="shared" si="0"/>
        <v>2036</v>
      </c>
      <c r="C27" s="26">
        <v>1.5785746030877137</v>
      </c>
      <c r="D27" s="26">
        <v>1.2849421707259792</v>
      </c>
    </row>
    <row r="28" spans="1:9" x14ac:dyDescent="0.2">
      <c r="B28" s="25"/>
      <c r="C28" s="26"/>
    </row>
    <row r="29" spans="1:9" x14ac:dyDescent="0.2">
      <c r="B29" s="25"/>
      <c r="C29" s="26"/>
    </row>
    <row r="30" spans="1:9" x14ac:dyDescent="0.2">
      <c r="B30" s="30" t="s">
        <v>26</v>
      </c>
      <c r="C30" s="31" t="s">
        <v>114</v>
      </c>
      <c r="D30" s="31"/>
      <c r="E30" s="32"/>
      <c r="F30" s="31"/>
      <c r="H30" s="31"/>
      <c r="I30" s="31"/>
    </row>
    <row r="31" spans="1:9" x14ac:dyDescent="0.2">
      <c r="B31" s="30"/>
      <c r="C31" s="31"/>
      <c r="D31" s="31"/>
      <c r="E31" s="32"/>
      <c r="F31" s="31"/>
      <c r="H31" s="31"/>
      <c r="I31" s="31"/>
    </row>
    <row r="32" spans="1:9" ht="15" x14ac:dyDescent="0.25">
      <c r="A32"/>
      <c r="B32"/>
      <c r="C32"/>
      <c r="D32"/>
      <c r="E32"/>
      <c r="F32"/>
      <c r="G32"/>
      <c r="H32"/>
      <c r="I32"/>
    </row>
    <row r="33" spans="1:10" ht="15" x14ac:dyDescent="0.25">
      <c r="A33"/>
      <c r="B33"/>
      <c r="C33"/>
      <c r="D33"/>
      <c r="E33"/>
      <c r="F33"/>
      <c r="G33"/>
      <c r="H33"/>
      <c r="I33"/>
    </row>
    <row r="34" spans="1:10" ht="15" x14ac:dyDescent="0.25">
      <c r="A34"/>
      <c r="B34"/>
      <c r="C34"/>
      <c r="D34"/>
      <c r="E34"/>
      <c r="F34"/>
      <c r="G34"/>
      <c r="H34"/>
      <c r="I34"/>
    </row>
    <row r="35" spans="1:10" ht="15" x14ac:dyDescent="0.25">
      <c r="A35"/>
      <c r="B35"/>
      <c r="C35"/>
      <c r="D35"/>
      <c r="E35"/>
      <c r="F35"/>
      <c r="G35"/>
      <c r="H35"/>
      <c r="I35"/>
    </row>
    <row r="36" spans="1:10" ht="15" x14ac:dyDescent="0.25">
      <c r="A36"/>
      <c r="B36"/>
      <c r="C36"/>
      <c r="D36"/>
      <c r="E36"/>
      <c r="F36"/>
      <c r="G36"/>
      <c r="H36"/>
      <c r="I36"/>
    </row>
    <row r="37" spans="1:10" ht="15" x14ac:dyDescent="0.25">
      <c r="A37"/>
      <c r="B37"/>
      <c r="C37"/>
      <c r="D37"/>
      <c r="E37"/>
      <c r="F37"/>
      <c r="G37"/>
      <c r="H37"/>
      <c r="I37"/>
    </row>
    <row r="38" spans="1:10" ht="15" x14ac:dyDescent="0.25">
      <c r="A38"/>
      <c r="B38"/>
      <c r="C38"/>
      <c r="D38"/>
      <c r="E38"/>
      <c r="F38"/>
      <c r="G38"/>
      <c r="H38"/>
      <c r="I38"/>
    </row>
    <row r="39" spans="1:10" ht="15" x14ac:dyDescent="0.25">
      <c r="A39"/>
      <c r="B39"/>
      <c r="C39"/>
      <c r="D39"/>
      <c r="E39"/>
      <c r="F39"/>
      <c r="G39"/>
      <c r="H39"/>
      <c r="I39"/>
    </row>
    <row r="40" spans="1:10" x14ac:dyDescent="0.2">
      <c r="B40" s="33"/>
      <c r="C40" s="34"/>
      <c r="D40" s="33"/>
      <c r="E40" s="34"/>
      <c r="F40" s="33"/>
      <c r="G40" s="34"/>
    </row>
    <row r="41" spans="1:10" x14ac:dyDescent="0.2">
      <c r="B41" s="33"/>
      <c r="C41" s="34"/>
      <c r="D41" s="33"/>
      <c r="E41" s="34"/>
      <c r="F41" s="33"/>
      <c r="G41" s="34"/>
    </row>
    <row r="46" spans="1:10" s="35" customFormat="1" x14ac:dyDescent="0.2"/>
    <row r="47" spans="1:10" s="35" customFormat="1" x14ac:dyDescent="0.2"/>
    <row r="48" spans="1:10" s="35" customFormat="1" x14ac:dyDescent="0.2">
      <c r="H48" s="33"/>
      <c r="I48" s="36"/>
      <c r="J48" s="36"/>
    </row>
    <row r="49" spans="8:10" s="35" customFormat="1" x14ac:dyDescent="0.2">
      <c r="H49" s="33"/>
      <c r="I49" s="36"/>
      <c r="J49" s="36"/>
    </row>
    <row r="50" spans="8:10" s="35" customFormat="1" x14ac:dyDescent="0.2">
      <c r="H50" s="33"/>
      <c r="I50" s="36"/>
      <c r="J50" s="36"/>
    </row>
    <row r="67" spans="3:4" x14ac:dyDescent="0.2">
      <c r="C67" s="33"/>
      <c r="D67" s="36"/>
    </row>
    <row r="68" spans="3:4" x14ac:dyDescent="0.2">
      <c r="C68" s="33"/>
      <c r="D68" s="36"/>
    </row>
    <row r="69" spans="3:4" x14ac:dyDescent="0.2">
      <c r="C69" s="33"/>
      <c r="D69" s="36"/>
    </row>
    <row r="70" spans="3:4" x14ac:dyDescent="0.2">
      <c r="C70" s="33"/>
      <c r="D70" s="36"/>
    </row>
    <row r="71" spans="3:4" x14ac:dyDescent="0.2">
      <c r="C71" s="33"/>
      <c r="D71" s="36"/>
    </row>
    <row r="72" spans="3:4" x14ac:dyDescent="0.2">
      <c r="C72" s="33"/>
      <c r="D72" s="36"/>
    </row>
    <row r="73" spans="3:4" x14ac:dyDescent="0.2">
      <c r="C73" s="33"/>
      <c r="D73" s="36"/>
    </row>
    <row r="74" spans="3:4" x14ac:dyDescent="0.2">
      <c r="C74" s="33"/>
      <c r="D74" s="36"/>
    </row>
    <row r="75" spans="3:4" x14ac:dyDescent="0.2">
      <c r="C75" s="33"/>
      <c r="D75" s="36"/>
    </row>
    <row r="76" spans="3:4" x14ac:dyDescent="0.2">
      <c r="C76" s="33"/>
      <c r="D76" s="36"/>
    </row>
  </sheetData>
  <printOptions horizontalCentered="1"/>
  <pageMargins left="0.8" right="0.3" top="0.4" bottom="0.4" header="0.5" footer="0.2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Y34"/>
  <sheetViews>
    <sheetView zoomScale="85" zoomScaleNormal="85" workbookViewId="0">
      <pane xSplit="2" topLeftCell="C1" activePane="topRight" state="frozenSplit"/>
      <selection activeCell="G402" sqref="G402"/>
      <selection pane="topRight" activeCell="MX32" sqref="C32:MX32"/>
    </sheetView>
  </sheetViews>
  <sheetFormatPr defaultColWidth="9.140625" defaultRowHeight="12.75" x14ac:dyDescent="0.2"/>
  <cols>
    <col min="1" max="1" width="18.5703125" style="40" customWidth="1"/>
    <col min="2" max="2" width="8.7109375" style="39" hidden="1" customWidth="1"/>
    <col min="3" max="74" width="7" style="39" customWidth="1"/>
    <col min="75" max="16384" width="9.140625" style="38"/>
  </cols>
  <sheetData>
    <row r="1" spans="1:362" ht="13.5" thickBot="1" x14ac:dyDescent="0.25">
      <c r="A1" s="55">
        <v>2012</v>
      </c>
      <c r="C1" s="52">
        <f>O1-1</f>
        <v>2011</v>
      </c>
      <c r="D1" s="52">
        <f t="shared" ref="D1:N1" si="0">C1</f>
        <v>2011</v>
      </c>
      <c r="E1" s="52">
        <f t="shared" si="0"/>
        <v>2011</v>
      </c>
      <c r="F1" s="52">
        <f t="shared" si="0"/>
        <v>2011</v>
      </c>
      <c r="G1" s="52">
        <f t="shared" si="0"/>
        <v>2011</v>
      </c>
      <c r="H1" s="52">
        <f t="shared" si="0"/>
        <v>2011</v>
      </c>
      <c r="I1" s="52">
        <f t="shared" si="0"/>
        <v>2011</v>
      </c>
      <c r="J1" s="52">
        <f t="shared" si="0"/>
        <v>2011</v>
      </c>
      <c r="K1" s="52">
        <f t="shared" si="0"/>
        <v>2011</v>
      </c>
      <c r="L1" s="52">
        <f t="shared" si="0"/>
        <v>2011</v>
      </c>
      <c r="M1" s="52">
        <f t="shared" si="0"/>
        <v>2011</v>
      </c>
      <c r="N1" s="52">
        <f t="shared" si="0"/>
        <v>2011</v>
      </c>
      <c r="O1" s="52">
        <f>A1</f>
        <v>2012</v>
      </c>
      <c r="P1" s="52">
        <f t="shared" ref="P1:Z1" si="1">O1</f>
        <v>2012</v>
      </c>
      <c r="Q1" s="52">
        <f t="shared" si="1"/>
        <v>2012</v>
      </c>
      <c r="R1" s="52">
        <f t="shared" si="1"/>
        <v>2012</v>
      </c>
      <c r="S1" s="52">
        <f t="shared" si="1"/>
        <v>2012</v>
      </c>
      <c r="T1" s="52">
        <f t="shared" si="1"/>
        <v>2012</v>
      </c>
      <c r="U1" s="52">
        <f t="shared" si="1"/>
        <v>2012</v>
      </c>
      <c r="V1" s="52">
        <f t="shared" si="1"/>
        <v>2012</v>
      </c>
      <c r="W1" s="52">
        <f t="shared" si="1"/>
        <v>2012</v>
      </c>
      <c r="X1" s="52">
        <f t="shared" si="1"/>
        <v>2012</v>
      </c>
      <c r="Y1" s="52">
        <f t="shared" si="1"/>
        <v>2012</v>
      </c>
      <c r="Z1" s="52">
        <f t="shared" si="1"/>
        <v>2012</v>
      </c>
      <c r="AA1" s="52">
        <f>O1+1</f>
        <v>2013</v>
      </c>
      <c r="AB1" s="52">
        <f t="shared" ref="AB1:AL1" si="2">AA1</f>
        <v>2013</v>
      </c>
      <c r="AC1" s="52">
        <f t="shared" si="2"/>
        <v>2013</v>
      </c>
      <c r="AD1" s="52">
        <f t="shared" si="2"/>
        <v>2013</v>
      </c>
      <c r="AE1" s="52">
        <f t="shared" si="2"/>
        <v>2013</v>
      </c>
      <c r="AF1" s="52">
        <f t="shared" si="2"/>
        <v>2013</v>
      </c>
      <c r="AG1" s="52">
        <f t="shared" si="2"/>
        <v>2013</v>
      </c>
      <c r="AH1" s="52">
        <f t="shared" si="2"/>
        <v>2013</v>
      </c>
      <c r="AI1" s="52">
        <f t="shared" si="2"/>
        <v>2013</v>
      </c>
      <c r="AJ1" s="52">
        <f t="shared" si="2"/>
        <v>2013</v>
      </c>
      <c r="AK1" s="52">
        <f t="shared" si="2"/>
        <v>2013</v>
      </c>
      <c r="AL1" s="52">
        <f t="shared" si="2"/>
        <v>2013</v>
      </c>
      <c r="AM1" s="52">
        <f>AA1+1</f>
        <v>2014</v>
      </c>
      <c r="AN1" s="52">
        <f t="shared" ref="AN1:AX1" si="3">AM1</f>
        <v>2014</v>
      </c>
      <c r="AO1" s="52">
        <f t="shared" si="3"/>
        <v>2014</v>
      </c>
      <c r="AP1" s="52">
        <f t="shared" si="3"/>
        <v>2014</v>
      </c>
      <c r="AQ1" s="52">
        <f t="shared" si="3"/>
        <v>2014</v>
      </c>
      <c r="AR1" s="52">
        <f t="shared" si="3"/>
        <v>2014</v>
      </c>
      <c r="AS1" s="52">
        <f t="shared" si="3"/>
        <v>2014</v>
      </c>
      <c r="AT1" s="52">
        <f t="shared" si="3"/>
        <v>2014</v>
      </c>
      <c r="AU1" s="52">
        <f t="shared" si="3"/>
        <v>2014</v>
      </c>
      <c r="AV1" s="52">
        <f t="shared" si="3"/>
        <v>2014</v>
      </c>
      <c r="AW1" s="52">
        <f t="shared" si="3"/>
        <v>2014</v>
      </c>
      <c r="AX1" s="52">
        <f t="shared" si="3"/>
        <v>2014</v>
      </c>
      <c r="AY1" s="52">
        <f>AM1+1</f>
        <v>2015</v>
      </c>
      <c r="AZ1" s="52">
        <f t="shared" ref="AZ1:BJ1" si="4">AY1</f>
        <v>2015</v>
      </c>
      <c r="BA1" s="52">
        <f t="shared" si="4"/>
        <v>2015</v>
      </c>
      <c r="BB1" s="52">
        <f t="shared" si="4"/>
        <v>2015</v>
      </c>
      <c r="BC1" s="52">
        <f t="shared" si="4"/>
        <v>2015</v>
      </c>
      <c r="BD1" s="52">
        <f t="shared" si="4"/>
        <v>2015</v>
      </c>
      <c r="BE1" s="52">
        <f t="shared" si="4"/>
        <v>2015</v>
      </c>
      <c r="BF1" s="52">
        <f t="shared" si="4"/>
        <v>2015</v>
      </c>
      <c r="BG1" s="52">
        <f t="shared" si="4"/>
        <v>2015</v>
      </c>
      <c r="BH1" s="52">
        <f t="shared" si="4"/>
        <v>2015</v>
      </c>
      <c r="BI1" s="52">
        <f t="shared" si="4"/>
        <v>2015</v>
      </c>
      <c r="BJ1" s="52">
        <f t="shared" si="4"/>
        <v>2015</v>
      </c>
      <c r="BK1" s="52">
        <f>AY1+1</f>
        <v>2016</v>
      </c>
      <c r="BL1" s="52">
        <f t="shared" ref="BL1:BV1" si="5">BK1</f>
        <v>2016</v>
      </c>
      <c r="BM1" s="52">
        <f t="shared" si="5"/>
        <v>2016</v>
      </c>
      <c r="BN1" s="52">
        <f t="shared" si="5"/>
        <v>2016</v>
      </c>
      <c r="BO1" s="52">
        <f t="shared" si="5"/>
        <v>2016</v>
      </c>
      <c r="BP1" s="52">
        <f t="shared" si="5"/>
        <v>2016</v>
      </c>
      <c r="BQ1" s="52">
        <f t="shared" si="5"/>
        <v>2016</v>
      </c>
      <c r="BR1" s="52">
        <f t="shared" si="5"/>
        <v>2016</v>
      </c>
      <c r="BS1" s="52">
        <f t="shared" si="5"/>
        <v>2016</v>
      </c>
      <c r="BT1" s="52">
        <f t="shared" si="5"/>
        <v>2016</v>
      </c>
      <c r="BU1" s="52">
        <f t="shared" si="5"/>
        <v>2016</v>
      </c>
      <c r="BV1" s="52">
        <f t="shared" si="5"/>
        <v>2016</v>
      </c>
      <c r="BW1" s="52">
        <f>BK1+1</f>
        <v>2017</v>
      </c>
      <c r="BX1" s="52">
        <f t="shared" ref="BX1:CH1" si="6">BW1</f>
        <v>2017</v>
      </c>
      <c r="BY1" s="52">
        <f t="shared" si="6"/>
        <v>2017</v>
      </c>
      <c r="BZ1" s="52">
        <f t="shared" si="6"/>
        <v>2017</v>
      </c>
      <c r="CA1" s="52">
        <f t="shared" si="6"/>
        <v>2017</v>
      </c>
      <c r="CB1" s="52">
        <f t="shared" si="6"/>
        <v>2017</v>
      </c>
      <c r="CC1" s="52">
        <f t="shared" si="6"/>
        <v>2017</v>
      </c>
      <c r="CD1" s="52">
        <f t="shared" si="6"/>
        <v>2017</v>
      </c>
      <c r="CE1" s="52">
        <f t="shared" si="6"/>
        <v>2017</v>
      </c>
      <c r="CF1" s="52">
        <f t="shared" si="6"/>
        <v>2017</v>
      </c>
      <c r="CG1" s="52">
        <f t="shared" si="6"/>
        <v>2017</v>
      </c>
      <c r="CH1" s="52">
        <f t="shared" si="6"/>
        <v>2017</v>
      </c>
      <c r="CI1" s="52">
        <f>BW1+1</f>
        <v>2018</v>
      </c>
      <c r="CJ1" s="52">
        <f t="shared" ref="CJ1:CT1" si="7">CI1</f>
        <v>2018</v>
      </c>
      <c r="CK1" s="52">
        <f t="shared" si="7"/>
        <v>2018</v>
      </c>
      <c r="CL1" s="52">
        <f t="shared" si="7"/>
        <v>2018</v>
      </c>
      <c r="CM1" s="52">
        <f t="shared" si="7"/>
        <v>2018</v>
      </c>
      <c r="CN1" s="52">
        <f t="shared" si="7"/>
        <v>2018</v>
      </c>
      <c r="CO1" s="52">
        <f t="shared" si="7"/>
        <v>2018</v>
      </c>
      <c r="CP1" s="52">
        <f t="shared" si="7"/>
        <v>2018</v>
      </c>
      <c r="CQ1" s="52">
        <f t="shared" si="7"/>
        <v>2018</v>
      </c>
      <c r="CR1" s="52">
        <f t="shared" si="7"/>
        <v>2018</v>
      </c>
      <c r="CS1" s="52">
        <f t="shared" si="7"/>
        <v>2018</v>
      </c>
      <c r="CT1" s="52">
        <f t="shared" si="7"/>
        <v>2018</v>
      </c>
      <c r="CU1" s="52">
        <f>CI1+1</f>
        <v>2019</v>
      </c>
      <c r="CV1" s="52">
        <f t="shared" ref="CV1:DF1" si="8">CU1</f>
        <v>2019</v>
      </c>
      <c r="CW1" s="52">
        <f t="shared" si="8"/>
        <v>2019</v>
      </c>
      <c r="CX1" s="52">
        <f t="shared" si="8"/>
        <v>2019</v>
      </c>
      <c r="CY1" s="52">
        <f t="shared" si="8"/>
        <v>2019</v>
      </c>
      <c r="CZ1" s="52">
        <f t="shared" si="8"/>
        <v>2019</v>
      </c>
      <c r="DA1" s="52">
        <f t="shared" si="8"/>
        <v>2019</v>
      </c>
      <c r="DB1" s="52">
        <f t="shared" si="8"/>
        <v>2019</v>
      </c>
      <c r="DC1" s="52">
        <f t="shared" si="8"/>
        <v>2019</v>
      </c>
      <c r="DD1" s="52">
        <f t="shared" si="8"/>
        <v>2019</v>
      </c>
      <c r="DE1" s="52">
        <f t="shared" si="8"/>
        <v>2019</v>
      </c>
      <c r="DF1" s="52">
        <f t="shared" si="8"/>
        <v>2019</v>
      </c>
      <c r="DG1" s="52">
        <f>CU1+1</f>
        <v>2020</v>
      </c>
      <c r="DH1" s="52">
        <f t="shared" ref="DH1:DR1" si="9">DG1</f>
        <v>2020</v>
      </c>
      <c r="DI1" s="52">
        <f t="shared" si="9"/>
        <v>2020</v>
      </c>
      <c r="DJ1" s="52">
        <f t="shared" si="9"/>
        <v>2020</v>
      </c>
      <c r="DK1" s="52">
        <f t="shared" si="9"/>
        <v>2020</v>
      </c>
      <c r="DL1" s="52">
        <f t="shared" si="9"/>
        <v>2020</v>
      </c>
      <c r="DM1" s="52">
        <f t="shared" si="9"/>
        <v>2020</v>
      </c>
      <c r="DN1" s="52">
        <f t="shared" si="9"/>
        <v>2020</v>
      </c>
      <c r="DO1" s="52">
        <f t="shared" si="9"/>
        <v>2020</v>
      </c>
      <c r="DP1" s="52">
        <f t="shared" si="9"/>
        <v>2020</v>
      </c>
      <c r="DQ1" s="52">
        <f t="shared" si="9"/>
        <v>2020</v>
      </c>
      <c r="DR1" s="52">
        <f t="shared" si="9"/>
        <v>2020</v>
      </c>
      <c r="DS1" s="52">
        <f>DG1+1</f>
        <v>2021</v>
      </c>
      <c r="DT1" s="52">
        <f t="shared" ref="DT1:ED1" si="10">DS1</f>
        <v>2021</v>
      </c>
      <c r="DU1" s="52">
        <f t="shared" si="10"/>
        <v>2021</v>
      </c>
      <c r="DV1" s="52">
        <f t="shared" si="10"/>
        <v>2021</v>
      </c>
      <c r="DW1" s="52">
        <f t="shared" si="10"/>
        <v>2021</v>
      </c>
      <c r="DX1" s="52">
        <f t="shared" si="10"/>
        <v>2021</v>
      </c>
      <c r="DY1" s="52">
        <f t="shared" si="10"/>
        <v>2021</v>
      </c>
      <c r="DZ1" s="52">
        <f t="shared" si="10"/>
        <v>2021</v>
      </c>
      <c r="EA1" s="52">
        <f t="shared" si="10"/>
        <v>2021</v>
      </c>
      <c r="EB1" s="52">
        <f t="shared" si="10"/>
        <v>2021</v>
      </c>
      <c r="EC1" s="52">
        <f t="shared" si="10"/>
        <v>2021</v>
      </c>
      <c r="ED1" s="52">
        <f t="shared" si="10"/>
        <v>2021</v>
      </c>
      <c r="EE1" s="52">
        <f>DS1+1</f>
        <v>2022</v>
      </c>
      <c r="EF1" s="52">
        <f t="shared" ref="EF1:EP1" si="11">EE1</f>
        <v>2022</v>
      </c>
      <c r="EG1" s="52">
        <f t="shared" si="11"/>
        <v>2022</v>
      </c>
      <c r="EH1" s="52">
        <f t="shared" si="11"/>
        <v>2022</v>
      </c>
      <c r="EI1" s="52">
        <f t="shared" si="11"/>
        <v>2022</v>
      </c>
      <c r="EJ1" s="52">
        <f t="shared" si="11"/>
        <v>2022</v>
      </c>
      <c r="EK1" s="52">
        <f t="shared" si="11"/>
        <v>2022</v>
      </c>
      <c r="EL1" s="52">
        <f t="shared" si="11"/>
        <v>2022</v>
      </c>
      <c r="EM1" s="52">
        <f t="shared" si="11"/>
        <v>2022</v>
      </c>
      <c r="EN1" s="52">
        <f t="shared" si="11"/>
        <v>2022</v>
      </c>
      <c r="EO1" s="52">
        <f t="shared" si="11"/>
        <v>2022</v>
      </c>
      <c r="EP1" s="52">
        <f t="shared" si="11"/>
        <v>2022</v>
      </c>
      <c r="EQ1" s="52">
        <f>EE1+1</f>
        <v>2023</v>
      </c>
      <c r="ER1" s="52">
        <f t="shared" ref="ER1:FB1" si="12">EQ1</f>
        <v>2023</v>
      </c>
      <c r="ES1" s="52">
        <f t="shared" si="12"/>
        <v>2023</v>
      </c>
      <c r="ET1" s="52">
        <f t="shared" si="12"/>
        <v>2023</v>
      </c>
      <c r="EU1" s="52">
        <f t="shared" si="12"/>
        <v>2023</v>
      </c>
      <c r="EV1" s="52">
        <f t="shared" si="12"/>
        <v>2023</v>
      </c>
      <c r="EW1" s="52">
        <f t="shared" si="12"/>
        <v>2023</v>
      </c>
      <c r="EX1" s="52">
        <f t="shared" si="12"/>
        <v>2023</v>
      </c>
      <c r="EY1" s="52">
        <f t="shared" si="12"/>
        <v>2023</v>
      </c>
      <c r="EZ1" s="52">
        <f t="shared" si="12"/>
        <v>2023</v>
      </c>
      <c r="FA1" s="52">
        <f t="shared" si="12"/>
        <v>2023</v>
      </c>
      <c r="FB1" s="52">
        <f t="shared" si="12"/>
        <v>2023</v>
      </c>
      <c r="FC1" s="52">
        <f>EQ1+1</f>
        <v>2024</v>
      </c>
      <c r="FD1" s="52">
        <f t="shared" ref="FD1:FN1" si="13">FC1</f>
        <v>2024</v>
      </c>
      <c r="FE1" s="52">
        <f t="shared" si="13"/>
        <v>2024</v>
      </c>
      <c r="FF1" s="52">
        <f t="shared" si="13"/>
        <v>2024</v>
      </c>
      <c r="FG1" s="52">
        <f t="shared" si="13"/>
        <v>2024</v>
      </c>
      <c r="FH1" s="52">
        <f t="shared" si="13"/>
        <v>2024</v>
      </c>
      <c r="FI1" s="52">
        <f t="shared" si="13"/>
        <v>2024</v>
      </c>
      <c r="FJ1" s="52">
        <f t="shared" si="13"/>
        <v>2024</v>
      </c>
      <c r="FK1" s="52">
        <f t="shared" si="13"/>
        <v>2024</v>
      </c>
      <c r="FL1" s="52">
        <f t="shared" si="13"/>
        <v>2024</v>
      </c>
      <c r="FM1" s="52">
        <f t="shared" si="13"/>
        <v>2024</v>
      </c>
      <c r="FN1" s="52">
        <f t="shared" si="13"/>
        <v>2024</v>
      </c>
      <c r="FO1" s="52">
        <f>FC1+1</f>
        <v>2025</v>
      </c>
      <c r="FP1" s="52">
        <f t="shared" ref="FP1:FZ1" si="14">FO1</f>
        <v>2025</v>
      </c>
      <c r="FQ1" s="52">
        <f t="shared" si="14"/>
        <v>2025</v>
      </c>
      <c r="FR1" s="52">
        <f t="shared" si="14"/>
        <v>2025</v>
      </c>
      <c r="FS1" s="52">
        <f t="shared" si="14"/>
        <v>2025</v>
      </c>
      <c r="FT1" s="52">
        <f t="shared" si="14"/>
        <v>2025</v>
      </c>
      <c r="FU1" s="52">
        <f t="shared" si="14"/>
        <v>2025</v>
      </c>
      <c r="FV1" s="52">
        <f t="shared" si="14"/>
        <v>2025</v>
      </c>
      <c r="FW1" s="52">
        <f t="shared" si="14"/>
        <v>2025</v>
      </c>
      <c r="FX1" s="52">
        <f t="shared" si="14"/>
        <v>2025</v>
      </c>
      <c r="FY1" s="52">
        <f t="shared" si="14"/>
        <v>2025</v>
      </c>
      <c r="FZ1" s="52">
        <f t="shared" si="14"/>
        <v>2025</v>
      </c>
      <c r="GA1" s="52">
        <f>FO1+1</f>
        <v>2026</v>
      </c>
      <c r="GB1" s="52">
        <f t="shared" ref="GB1:GL1" si="15">GA1</f>
        <v>2026</v>
      </c>
      <c r="GC1" s="52">
        <f t="shared" si="15"/>
        <v>2026</v>
      </c>
      <c r="GD1" s="52">
        <f t="shared" si="15"/>
        <v>2026</v>
      </c>
      <c r="GE1" s="52">
        <f t="shared" si="15"/>
        <v>2026</v>
      </c>
      <c r="GF1" s="52">
        <f t="shared" si="15"/>
        <v>2026</v>
      </c>
      <c r="GG1" s="52">
        <f t="shared" si="15"/>
        <v>2026</v>
      </c>
      <c r="GH1" s="52">
        <f t="shared" si="15"/>
        <v>2026</v>
      </c>
      <c r="GI1" s="52">
        <f t="shared" si="15"/>
        <v>2026</v>
      </c>
      <c r="GJ1" s="52">
        <f t="shared" si="15"/>
        <v>2026</v>
      </c>
      <c r="GK1" s="52">
        <f t="shared" si="15"/>
        <v>2026</v>
      </c>
      <c r="GL1" s="52">
        <f t="shared" si="15"/>
        <v>2026</v>
      </c>
      <c r="GM1" s="52">
        <f>GA1+1</f>
        <v>2027</v>
      </c>
      <c r="GN1" s="52">
        <f t="shared" ref="GN1:GX1" si="16">GM1</f>
        <v>2027</v>
      </c>
      <c r="GO1" s="52">
        <f t="shared" si="16"/>
        <v>2027</v>
      </c>
      <c r="GP1" s="52">
        <f t="shared" si="16"/>
        <v>2027</v>
      </c>
      <c r="GQ1" s="52">
        <f t="shared" si="16"/>
        <v>2027</v>
      </c>
      <c r="GR1" s="52">
        <f t="shared" si="16"/>
        <v>2027</v>
      </c>
      <c r="GS1" s="52">
        <f t="shared" si="16"/>
        <v>2027</v>
      </c>
      <c r="GT1" s="52">
        <f t="shared" si="16"/>
        <v>2027</v>
      </c>
      <c r="GU1" s="52">
        <f t="shared" si="16"/>
        <v>2027</v>
      </c>
      <c r="GV1" s="52">
        <f t="shared" si="16"/>
        <v>2027</v>
      </c>
      <c r="GW1" s="52">
        <f t="shared" si="16"/>
        <v>2027</v>
      </c>
      <c r="GX1" s="52">
        <f t="shared" si="16"/>
        <v>2027</v>
      </c>
      <c r="GY1" s="52">
        <f>GM1+1</f>
        <v>2028</v>
      </c>
      <c r="GZ1" s="52">
        <f t="shared" ref="GZ1:HJ1" si="17">GY1</f>
        <v>2028</v>
      </c>
      <c r="HA1" s="52">
        <f t="shared" si="17"/>
        <v>2028</v>
      </c>
      <c r="HB1" s="52">
        <f t="shared" si="17"/>
        <v>2028</v>
      </c>
      <c r="HC1" s="52">
        <f t="shared" si="17"/>
        <v>2028</v>
      </c>
      <c r="HD1" s="52">
        <f t="shared" si="17"/>
        <v>2028</v>
      </c>
      <c r="HE1" s="52">
        <f t="shared" si="17"/>
        <v>2028</v>
      </c>
      <c r="HF1" s="52">
        <f t="shared" si="17"/>
        <v>2028</v>
      </c>
      <c r="HG1" s="52">
        <f t="shared" si="17"/>
        <v>2028</v>
      </c>
      <c r="HH1" s="52">
        <f t="shared" si="17"/>
        <v>2028</v>
      </c>
      <c r="HI1" s="52">
        <f t="shared" si="17"/>
        <v>2028</v>
      </c>
      <c r="HJ1" s="52">
        <f t="shared" si="17"/>
        <v>2028</v>
      </c>
      <c r="HK1" s="52">
        <f>GY1+1</f>
        <v>2029</v>
      </c>
      <c r="HL1" s="52">
        <f t="shared" ref="HL1:HV1" si="18">HK1</f>
        <v>2029</v>
      </c>
      <c r="HM1" s="52">
        <f t="shared" si="18"/>
        <v>2029</v>
      </c>
      <c r="HN1" s="52">
        <f t="shared" si="18"/>
        <v>2029</v>
      </c>
      <c r="HO1" s="52">
        <f t="shared" si="18"/>
        <v>2029</v>
      </c>
      <c r="HP1" s="52">
        <f t="shared" si="18"/>
        <v>2029</v>
      </c>
      <c r="HQ1" s="52">
        <f t="shared" si="18"/>
        <v>2029</v>
      </c>
      <c r="HR1" s="52">
        <f t="shared" si="18"/>
        <v>2029</v>
      </c>
      <c r="HS1" s="52">
        <f t="shared" si="18"/>
        <v>2029</v>
      </c>
      <c r="HT1" s="52">
        <f t="shared" si="18"/>
        <v>2029</v>
      </c>
      <c r="HU1" s="52">
        <f t="shared" si="18"/>
        <v>2029</v>
      </c>
      <c r="HV1" s="52">
        <f t="shared" si="18"/>
        <v>2029</v>
      </c>
      <c r="HW1" s="52">
        <f>HK1+1</f>
        <v>2030</v>
      </c>
      <c r="HX1" s="52">
        <f t="shared" ref="HX1:IH1" si="19">HW1</f>
        <v>2030</v>
      </c>
      <c r="HY1" s="52">
        <f t="shared" si="19"/>
        <v>2030</v>
      </c>
      <c r="HZ1" s="52">
        <f t="shared" si="19"/>
        <v>2030</v>
      </c>
      <c r="IA1" s="52">
        <f t="shared" si="19"/>
        <v>2030</v>
      </c>
      <c r="IB1" s="52">
        <f t="shared" si="19"/>
        <v>2030</v>
      </c>
      <c r="IC1" s="52">
        <f t="shared" si="19"/>
        <v>2030</v>
      </c>
      <c r="ID1" s="52">
        <f t="shared" si="19"/>
        <v>2030</v>
      </c>
      <c r="IE1" s="52">
        <f t="shared" si="19"/>
        <v>2030</v>
      </c>
      <c r="IF1" s="52">
        <f t="shared" si="19"/>
        <v>2030</v>
      </c>
      <c r="IG1" s="52">
        <f t="shared" si="19"/>
        <v>2030</v>
      </c>
      <c r="IH1" s="52">
        <f t="shared" si="19"/>
        <v>2030</v>
      </c>
      <c r="II1" s="52">
        <f>HW1+1</f>
        <v>2031</v>
      </c>
      <c r="IJ1" s="52">
        <f t="shared" ref="IJ1:IT1" si="20">II1</f>
        <v>2031</v>
      </c>
      <c r="IK1" s="52">
        <f t="shared" si="20"/>
        <v>2031</v>
      </c>
      <c r="IL1" s="52">
        <f t="shared" si="20"/>
        <v>2031</v>
      </c>
      <c r="IM1" s="52">
        <f t="shared" si="20"/>
        <v>2031</v>
      </c>
      <c r="IN1" s="52">
        <f t="shared" si="20"/>
        <v>2031</v>
      </c>
      <c r="IO1" s="52">
        <f t="shared" si="20"/>
        <v>2031</v>
      </c>
      <c r="IP1" s="52">
        <f t="shared" si="20"/>
        <v>2031</v>
      </c>
      <c r="IQ1" s="52">
        <f t="shared" si="20"/>
        <v>2031</v>
      </c>
      <c r="IR1" s="52">
        <f t="shared" si="20"/>
        <v>2031</v>
      </c>
      <c r="IS1" s="52">
        <f t="shared" si="20"/>
        <v>2031</v>
      </c>
      <c r="IT1" s="52">
        <f t="shared" si="20"/>
        <v>2031</v>
      </c>
      <c r="IU1" s="52">
        <f>II1+1</f>
        <v>2032</v>
      </c>
      <c r="IV1" s="52">
        <f t="shared" ref="IV1:JF1" si="21">IU1</f>
        <v>2032</v>
      </c>
      <c r="IW1" s="52">
        <f t="shared" si="21"/>
        <v>2032</v>
      </c>
      <c r="IX1" s="52">
        <f t="shared" si="21"/>
        <v>2032</v>
      </c>
      <c r="IY1" s="52">
        <f t="shared" si="21"/>
        <v>2032</v>
      </c>
      <c r="IZ1" s="52">
        <f t="shared" si="21"/>
        <v>2032</v>
      </c>
      <c r="JA1" s="52">
        <f t="shared" si="21"/>
        <v>2032</v>
      </c>
      <c r="JB1" s="52">
        <f t="shared" si="21"/>
        <v>2032</v>
      </c>
      <c r="JC1" s="52">
        <f t="shared" si="21"/>
        <v>2032</v>
      </c>
      <c r="JD1" s="52">
        <f t="shared" si="21"/>
        <v>2032</v>
      </c>
      <c r="JE1" s="52">
        <f t="shared" si="21"/>
        <v>2032</v>
      </c>
      <c r="JF1" s="52">
        <f t="shared" si="21"/>
        <v>2032</v>
      </c>
      <c r="JG1" s="52">
        <f>IU1+1</f>
        <v>2033</v>
      </c>
      <c r="JH1" s="52">
        <f t="shared" ref="JH1:JR1" si="22">JG1</f>
        <v>2033</v>
      </c>
      <c r="JI1" s="52">
        <f t="shared" si="22"/>
        <v>2033</v>
      </c>
      <c r="JJ1" s="52">
        <f t="shared" si="22"/>
        <v>2033</v>
      </c>
      <c r="JK1" s="52">
        <f t="shared" si="22"/>
        <v>2033</v>
      </c>
      <c r="JL1" s="52">
        <f t="shared" si="22"/>
        <v>2033</v>
      </c>
      <c r="JM1" s="52">
        <f t="shared" si="22"/>
        <v>2033</v>
      </c>
      <c r="JN1" s="52">
        <f t="shared" si="22"/>
        <v>2033</v>
      </c>
      <c r="JO1" s="52">
        <f t="shared" si="22"/>
        <v>2033</v>
      </c>
      <c r="JP1" s="52">
        <f t="shared" si="22"/>
        <v>2033</v>
      </c>
      <c r="JQ1" s="52">
        <f t="shared" si="22"/>
        <v>2033</v>
      </c>
      <c r="JR1" s="52">
        <f t="shared" si="22"/>
        <v>2033</v>
      </c>
      <c r="JS1" s="52">
        <f>JG1+1</f>
        <v>2034</v>
      </c>
      <c r="JT1" s="52">
        <f t="shared" ref="JT1:KD1" si="23">JS1</f>
        <v>2034</v>
      </c>
      <c r="JU1" s="52">
        <f t="shared" si="23"/>
        <v>2034</v>
      </c>
      <c r="JV1" s="52">
        <f t="shared" si="23"/>
        <v>2034</v>
      </c>
      <c r="JW1" s="52">
        <f t="shared" si="23"/>
        <v>2034</v>
      </c>
      <c r="JX1" s="52">
        <f t="shared" si="23"/>
        <v>2034</v>
      </c>
      <c r="JY1" s="52">
        <f t="shared" si="23"/>
        <v>2034</v>
      </c>
      <c r="JZ1" s="52">
        <f t="shared" si="23"/>
        <v>2034</v>
      </c>
      <c r="KA1" s="52">
        <f t="shared" si="23"/>
        <v>2034</v>
      </c>
      <c r="KB1" s="52">
        <f t="shared" si="23"/>
        <v>2034</v>
      </c>
      <c r="KC1" s="52">
        <f t="shared" si="23"/>
        <v>2034</v>
      </c>
      <c r="KD1" s="52">
        <f t="shared" si="23"/>
        <v>2034</v>
      </c>
      <c r="KE1" s="52">
        <f>JS1+1</f>
        <v>2035</v>
      </c>
      <c r="KF1" s="52">
        <f t="shared" ref="KF1:KP1" si="24">KE1</f>
        <v>2035</v>
      </c>
      <c r="KG1" s="52">
        <f t="shared" si="24"/>
        <v>2035</v>
      </c>
      <c r="KH1" s="52">
        <f t="shared" si="24"/>
        <v>2035</v>
      </c>
      <c r="KI1" s="52">
        <f t="shared" si="24"/>
        <v>2035</v>
      </c>
      <c r="KJ1" s="52">
        <f t="shared" si="24"/>
        <v>2035</v>
      </c>
      <c r="KK1" s="52">
        <f t="shared" si="24"/>
        <v>2035</v>
      </c>
      <c r="KL1" s="52">
        <f t="shared" si="24"/>
        <v>2035</v>
      </c>
      <c r="KM1" s="52">
        <f t="shared" si="24"/>
        <v>2035</v>
      </c>
      <c r="KN1" s="52">
        <f t="shared" si="24"/>
        <v>2035</v>
      </c>
      <c r="KO1" s="52">
        <f t="shared" si="24"/>
        <v>2035</v>
      </c>
      <c r="KP1" s="52">
        <f t="shared" si="24"/>
        <v>2035</v>
      </c>
      <c r="KQ1" s="52">
        <f>KE1+1</f>
        <v>2036</v>
      </c>
      <c r="KR1" s="52">
        <f t="shared" ref="KR1:LB1" si="25">KQ1</f>
        <v>2036</v>
      </c>
      <c r="KS1" s="52">
        <f t="shared" si="25"/>
        <v>2036</v>
      </c>
      <c r="KT1" s="52">
        <f t="shared" si="25"/>
        <v>2036</v>
      </c>
      <c r="KU1" s="52">
        <f t="shared" si="25"/>
        <v>2036</v>
      </c>
      <c r="KV1" s="52">
        <f t="shared" si="25"/>
        <v>2036</v>
      </c>
      <c r="KW1" s="52">
        <f t="shared" si="25"/>
        <v>2036</v>
      </c>
      <c r="KX1" s="52">
        <f t="shared" si="25"/>
        <v>2036</v>
      </c>
      <c r="KY1" s="52">
        <f t="shared" si="25"/>
        <v>2036</v>
      </c>
      <c r="KZ1" s="52">
        <f t="shared" si="25"/>
        <v>2036</v>
      </c>
      <c r="LA1" s="52">
        <f t="shared" si="25"/>
        <v>2036</v>
      </c>
      <c r="LB1" s="52">
        <f t="shared" si="25"/>
        <v>2036</v>
      </c>
      <c r="LC1" s="52">
        <f>KQ1+1</f>
        <v>2037</v>
      </c>
      <c r="LD1" s="52">
        <f t="shared" ref="LD1:LN1" si="26">LC1</f>
        <v>2037</v>
      </c>
      <c r="LE1" s="52">
        <f t="shared" si="26"/>
        <v>2037</v>
      </c>
      <c r="LF1" s="52">
        <f t="shared" si="26"/>
        <v>2037</v>
      </c>
      <c r="LG1" s="52">
        <f t="shared" si="26"/>
        <v>2037</v>
      </c>
      <c r="LH1" s="52">
        <f t="shared" si="26"/>
        <v>2037</v>
      </c>
      <c r="LI1" s="52">
        <f t="shared" si="26"/>
        <v>2037</v>
      </c>
      <c r="LJ1" s="52">
        <f t="shared" si="26"/>
        <v>2037</v>
      </c>
      <c r="LK1" s="52">
        <f t="shared" si="26"/>
        <v>2037</v>
      </c>
      <c r="LL1" s="52">
        <f t="shared" si="26"/>
        <v>2037</v>
      </c>
      <c r="LM1" s="52">
        <f t="shared" si="26"/>
        <v>2037</v>
      </c>
      <c r="LN1" s="52">
        <f t="shared" si="26"/>
        <v>2037</v>
      </c>
      <c r="LO1" s="52">
        <f>LC1+1</f>
        <v>2038</v>
      </c>
      <c r="LP1" s="52">
        <f t="shared" ref="LP1:LZ1" si="27">LO1</f>
        <v>2038</v>
      </c>
      <c r="LQ1" s="52">
        <f t="shared" si="27"/>
        <v>2038</v>
      </c>
      <c r="LR1" s="52">
        <f t="shared" si="27"/>
        <v>2038</v>
      </c>
      <c r="LS1" s="52">
        <f t="shared" si="27"/>
        <v>2038</v>
      </c>
      <c r="LT1" s="52">
        <f t="shared" si="27"/>
        <v>2038</v>
      </c>
      <c r="LU1" s="52">
        <f t="shared" si="27"/>
        <v>2038</v>
      </c>
      <c r="LV1" s="52">
        <f t="shared" si="27"/>
        <v>2038</v>
      </c>
      <c r="LW1" s="52">
        <f t="shared" si="27"/>
        <v>2038</v>
      </c>
      <c r="LX1" s="52">
        <f t="shared" si="27"/>
        <v>2038</v>
      </c>
      <c r="LY1" s="52">
        <f t="shared" si="27"/>
        <v>2038</v>
      </c>
      <c r="LZ1" s="52">
        <f t="shared" si="27"/>
        <v>2038</v>
      </c>
      <c r="MA1" s="52">
        <f>LO1+1</f>
        <v>2039</v>
      </c>
      <c r="MB1" s="52">
        <f t="shared" ref="MB1:ML1" si="28">MA1</f>
        <v>2039</v>
      </c>
      <c r="MC1" s="52">
        <f t="shared" si="28"/>
        <v>2039</v>
      </c>
      <c r="MD1" s="52">
        <f t="shared" si="28"/>
        <v>2039</v>
      </c>
      <c r="ME1" s="52">
        <f t="shared" si="28"/>
        <v>2039</v>
      </c>
      <c r="MF1" s="52">
        <f t="shared" si="28"/>
        <v>2039</v>
      </c>
      <c r="MG1" s="52">
        <f t="shared" si="28"/>
        <v>2039</v>
      </c>
      <c r="MH1" s="52">
        <f t="shared" si="28"/>
        <v>2039</v>
      </c>
      <c r="MI1" s="52">
        <f t="shared" si="28"/>
        <v>2039</v>
      </c>
      <c r="MJ1" s="52">
        <f t="shared" si="28"/>
        <v>2039</v>
      </c>
      <c r="MK1" s="52">
        <f t="shared" si="28"/>
        <v>2039</v>
      </c>
      <c r="ML1" s="52">
        <f t="shared" si="28"/>
        <v>2039</v>
      </c>
      <c r="MM1" s="52">
        <f>MA1+1</f>
        <v>2040</v>
      </c>
      <c r="MN1" s="52">
        <f t="shared" ref="MN1:MX1" si="29">MM1</f>
        <v>2040</v>
      </c>
      <c r="MO1" s="52">
        <f t="shared" si="29"/>
        <v>2040</v>
      </c>
      <c r="MP1" s="52">
        <f t="shared" si="29"/>
        <v>2040</v>
      </c>
      <c r="MQ1" s="52">
        <f t="shared" si="29"/>
        <v>2040</v>
      </c>
      <c r="MR1" s="52">
        <f t="shared" si="29"/>
        <v>2040</v>
      </c>
      <c r="MS1" s="52">
        <f t="shared" si="29"/>
        <v>2040</v>
      </c>
      <c r="MT1" s="52">
        <f t="shared" si="29"/>
        <v>2040</v>
      </c>
      <c r="MU1" s="52">
        <f t="shared" si="29"/>
        <v>2040</v>
      </c>
      <c r="MV1" s="52">
        <f t="shared" si="29"/>
        <v>2040</v>
      </c>
      <c r="MW1" s="52">
        <f t="shared" si="29"/>
        <v>2040</v>
      </c>
      <c r="MX1" s="52">
        <f t="shared" si="29"/>
        <v>2040</v>
      </c>
    </row>
    <row r="2" spans="1:362" x14ac:dyDescent="0.2">
      <c r="A2" s="40" t="s">
        <v>48</v>
      </c>
      <c r="C2" s="39">
        <v>1</v>
      </c>
      <c r="D2" s="39">
        <v>2</v>
      </c>
      <c r="E2" s="39">
        <v>3</v>
      </c>
      <c r="F2" s="39">
        <v>4</v>
      </c>
      <c r="G2" s="39">
        <v>5</v>
      </c>
      <c r="H2" s="39">
        <v>6</v>
      </c>
      <c r="I2" s="39">
        <v>7</v>
      </c>
      <c r="J2" s="39">
        <v>8</v>
      </c>
      <c r="K2" s="39">
        <v>9</v>
      </c>
      <c r="L2" s="39">
        <v>10</v>
      </c>
      <c r="M2" s="39">
        <v>11</v>
      </c>
      <c r="N2" s="39">
        <v>12</v>
      </c>
      <c r="O2" s="39">
        <v>1</v>
      </c>
      <c r="P2" s="39">
        <v>2</v>
      </c>
      <c r="Q2" s="39">
        <v>3</v>
      </c>
      <c r="R2" s="39">
        <v>4</v>
      </c>
      <c r="S2" s="39">
        <v>5</v>
      </c>
      <c r="T2" s="39">
        <v>6</v>
      </c>
      <c r="U2" s="39">
        <v>7</v>
      </c>
      <c r="V2" s="39">
        <v>8</v>
      </c>
      <c r="W2" s="39">
        <v>9</v>
      </c>
      <c r="X2" s="39">
        <v>10</v>
      </c>
      <c r="Y2" s="39">
        <v>11</v>
      </c>
      <c r="Z2" s="39">
        <v>12</v>
      </c>
      <c r="AA2" s="39">
        <v>1</v>
      </c>
      <c r="AB2" s="39">
        <v>2</v>
      </c>
      <c r="AC2" s="39">
        <v>3</v>
      </c>
      <c r="AD2" s="39">
        <v>4</v>
      </c>
      <c r="AE2" s="39">
        <v>5</v>
      </c>
      <c r="AF2" s="39">
        <v>6</v>
      </c>
      <c r="AG2" s="39">
        <v>7</v>
      </c>
      <c r="AH2" s="39">
        <v>8</v>
      </c>
      <c r="AI2" s="39">
        <v>9</v>
      </c>
      <c r="AJ2" s="39">
        <v>10</v>
      </c>
      <c r="AK2" s="39">
        <v>11</v>
      </c>
      <c r="AL2" s="39">
        <v>12</v>
      </c>
      <c r="AM2" s="39">
        <v>1</v>
      </c>
      <c r="AN2" s="39">
        <v>2</v>
      </c>
      <c r="AO2" s="39">
        <v>3</v>
      </c>
      <c r="AP2" s="39">
        <v>4</v>
      </c>
      <c r="AQ2" s="39">
        <v>5</v>
      </c>
      <c r="AR2" s="39">
        <v>6</v>
      </c>
      <c r="AS2" s="39">
        <v>7</v>
      </c>
      <c r="AT2" s="39">
        <v>8</v>
      </c>
      <c r="AU2" s="39">
        <v>9</v>
      </c>
      <c r="AV2" s="39">
        <v>10</v>
      </c>
      <c r="AW2" s="39">
        <v>11</v>
      </c>
      <c r="AX2" s="39">
        <v>12</v>
      </c>
      <c r="AY2" s="39">
        <v>1</v>
      </c>
      <c r="AZ2" s="39">
        <v>2</v>
      </c>
      <c r="BA2" s="39">
        <v>3</v>
      </c>
      <c r="BB2" s="39">
        <v>4</v>
      </c>
      <c r="BC2" s="39">
        <v>5</v>
      </c>
      <c r="BD2" s="39">
        <v>6</v>
      </c>
      <c r="BE2" s="39">
        <v>7</v>
      </c>
      <c r="BF2" s="39">
        <v>8</v>
      </c>
      <c r="BG2" s="39">
        <v>9</v>
      </c>
      <c r="BH2" s="39">
        <v>10</v>
      </c>
      <c r="BI2" s="39">
        <v>11</v>
      </c>
      <c r="BJ2" s="39">
        <v>12</v>
      </c>
      <c r="BK2" s="39">
        <v>1</v>
      </c>
      <c r="BL2" s="39">
        <v>2</v>
      </c>
      <c r="BM2" s="39">
        <v>3</v>
      </c>
      <c r="BN2" s="39">
        <v>4</v>
      </c>
      <c r="BO2" s="39">
        <v>5</v>
      </c>
      <c r="BP2" s="39">
        <v>6</v>
      </c>
      <c r="BQ2" s="39">
        <v>7</v>
      </c>
      <c r="BR2" s="39">
        <v>8</v>
      </c>
      <c r="BS2" s="39">
        <v>9</v>
      </c>
      <c r="BT2" s="39">
        <v>10</v>
      </c>
      <c r="BU2" s="39">
        <v>11</v>
      </c>
      <c r="BV2" s="39">
        <v>12</v>
      </c>
      <c r="BW2" s="39">
        <v>1</v>
      </c>
      <c r="BX2" s="39">
        <v>2</v>
      </c>
      <c r="BY2" s="39">
        <v>3</v>
      </c>
      <c r="BZ2" s="39">
        <v>4</v>
      </c>
      <c r="CA2" s="39">
        <v>5</v>
      </c>
      <c r="CB2" s="39">
        <v>6</v>
      </c>
      <c r="CC2" s="39">
        <v>7</v>
      </c>
      <c r="CD2" s="39">
        <v>8</v>
      </c>
      <c r="CE2" s="39">
        <v>9</v>
      </c>
      <c r="CF2" s="39">
        <v>10</v>
      </c>
      <c r="CG2" s="39">
        <v>11</v>
      </c>
      <c r="CH2" s="39">
        <v>12</v>
      </c>
      <c r="CI2" s="39">
        <v>1</v>
      </c>
      <c r="CJ2" s="39">
        <v>2</v>
      </c>
      <c r="CK2" s="39">
        <v>3</v>
      </c>
      <c r="CL2" s="39">
        <v>4</v>
      </c>
      <c r="CM2" s="39">
        <v>5</v>
      </c>
      <c r="CN2" s="39">
        <v>6</v>
      </c>
      <c r="CO2" s="39">
        <v>7</v>
      </c>
      <c r="CP2" s="39">
        <v>8</v>
      </c>
      <c r="CQ2" s="39">
        <v>9</v>
      </c>
      <c r="CR2" s="39">
        <v>10</v>
      </c>
      <c r="CS2" s="39">
        <v>11</v>
      </c>
      <c r="CT2" s="39">
        <v>12</v>
      </c>
      <c r="CU2" s="39">
        <v>1</v>
      </c>
      <c r="CV2" s="39">
        <v>2</v>
      </c>
      <c r="CW2" s="39">
        <v>3</v>
      </c>
      <c r="CX2" s="39">
        <v>4</v>
      </c>
      <c r="CY2" s="39">
        <v>5</v>
      </c>
      <c r="CZ2" s="39">
        <v>6</v>
      </c>
      <c r="DA2" s="39">
        <v>7</v>
      </c>
      <c r="DB2" s="39">
        <v>8</v>
      </c>
      <c r="DC2" s="39">
        <v>9</v>
      </c>
      <c r="DD2" s="39">
        <v>10</v>
      </c>
      <c r="DE2" s="39">
        <v>11</v>
      </c>
      <c r="DF2" s="39">
        <v>12</v>
      </c>
      <c r="DG2" s="39">
        <v>1</v>
      </c>
      <c r="DH2" s="39">
        <v>2</v>
      </c>
      <c r="DI2" s="39">
        <v>3</v>
      </c>
      <c r="DJ2" s="39">
        <v>4</v>
      </c>
      <c r="DK2" s="39">
        <v>5</v>
      </c>
      <c r="DL2" s="39">
        <v>6</v>
      </c>
      <c r="DM2" s="39">
        <v>7</v>
      </c>
      <c r="DN2" s="39">
        <v>8</v>
      </c>
      <c r="DO2" s="39">
        <v>9</v>
      </c>
      <c r="DP2" s="39">
        <v>10</v>
      </c>
      <c r="DQ2" s="39">
        <v>11</v>
      </c>
      <c r="DR2" s="39">
        <v>12</v>
      </c>
      <c r="DS2" s="39">
        <v>1</v>
      </c>
      <c r="DT2" s="39">
        <v>2</v>
      </c>
      <c r="DU2" s="39">
        <v>3</v>
      </c>
      <c r="DV2" s="39">
        <v>4</v>
      </c>
      <c r="DW2" s="39">
        <v>5</v>
      </c>
      <c r="DX2" s="39">
        <v>6</v>
      </c>
      <c r="DY2" s="39">
        <v>7</v>
      </c>
      <c r="DZ2" s="39">
        <v>8</v>
      </c>
      <c r="EA2" s="39">
        <v>9</v>
      </c>
      <c r="EB2" s="39">
        <v>10</v>
      </c>
      <c r="EC2" s="39">
        <v>11</v>
      </c>
      <c r="ED2" s="39">
        <v>12</v>
      </c>
      <c r="EE2" s="39">
        <v>1</v>
      </c>
      <c r="EF2" s="39">
        <v>2</v>
      </c>
      <c r="EG2" s="39">
        <v>3</v>
      </c>
      <c r="EH2" s="39">
        <v>4</v>
      </c>
      <c r="EI2" s="39">
        <v>5</v>
      </c>
      <c r="EJ2" s="39">
        <v>6</v>
      </c>
      <c r="EK2" s="39">
        <v>7</v>
      </c>
      <c r="EL2" s="39">
        <v>8</v>
      </c>
      <c r="EM2" s="39">
        <v>9</v>
      </c>
      <c r="EN2" s="39">
        <v>10</v>
      </c>
      <c r="EO2" s="39">
        <v>11</v>
      </c>
      <c r="EP2" s="39">
        <v>12</v>
      </c>
      <c r="EQ2" s="39">
        <v>1</v>
      </c>
      <c r="ER2" s="39">
        <v>2</v>
      </c>
      <c r="ES2" s="39">
        <v>3</v>
      </c>
      <c r="ET2" s="39">
        <v>4</v>
      </c>
      <c r="EU2" s="39">
        <v>5</v>
      </c>
      <c r="EV2" s="39">
        <v>6</v>
      </c>
      <c r="EW2" s="39">
        <v>7</v>
      </c>
      <c r="EX2" s="39">
        <v>8</v>
      </c>
      <c r="EY2" s="39">
        <v>9</v>
      </c>
      <c r="EZ2" s="39">
        <v>10</v>
      </c>
      <c r="FA2" s="39">
        <v>11</v>
      </c>
      <c r="FB2" s="39">
        <v>12</v>
      </c>
      <c r="FC2" s="39">
        <v>1</v>
      </c>
      <c r="FD2" s="39">
        <v>2</v>
      </c>
      <c r="FE2" s="39">
        <v>3</v>
      </c>
      <c r="FF2" s="39">
        <v>4</v>
      </c>
      <c r="FG2" s="39">
        <v>5</v>
      </c>
      <c r="FH2" s="39">
        <v>6</v>
      </c>
      <c r="FI2" s="39">
        <v>7</v>
      </c>
      <c r="FJ2" s="39">
        <v>8</v>
      </c>
      <c r="FK2" s="39">
        <v>9</v>
      </c>
      <c r="FL2" s="39">
        <v>10</v>
      </c>
      <c r="FM2" s="39">
        <v>11</v>
      </c>
      <c r="FN2" s="39">
        <v>12</v>
      </c>
      <c r="FO2" s="39">
        <v>1</v>
      </c>
      <c r="FP2" s="39">
        <v>2</v>
      </c>
      <c r="FQ2" s="39">
        <v>3</v>
      </c>
      <c r="FR2" s="39">
        <v>4</v>
      </c>
      <c r="FS2" s="39">
        <v>5</v>
      </c>
      <c r="FT2" s="39">
        <v>6</v>
      </c>
      <c r="FU2" s="39">
        <v>7</v>
      </c>
      <c r="FV2" s="39">
        <v>8</v>
      </c>
      <c r="FW2" s="39">
        <v>9</v>
      </c>
      <c r="FX2" s="39">
        <v>10</v>
      </c>
      <c r="FY2" s="39">
        <v>11</v>
      </c>
      <c r="FZ2" s="39">
        <v>12</v>
      </c>
      <c r="GA2" s="39">
        <v>1</v>
      </c>
      <c r="GB2" s="39">
        <v>2</v>
      </c>
      <c r="GC2" s="39">
        <v>3</v>
      </c>
      <c r="GD2" s="39">
        <v>4</v>
      </c>
      <c r="GE2" s="39">
        <v>5</v>
      </c>
      <c r="GF2" s="39">
        <v>6</v>
      </c>
      <c r="GG2" s="39">
        <v>7</v>
      </c>
      <c r="GH2" s="39">
        <v>8</v>
      </c>
      <c r="GI2" s="39">
        <v>9</v>
      </c>
      <c r="GJ2" s="39">
        <v>10</v>
      </c>
      <c r="GK2" s="39">
        <v>11</v>
      </c>
      <c r="GL2" s="39">
        <v>12</v>
      </c>
      <c r="GM2" s="39">
        <v>1</v>
      </c>
      <c r="GN2" s="39">
        <v>2</v>
      </c>
      <c r="GO2" s="39">
        <v>3</v>
      </c>
      <c r="GP2" s="39">
        <v>4</v>
      </c>
      <c r="GQ2" s="39">
        <v>5</v>
      </c>
      <c r="GR2" s="39">
        <v>6</v>
      </c>
      <c r="GS2" s="39">
        <v>7</v>
      </c>
      <c r="GT2" s="39">
        <v>8</v>
      </c>
      <c r="GU2" s="39">
        <v>9</v>
      </c>
      <c r="GV2" s="39">
        <v>10</v>
      </c>
      <c r="GW2" s="39">
        <v>11</v>
      </c>
      <c r="GX2" s="39">
        <v>12</v>
      </c>
      <c r="GY2" s="39">
        <v>1</v>
      </c>
      <c r="GZ2" s="39">
        <v>2</v>
      </c>
      <c r="HA2" s="39">
        <v>3</v>
      </c>
      <c r="HB2" s="39">
        <v>4</v>
      </c>
      <c r="HC2" s="39">
        <v>5</v>
      </c>
      <c r="HD2" s="39">
        <v>6</v>
      </c>
      <c r="HE2" s="39">
        <v>7</v>
      </c>
      <c r="HF2" s="39">
        <v>8</v>
      </c>
      <c r="HG2" s="39">
        <v>9</v>
      </c>
      <c r="HH2" s="39">
        <v>10</v>
      </c>
      <c r="HI2" s="39">
        <v>11</v>
      </c>
      <c r="HJ2" s="39">
        <v>12</v>
      </c>
      <c r="HK2" s="39">
        <v>1</v>
      </c>
      <c r="HL2" s="39">
        <v>2</v>
      </c>
      <c r="HM2" s="39">
        <v>3</v>
      </c>
      <c r="HN2" s="39">
        <v>4</v>
      </c>
      <c r="HO2" s="39">
        <v>5</v>
      </c>
      <c r="HP2" s="39">
        <v>6</v>
      </c>
      <c r="HQ2" s="39">
        <v>7</v>
      </c>
      <c r="HR2" s="39">
        <v>8</v>
      </c>
      <c r="HS2" s="39">
        <v>9</v>
      </c>
      <c r="HT2" s="39">
        <v>10</v>
      </c>
      <c r="HU2" s="39">
        <v>11</v>
      </c>
      <c r="HV2" s="39">
        <v>12</v>
      </c>
      <c r="HW2" s="39">
        <v>1</v>
      </c>
      <c r="HX2" s="39">
        <v>2</v>
      </c>
      <c r="HY2" s="39">
        <v>3</v>
      </c>
      <c r="HZ2" s="39">
        <v>4</v>
      </c>
      <c r="IA2" s="39">
        <v>5</v>
      </c>
      <c r="IB2" s="39">
        <v>6</v>
      </c>
      <c r="IC2" s="39">
        <v>7</v>
      </c>
      <c r="ID2" s="39">
        <v>8</v>
      </c>
      <c r="IE2" s="39">
        <v>9</v>
      </c>
      <c r="IF2" s="39">
        <v>10</v>
      </c>
      <c r="IG2" s="39">
        <v>11</v>
      </c>
      <c r="IH2" s="39">
        <v>12</v>
      </c>
      <c r="II2" s="39">
        <v>1</v>
      </c>
      <c r="IJ2" s="39">
        <v>2</v>
      </c>
      <c r="IK2" s="39">
        <v>3</v>
      </c>
      <c r="IL2" s="39">
        <v>4</v>
      </c>
      <c r="IM2" s="39">
        <v>5</v>
      </c>
      <c r="IN2" s="39">
        <v>6</v>
      </c>
      <c r="IO2" s="39">
        <v>7</v>
      </c>
      <c r="IP2" s="39">
        <v>8</v>
      </c>
      <c r="IQ2" s="39">
        <v>9</v>
      </c>
      <c r="IR2" s="39">
        <v>10</v>
      </c>
      <c r="IS2" s="39">
        <v>11</v>
      </c>
      <c r="IT2" s="39">
        <v>12</v>
      </c>
      <c r="IU2" s="39">
        <v>1</v>
      </c>
      <c r="IV2" s="39">
        <v>2</v>
      </c>
      <c r="IW2" s="39">
        <v>3</v>
      </c>
      <c r="IX2" s="39">
        <v>4</v>
      </c>
      <c r="IY2" s="39">
        <v>5</v>
      </c>
      <c r="IZ2" s="39">
        <v>6</v>
      </c>
      <c r="JA2" s="39">
        <v>7</v>
      </c>
      <c r="JB2" s="39">
        <v>8</v>
      </c>
      <c r="JC2" s="39">
        <v>9</v>
      </c>
      <c r="JD2" s="39">
        <v>10</v>
      </c>
      <c r="JE2" s="39">
        <v>11</v>
      </c>
      <c r="JF2" s="39">
        <v>12</v>
      </c>
      <c r="JG2" s="39">
        <v>1</v>
      </c>
      <c r="JH2" s="39">
        <v>2</v>
      </c>
      <c r="JI2" s="39">
        <v>3</v>
      </c>
      <c r="JJ2" s="39">
        <v>4</v>
      </c>
      <c r="JK2" s="39">
        <v>5</v>
      </c>
      <c r="JL2" s="39">
        <v>6</v>
      </c>
      <c r="JM2" s="39">
        <v>7</v>
      </c>
      <c r="JN2" s="39">
        <v>8</v>
      </c>
      <c r="JO2" s="39">
        <v>9</v>
      </c>
      <c r="JP2" s="39">
        <v>10</v>
      </c>
      <c r="JQ2" s="39">
        <v>11</v>
      </c>
      <c r="JR2" s="39">
        <v>12</v>
      </c>
      <c r="JS2" s="39">
        <v>1</v>
      </c>
      <c r="JT2" s="39">
        <v>2</v>
      </c>
      <c r="JU2" s="39">
        <v>3</v>
      </c>
      <c r="JV2" s="39">
        <v>4</v>
      </c>
      <c r="JW2" s="39">
        <v>5</v>
      </c>
      <c r="JX2" s="39">
        <v>6</v>
      </c>
      <c r="JY2" s="39">
        <v>7</v>
      </c>
      <c r="JZ2" s="39">
        <v>8</v>
      </c>
      <c r="KA2" s="39">
        <v>9</v>
      </c>
      <c r="KB2" s="39">
        <v>10</v>
      </c>
      <c r="KC2" s="39">
        <v>11</v>
      </c>
      <c r="KD2" s="39">
        <v>12</v>
      </c>
      <c r="KE2" s="39">
        <v>1</v>
      </c>
      <c r="KF2" s="39">
        <v>2</v>
      </c>
      <c r="KG2" s="39">
        <v>3</v>
      </c>
      <c r="KH2" s="39">
        <v>4</v>
      </c>
      <c r="KI2" s="39">
        <v>5</v>
      </c>
      <c r="KJ2" s="39">
        <v>6</v>
      </c>
      <c r="KK2" s="39">
        <v>7</v>
      </c>
      <c r="KL2" s="39">
        <v>8</v>
      </c>
      <c r="KM2" s="39">
        <v>9</v>
      </c>
      <c r="KN2" s="39">
        <v>10</v>
      </c>
      <c r="KO2" s="39">
        <v>11</v>
      </c>
      <c r="KP2" s="39">
        <v>12</v>
      </c>
      <c r="KQ2" s="39">
        <v>1</v>
      </c>
      <c r="KR2" s="39">
        <v>2</v>
      </c>
      <c r="KS2" s="39">
        <v>3</v>
      </c>
      <c r="KT2" s="39">
        <v>4</v>
      </c>
      <c r="KU2" s="39">
        <v>5</v>
      </c>
      <c r="KV2" s="39">
        <v>6</v>
      </c>
      <c r="KW2" s="39">
        <v>7</v>
      </c>
      <c r="KX2" s="39">
        <v>8</v>
      </c>
      <c r="KY2" s="39">
        <v>9</v>
      </c>
      <c r="KZ2" s="39">
        <v>10</v>
      </c>
      <c r="LA2" s="39">
        <v>11</v>
      </c>
      <c r="LB2" s="39">
        <v>12</v>
      </c>
      <c r="LC2" s="39">
        <v>1</v>
      </c>
      <c r="LD2" s="39">
        <v>2</v>
      </c>
      <c r="LE2" s="39">
        <v>3</v>
      </c>
      <c r="LF2" s="39">
        <v>4</v>
      </c>
      <c r="LG2" s="39">
        <v>5</v>
      </c>
      <c r="LH2" s="39">
        <v>6</v>
      </c>
      <c r="LI2" s="39">
        <v>7</v>
      </c>
      <c r="LJ2" s="39">
        <v>8</v>
      </c>
      <c r="LK2" s="39">
        <v>9</v>
      </c>
      <c r="LL2" s="39">
        <v>10</v>
      </c>
      <c r="LM2" s="39">
        <v>11</v>
      </c>
      <c r="LN2" s="39">
        <v>12</v>
      </c>
      <c r="LO2" s="39">
        <v>1</v>
      </c>
      <c r="LP2" s="39">
        <v>2</v>
      </c>
      <c r="LQ2" s="39">
        <v>3</v>
      </c>
      <c r="LR2" s="39">
        <v>4</v>
      </c>
      <c r="LS2" s="39">
        <v>5</v>
      </c>
      <c r="LT2" s="39">
        <v>6</v>
      </c>
      <c r="LU2" s="39">
        <v>7</v>
      </c>
      <c r="LV2" s="39">
        <v>8</v>
      </c>
      <c r="LW2" s="39">
        <v>9</v>
      </c>
      <c r="LX2" s="39">
        <v>10</v>
      </c>
      <c r="LY2" s="39">
        <v>11</v>
      </c>
      <c r="LZ2" s="39">
        <v>12</v>
      </c>
      <c r="MA2" s="39">
        <v>1</v>
      </c>
      <c r="MB2" s="39">
        <v>2</v>
      </c>
      <c r="MC2" s="39">
        <v>3</v>
      </c>
      <c r="MD2" s="39">
        <v>4</v>
      </c>
      <c r="ME2" s="39">
        <v>5</v>
      </c>
      <c r="MF2" s="39">
        <v>6</v>
      </c>
      <c r="MG2" s="39">
        <v>7</v>
      </c>
      <c r="MH2" s="39">
        <v>8</v>
      </c>
      <c r="MI2" s="39">
        <v>9</v>
      </c>
      <c r="MJ2" s="39">
        <v>10</v>
      </c>
      <c r="MK2" s="39">
        <v>11</v>
      </c>
      <c r="ML2" s="39">
        <v>12</v>
      </c>
      <c r="MM2" s="39">
        <v>1</v>
      </c>
      <c r="MN2" s="39">
        <v>2</v>
      </c>
      <c r="MO2" s="39">
        <v>3</v>
      </c>
      <c r="MP2" s="39">
        <v>4</v>
      </c>
      <c r="MQ2" s="39">
        <v>5</v>
      </c>
      <c r="MR2" s="39">
        <v>6</v>
      </c>
      <c r="MS2" s="39">
        <v>7</v>
      </c>
      <c r="MT2" s="39">
        <v>8</v>
      </c>
      <c r="MU2" s="39">
        <v>9</v>
      </c>
      <c r="MV2" s="39">
        <v>10</v>
      </c>
      <c r="MW2" s="39">
        <v>11</v>
      </c>
      <c r="MX2" s="39">
        <v>12</v>
      </c>
    </row>
    <row r="3" spans="1:362" x14ac:dyDescent="0.2">
      <c r="A3" s="40" t="s">
        <v>47</v>
      </c>
      <c r="C3" s="39">
        <v>31</v>
      </c>
      <c r="D3" s="39">
        <f>IF(MOD(D1,4)=0,29,28)</f>
        <v>28</v>
      </c>
      <c r="E3" s="39">
        <v>31</v>
      </c>
      <c r="F3" s="39">
        <v>30</v>
      </c>
      <c r="G3" s="39">
        <v>31</v>
      </c>
      <c r="H3" s="39">
        <v>30</v>
      </c>
      <c r="I3" s="39">
        <v>31</v>
      </c>
      <c r="J3" s="39">
        <v>31</v>
      </c>
      <c r="K3" s="39">
        <v>30</v>
      </c>
      <c r="L3" s="39">
        <v>31</v>
      </c>
      <c r="M3" s="39">
        <v>30</v>
      </c>
      <c r="N3" s="39">
        <v>31</v>
      </c>
      <c r="O3" s="39">
        <v>31</v>
      </c>
      <c r="P3" s="39">
        <f>IF(MOD(P1,4)=0,29,28)</f>
        <v>29</v>
      </c>
      <c r="Q3" s="39">
        <v>31</v>
      </c>
      <c r="R3" s="39">
        <v>30</v>
      </c>
      <c r="S3" s="39">
        <v>31</v>
      </c>
      <c r="T3" s="39">
        <v>30</v>
      </c>
      <c r="U3" s="39">
        <v>31</v>
      </c>
      <c r="V3" s="39">
        <v>31</v>
      </c>
      <c r="W3" s="39">
        <v>30</v>
      </c>
      <c r="X3" s="39">
        <v>31</v>
      </c>
      <c r="Y3" s="39">
        <v>30</v>
      </c>
      <c r="Z3" s="39">
        <v>31</v>
      </c>
      <c r="AA3" s="39">
        <v>31</v>
      </c>
      <c r="AB3" s="39">
        <f>IF(MOD(AB1,4)=0,29,28)</f>
        <v>28</v>
      </c>
      <c r="AC3" s="39">
        <v>31</v>
      </c>
      <c r="AD3" s="39">
        <v>30</v>
      </c>
      <c r="AE3" s="39">
        <v>31</v>
      </c>
      <c r="AF3" s="39">
        <v>30</v>
      </c>
      <c r="AG3" s="39">
        <v>31</v>
      </c>
      <c r="AH3" s="39">
        <v>31</v>
      </c>
      <c r="AI3" s="39">
        <v>30</v>
      </c>
      <c r="AJ3" s="39">
        <v>31</v>
      </c>
      <c r="AK3" s="39">
        <v>30</v>
      </c>
      <c r="AL3" s="39">
        <v>31</v>
      </c>
      <c r="AM3" s="39">
        <v>31</v>
      </c>
      <c r="AN3" s="39">
        <f>IF(MOD(AN1,4)=0,29,28)</f>
        <v>28</v>
      </c>
      <c r="AO3" s="39">
        <v>31</v>
      </c>
      <c r="AP3" s="39">
        <v>30</v>
      </c>
      <c r="AQ3" s="39">
        <v>31</v>
      </c>
      <c r="AR3" s="39">
        <v>30</v>
      </c>
      <c r="AS3" s="39">
        <v>31</v>
      </c>
      <c r="AT3" s="39">
        <v>31</v>
      </c>
      <c r="AU3" s="39">
        <v>30</v>
      </c>
      <c r="AV3" s="39">
        <v>31</v>
      </c>
      <c r="AW3" s="39">
        <v>30</v>
      </c>
      <c r="AX3" s="39">
        <v>31</v>
      </c>
      <c r="AY3" s="39">
        <v>31</v>
      </c>
      <c r="AZ3" s="39">
        <f>IF(MOD(AZ1,4)=0,29,28)</f>
        <v>28</v>
      </c>
      <c r="BA3" s="39">
        <v>31</v>
      </c>
      <c r="BB3" s="39">
        <v>30</v>
      </c>
      <c r="BC3" s="39">
        <v>31</v>
      </c>
      <c r="BD3" s="39">
        <v>30</v>
      </c>
      <c r="BE3" s="39">
        <v>31</v>
      </c>
      <c r="BF3" s="39">
        <v>31</v>
      </c>
      <c r="BG3" s="39">
        <v>30</v>
      </c>
      <c r="BH3" s="39">
        <v>31</v>
      </c>
      <c r="BI3" s="39">
        <v>30</v>
      </c>
      <c r="BJ3" s="39">
        <v>31</v>
      </c>
      <c r="BK3" s="39">
        <v>31</v>
      </c>
      <c r="BL3" s="39">
        <f>IF(MOD(BL1,4)=0,29,28)</f>
        <v>29</v>
      </c>
      <c r="BM3" s="39">
        <v>31</v>
      </c>
      <c r="BN3" s="39">
        <v>30</v>
      </c>
      <c r="BO3" s="39">
        <v>31</v>
      </c>
      <c r="BP3" s="39">
        <v>30</v>
      </c>
      <c r="BQ3" s="39">
        <v>31</v>
      </c>
      <c r="BR3" s="39">
        <v>31</v>
      </c>
      <c r="BS3" s="39">
        <v>30</v>
      </c>
      <c r="BT3" s="39">
        <v>31</v>
      </c>
      <c r="BU3" s="39">
        <v>30</v>
      </c>
      <c r="BV3" s="39">
        <v>31</v>
      </c>
      <c r="BW3" s="39">
        <v>31</v>
      </c>
      <c r="BX3" s="39">
        <f>IF(MOD(BX1,4)=0,29,28)</f>
        <v>28</v>
      </c>
      <c r="BY3" s="39">
        <v>31</v>
      </c>
      <c r="BZ3" s="39">
        <v>30</v>
      </c>
      <c r="CA3" s="39">
        <v>31</v>
      </c>
      <c r="CB3" s="39">
        <v>30</v>
      </c>
      <c r="CC3" s="39">
        <v>31</v>
      </c>
      <c r="CD3" s="39">
        <v>31</v>
      </c>
      <c r="CE3" s="39">
        <v>30</v>
      </c>
      <c r="CF3" s="39">
        <v>31</v>
      </c>
      <c r="CG3" s="39">
        <v>30</v>
      </c>
      <c r="CH3" s="39">
        <v>31</v>
      </c>
      <c r="CI3" s="39">
        <v>31</v>
      </c>
      <c r="CJ3" s="39">
        <f>IF(MOD(CJ1,4)=0,29,28)</f>
        <v>28</v>
      </c>
      <c r="CK3" s="39">
        <v>31</v>
      </c>
      <c r="CL3" s="39">
        <v>30</v>
      </c>
      <c r="CM3" s="39">
        <v>31</v>
      </c>
      <c r="CN3" s="39">
        <v>30</v>
      </c>
      <c r="CO3" s="39">
        <v>31</v>
      </c>
      <c r="CP3" s="39">
        <v>31</v>
      </c>
      <c r="CQ3" s="39">
        <v>30</v>
      </c>
      <c r="CR3" s="39">
        <v>31</v>
      </c>
      <c r="CS3" s="39">
        <v>30</v>
      </c>
      <c r="CT3" s="39">
        <v>31</v>
      </c>
      <c r="CU3" s="39">
        <v>31</v>
      </c>
      <c r="CV3" s="39">
        <f>IF(MOD(CV1,4)=0,29,28)</f>
        <v>28</v>
      </c>
      <c r="CW3" s="39">
        <v>31</v>
      </c>
      <c r="CX3" s="39">
        <v>30</v>
      </c>
      <c r="CY3" s="39">
        <v>31</v>
      </c>
      <c r="CZ3" s="39">
        <v>30</v>
      </c>
      <c r="DA3" s="39">
        <v>31</v>
      </c>
      <c r="DB3" s="39">
        <v>31</v>
      </c>
      <c r="DC3" s="39">
        <v>30</v>
      </c>
      <c r="DD3" s="39">
        <v>31</v>
      </c>
      <c r="DE3" s="39">
        <v>30</v>
      </c>
      <c r="DF3" s="39">
        <v>31</v>
      </c>
      <c r="DG3" s="39">
        <v>31</v>
      </c>
      <c r="DH3" s="39">
        <f>IF(MOD(DH1,4)=0,29,28)</f>
        <v>29</v>
      </c>
      <c r="DI3" s="39">
        <v>31</v>
      </c>
      <c r="DJ3" s="39">
        <v>30</v>
      </c>
      <c r="DK3" s="39">
        <v>31</v>
      </c>
      <c r="DL3" s="39">
        <v>30</v>
      </c>
      <c r="DM3" s="39">
        <v>31</v>
      </c>
      <c r="DN3" s="39">
        <v>31</v>
      </c>
      <c r="DO3" s="39">
        <v>30</v>
      </c>
      <c r="DP3" s="39">
        <v>31</v>
      </c>
      <c r="DQ3" s="39">
        <v>30</v>
      </c>
      <c r="DR3" s="39">
        <v>31</v>
      </c>
      <c r="DS3" s="39">
        <v>31</v>
      </c>
      <c r="DT3" s="39">
        <f>IF(MOD(DT1,4)=0,29,28)</f>
        <v>28</v>
      </c>
      <c r="DU3" s="39">
        <v>31</v>
      </c>
      <c r="DV3" s="39">
        <v>30</v>
      </c>
      <c r="DW3" s="39">
        <v>31</v>
      </c>
      <c r="DX3" s="39">
        <v>30</v>
      </c>
      <c r="DY3" s="39">
        <v>31</v>
      </c>
      <c r="DZ3" s="39">
        <v>31</v>
      </c>
      <c r="EA3" s="39">
        <v>30</v>
      </c>
      <c r="EB3" s="39">
        <v>31</v>
      </c>
      <c r="EC3" s="39">
        <v>30</v>
      </c>
      <c r="ED3" s="39">
        <v>31</v>
      </c>
      <c r="EE3" s="39">
        <v>31</v>
      </c>
      <c r="EF3" s="39">
        <f>IF(MOD(EF1,4)=0,29,28)</f>
        <v>28</v>
      </c>
      <c r="EG3" s="39">
        <v>31</v>
      </c>
      <c r="EH3" s="39">
        <v>30</v>
      </c>
      <c r="EI3" s="39">
        <v>31</v>
      </c>
      <c r="EJ3" s="39">
        <v>30</v>
      </c>
      <c r="EK3" s="39">
        <v>31</v>
      </c>
      <c r="EL3" s="39">
        <v>31</v>
      </c>
      <c r="EM3" s="39">
        <v>30</v>
      </c>
      <c r="EN3" s="39">
        <v>31</v>
      </c>
      <c r="EO3" s="39">
        <v>30</v>
      </c>
      <c r="EP3" s="39">
        <v>31</v>
      </c>
      <c r="EQ3" s="39">
        <v>31</v>
      </c>
      <c r="ER3" s="39">
        <f>IF(MOD(ER1,4)=0,29,28)</f>
        <v>28</v>
      </c>
      <c r="ES3" s="39">
        <v>31</v>
      </c>
      <c r="ET3" s="39">
        <v>30</v>
      </c>
      <c r="EU3" s="39">
        <v>31</v>
      </c>
      <c r="EV3" s="39">
        <v>30</v>
      </c>
      <c r="EW3" s="39">
        <v>31</v>
      </c>
      <c r="EX3" s="39">
        <v>31</v>
      </c>
      <c r="EY3" s="39">
        <v>30</v>
      </c>
      <c r="EZ3" s="39">
        <v>31</v>
      </c>
      <c r="FA3" s="39">
        <v>30</v>
      </c>
      <c r="FB3" s="39">
        <v>31</v>
      </c>
      <c r="FC3" s="39">
        <v>31</v>
      </c>
      <c r="FD3" s="39">
        <f>IF(MOD(FD1,4)=0,29,28)</f>
        <v>29</v>
      </c>
      <c r="FE3" s="39">
        <v>31</v>
      </c>
      <c r="FF3" s="39">
        <v>30</v>
      </c>
      <c r="FG3" s="39">
        <v>31</v>
      </c>
      <c r="FH3" s="39">
        <v>30</v>
      </c>
      <c r="FI3" s="39">
        <v>31</v>
      </c>
      <c r="FJ3" s="39">
        <v>31</v>
      </c>
      <c r="FK3" s="39">
        <v>30</v>
      </c>
      <c r="FL3" s="39">
        <v>31</v>
      </c>
      <c r="FM3" s="39">
        <v>30</v>
      </c>
      <c r="FN3" s="39">
        <v>31</v>
      </c>
      <c r="FO3" s="39">
        <v>31</v>
      </c>
      <c r="FP3" s="39">
        <f>IF(MOD(FP1,4)=0,29,28)</f>
        <v>28</v>
      </c>
      <c r="FQ3" s="39">
        <v>31</v>
      </c>
      <c r="FR3" s="39">
        <v>30</v>
      </c>
      <c r="FS3" s="39">
        <v>31</v>
      </c>
      <c r="FT3" s="39">
        <v>30</v>
      </c>
      <c r="FU3" s="39">
        <v>31</v>
      </c>
      <c r="FV3" s="39">
        <v>31</v>
      </c>
      <c r="FW3" s="39">
        <v>30</v>
      </c>
      <c r="FX3" s="39">
        <v>31</v>
      </c>
      <c r="FY3" s="39">
        <v>30</v>
      </c>
      <c r="FZ3" s="39">
        <v>31</v>
      </c>
      <c r="GA3" s="39">
        <v>31</v>
      </c>
      <c r="GB3" s="39">
        <f>IF(MOD(GB1,4)=0,29,28)</f>
        <v>28</v>
      </c>
      <c r="GC3" s="39">
        <v>31</v>
      </c>
      <c r="GD3" s="39">
        <v>30</v>
      </c>
      <c r="GE3" s="39">
        <v>31</v>
      </c>
      <c r="GF3" s="39">
        <v>30</v>
      </c>
      <c r="GG3" s="39">
        <v>31</v>
      </c>
      <c r="GH3" s="39">
        <v>31</v>
      </c>
      <c r="GI3" s="39">
        <v>30</v>
      </c>
      <c r="GJ3" s="39">
        <v>31</v>
      </c>
      <c r="GK3" s="39">
        <v>30</v>
      </c>
      <c r="GL3" s="39">
        <v>31</v>
      </c>
      <c r="GM3" s="39">
        <v>31</v>
      </c>
      <c r="GN3" s="39">
        <f>IF(MOD(GN1,4)=0,29,28)</f>
        <v>28</v>
      </c>
      <c r="GO3" s="39">
        <v>31</v>
      </c>
      <c r="GP3" s="39">
        <v>30</v>
      </c>
      <c r="GQ3" s="39">
        <v>31</v>
      </c>
      <c r="GR3" s="39">
        <v>30</v>
      </c>
      <c r="GS3" s="39">
        <v>31</v>
      </c>
      <c r="GT3" s="39">
        <v>31</v>
      </c>
      <c r="GU3" s="39">
        <v>30</v>
      </c>
      <c r="GV3" s="39">
        <v>31</v>
      </c>
      <c r="GW3" s="39">
        <v>30</v>
      </c>
      <c r="GX3" s="39">
        <v>31</v>
      </c>
      <c r="GY3" s="39">
        <v>31</v>
      </c>
      <c r="GZ3" s="39">
        <f>IF(MOD(GZ1,4)=0,29,28)</f>
        <v>29</v>
      </c>
      <c r="HA3" s="39">
        <v>31</v>
      </c>
      <c r="HB3" s="39">
        <v>30</v>
      </c>
      <c r="HC3" s="39">
        <v>31</v>
      </c>
      <c r="HD3" s="39">
        <v>30</v>
      </c>
      <c r="HE3" s="39">
        <v>31</v>
      </c>
      <c r="HF3" s="39">
        <v>31</v>
      </c>
      <c r="HG3" s="39">
        <v>30</v>
      </c>
      <c r="HH3" s="39">
        <v>31</v>
      </c>
      <c r="HI3" s="39">
        <v>30</v>
      </c>
      <c r="HJ3" s="39">
        <v>31</v>
      </c>
      <c r="HK3" s="39">
        <v>31</v>
      </c>
      <c r="HL3" s="39">
        <f>IF(MOD(HL1,4)=0,29,28)</f>
        <v>28</v>
      </c>
      <c r="HM3" s="39">
        <v>31</v>
      </c>
      <c r="HN3" s="39">
        <v>30</v>
      </c>
      <c r="HO3" s="39">
        <v>31</v>
      </c>
      <c r="HP3" s="39">
        <v>30</v>
      </c>
      <c r="HQ3" s="39">
        <v>31</v>
      </c>
      <c r="HR3" s="39">
        <v>31</v>
      </c>
      <c r="HS3" s="39">
        <v>30</v>
      </c>
      <c r="HT3" s="39">
        <v>31</v>
      </c>
      <c r="HU3" s="39">
        <v>30</v>
      </c>
      <c r="HV3" s="39">
        <v>31</v>
      </c>
      <c r="HW3" s="39">
        <v>31</v>
      </c>
      <c r="HX3" s="39">
        <f>IF(MOD(HX1,4)=0,29,28)</f>
        <v>28</v>
      </c>
      <c r="HY3" s="39">
        <v>31</v>
      </c>
      <c r="HZ3" s="39">
        <v>30</v>
      </c>
      <c r="IA3" s="39">
        <v>31</v>
      </c>
      <c r="IB3" s="39">
        <v>30</v>
      </c>
      <c r="IC3" s="39">
        <v>31</v>
      </c>
      <c r="ID3" s="39">
        <v>31</v>
      </c>
      <c r="IE3" s="39">
        <v>30</v>
      </c>
      <c r="IF3" s="39">
        <v>31</v>
      </c>
      <c r="IG3" s="39">
        <v>30</v>
      </c>
      <c r="IH3" s="39">
        <v>31</v>
      </c>
      <c r="II3" s="39">
        <v>31</v>
      </c>
      <c r="IJ3" s="39">
        <f>IF(MOD(IJ1,4)=0,29,28)</f>
        <v>28</v>
      </c>
      <c r="IK3" s="39">
        <v>31</v>
      </c>
      <c r="IL3" s="39">
        <v>30</v>
      </c>
      <c r="IM3" s="39">
        <v>31</v>
      </c>
      <c r="IN3" s="39">
        <v>30</v>
      </c>
      <c r="IO3" s="39">
        <v>31</v>
      </c>
      <c r="IP3" s="39">
        <v>31</v>
      </c>
      <c r="IQ3" s="39">
        <v>30</v>
      </c>
      <c r="IR3" s="39">
        <v>31</v>
      </c>
      <c r="IS3" s="39">
        <v>30</v>
      </c>
      <c r="IT3" s="39">
        <v>31</v>
      </c>
      <c r="IU3" s="39">
        <v>31</v>
      </c>
      <c r="IV3" s="39">
        <f>IF(MOD(IV1,4)=0,29,28)</f>
        <v>29</v>
      </c>
      <c r="IW3" s="39">
        <v>31</v>
      </c>
      <c r="IX3" s="39">
        <v>30</v>
      </c>
      <c r="IY3" s="39">
        <v>31</v>
      </c>
      <c r="IZ3" s="39">
        <v>30</v>
      </c>
      <c r="JA3" s="39">
        <v>31</v>
      </c>
      <c r="JB3" s="39">
        <v>31</v>
      </c>
      <c r="JC3" s="39">
        <v>30</v>
      </c>
      <c r="JD3" s="39">
        <v>31</v>
      </c>
      <c r="JE3" s="39">
        <v>30</v>
      </c>
      <c r="JF3" s="39">
        <v>31</v>
      </c>
      <c r="JG3" s="39">
        <v>31</v>
      </c>
      <c r="JH3" s="39">
        <f>IF(MOD(JH1,4)=0,29,28)</f>
        <v>28</v>
      </c>
      <c r="JI3" s="39">
        <v>31</v>
      </c>
      <c r="JJ3" s="39">
        <v>30</v>
      </c>
      <c r="JK3" s="39">
        <v>31</v>
      </c>
      <c r="JL3" s="39">
        <v>30</v>
      </c>
      <c r="JM3" s="39">
        <v>31</v>
      </c>
      <c r="JN3" s="39">
        <v>31</v>
      </c>
      <c r="JO3" s="39">
        <v>30</v>
      </c>
      <c r="JP3" s="39">
        <v>31</v>
      </c>
      <c r="JQ3" s="39">
        <v>30</v>
      </c>
      <c r="JR3" s="39">
        <v>31</v>
      </c>
      <c r="JS3" s="39">
        <v>31</v>
      </c>
      <c r="JT3" s="39">
        <f>IF(MOD(JT1,4)=0,29,28)</f>
        <v>28</v>
      </c>
      <c r="JU3" s="39">
        <v>31</v>
      </c>
      <c r="JV3" s="39">
        <v>30</v>
      </c>
      <c r="JW3" s="39">
        <v>31</v>
      </c>
      <c r="JX3" s="39">
        <v>30</v>
      </c>
      <c r="JY3" s="39">
        <v>31</v>
      </c>
      <c r="JZ3" s="39">
        <v>31</v>
      </c>
      <c r="KA3" s="39">
        <v>30</v>
      </c>
      <c r="KB3" s="39">
        <v>31</v>
      </c>
      <c r="KC3" s="39">
        <v>30</v>
      </c>
      <c r="KD3" s="39">
        <v>31</v>
      </c>
      <c r="KE3" s="39">
        <v>31</v>
      </c>
      <c r="KF3" s="39">
        <f>IF(MOD(KF1,4)=0,29,28)</f>
        <v>28</v>
      </c>
      <c r="KG3" s="39">
        <v>31</v>
      </c>
      <c r="KH3" s="39">
        <v>30</v>
      </c>
      <c r="KI3" s="39">
        <v>31</v>
      </c>
      <c r="KJ3" s="39">
        <v>30</v>
      </c>
      <c r="KK3" s="39">
        <v>31</v>
      </c>
      <c r="KL3" s="39">
        <v>31</v>
      </c>
      <c r="KM3" s="39">
        <v>30</v>
      </c>
      <c r="KN3" s="39">
        <v>31</v>
      </c>
      <c r="KO3" s="39">
        <v>30</v>
      </c>
      <c r="KP3" s="39">
        <v>31</v>
      </c>
      <c r="KQ3" s="39">
        <v>31</v>
      </c>
      <c r="KR3" s="39">
        <f>IF(MOD(KR1,4)=0,29,28)</f>
        <v>29</v>
      </c>
      <c r="KS3" s="39">
        <v>31</v>
      </c>
      <c r="KT3" s="39">
        <v>30</v>
      </c>
      <c r="KU3" s="39">
        <v>31</v>
      </c>
      <c r="KV3" s="39">
        <v>30</v>
      </c>
      <c r="KW3" s="39">
        <v>31</v>
      </c>
      <c r="KX3" s="39">
        <v>31</v>
      </c>
      <c r="KY3" s="39">
        <v>30</v>
      </c>
      <c r="KZ3" s="39">
        <v>31</v>
      </c>
      <c r="LA3" s="39">
        <v>30</v>
      </c>
      <c r="LB3" s="39">
        <v>31</v>
      </c>
      <c r="LC3" s="39">
        <v>31</v>
      </c>
      <c r="LD3" s="39">
        <f>IF(MOD(LD1,4)=0,29,28)</f>
        <v>28</v>
      </c>
      <c r="LE3" s="39">
        <v>31</v>
      </c>
      <c r="LF3" s="39">
        <v>30</v>
      </c>
      <c r="LG3" s="39">
        <v>31</v>
      </c>
      <c r="LH3" s="39">
        <v>30</v>
      </c>
      <c r="LI3" s="39">
        <v>31</v>
      </c>
      <c r="LJ3" s="39">
        <v>31</v>
      </c>
      <c r="LK3" s="39">
        <v>30</v>
      </c>
      <c r="LL3" s="39">
        <v>31</v>
      </c>
      <c r="LM3" s="39">
        <v>30</v>
      </c>
      <c r="LN3" s="39">
        <v>31</v>
      </c>
      <c r="LO3" s="39">
        <v>31</v>
      </c>
      <c r="LP3" s="39">
        <f>IF(MOD(LP1,4)=0,29,28)</f>
        <v>28</v>
      </c>
      <c r="LQ3" s="39">
        <v>31</v>
      </c>
      <c r="LR3" s="39">
        <v>30</v>
      </c>
      <c r="LS3" s="39">
        <v>31</v>
      </c>
      <c r="LT3" s="39">
        <v>30</v>
      </c>
      <c r="LU3" s="39">
        <v>31</v>
      </c>
      <c r="LV3" s="39">
        <v>31</v>
      </c>
      <c r="LW3" s="39">
        <v>30</v>
      </c>
      <c r="LX3" s="39">
        <v>31</v>
      </c>
      <c r="LY3" s="39">
        <v>30</v>
      </c>
      <c r="LZ3" s="39">
        <v>31</v>
      </c>
      <c r="MA3" s="39">
        <v>31</v>
      </c>
      <c r="MB3" s="39">
        <f>IF(MOD(MB1,4)=0,29,28)</f>
        <v>28</v>
      </c>
      <c r="MC3" s="39">
        <v>31</v>
      </c>
      <c r="MD3" s="39">
        <v>30</v>
      </c>
      <c r="ME3" s="39">
        <v>31</v>
      </c>
      <c r="MF3" s="39">
        <v>30</v>
      </c>
      <c r="MG3" s="39">
        <v>31</v>
      </c>
      <c r="MH3" s="39">
        <v>31</v>
      </c>
      <c r="MI3" s="39">
        <v>30</v>
      </c>
      <c r="MJ3" s="39">
        <v>31</v>
      </c>
      <c r="MK3" s="39">
        <v>30</v>
      </c>
      <c r="ML3" s="39">
        <v>31</v>
      </c>
      <c r="MM3" s="39">
        <v>31</v>
      </c>
      <c r="MN3" s="39">
        <f>IF(MOD(MN1,4)=0,29,28)</f>
        <v>29</v>
      </c>
      <c r="MO3" s="39">
        <v>31</v>
      </c>
      <c r="MP3" s="39">
        <v>30</v>
      </c>
      <c r="MQ3" s="39">
        <v>31</v>
      </c>
      <c r="MR3" s="39">
        <v>30</v>
      </c>
      <c r="MS3" s="39">
        <v>31</v>
      </c>
      <c r="MT3" s="39">
        <v>31</v>
      </c>
      <c r="MU3" s="39">
        <v>30</v>
      </c>
      <c r="MV3" s="39">
        <v>31</v>
      </c>
      <c r="MW3" s="39">
        <v>30</v>
      </c>
      <c r="MX3" s="39">
        <v>31</v>
      </c>
    </row>
    <row r="4" spans="1:362" x14ac:dyDescent="0.2">
      <c r="A4" s="40" t="s">
        <v>46</v>
      </c>
      <c r="C4" s="39">
        <f t="shared" ref="C4:BN4" si="30">WEEKDAY(DATE(C1,C2,C3),1)</f>
        <v>2</v>
      </c>
      <c r="D4" s="39">
        <f t="shared" si="30"/>
        <v>2</v>
      </c>
      <c r="E4" s="39">
        <f t="shared" si="30"/>
        <v>5</v>
      </c>
      <c r="F4" s="39">
        <f t="shared" si="30"/>
        <v>7</v>
      </c>
      <c r="G4" s="39">
        <f t="shared" si="30"/>
        <v>3</v>
      </c>
      <c r="H4" s="39">
        <f t="shared" si="30"/>
        <v>5</v>
      </c>
      <c r="I4" s="39">
        <f t="shared" si="30"/>
        <v>1</v>
      </c>
      <c r="J4" s="39">
        <f t="shared" si="30"/>
        <v>4</v>
      </c>
      <c r="K4" s="39">
        <f t="shared" si="30"/>
        <v>6</v>
      </c>
      <c r="L4" s="39">
        <f t="shared" si="30"/>
        <v>2</v>
      </c>
      <c r="M4" s="39">
        <f t="shared" si="30"/>
        <v>4</v>
      </c>
      <c r="N4" s="39">
        <f t="shared" si="30"/>
        <v>7</v>
      </c>
      <c r="O4" s="39">
        <f t="shared" si="30"/>
        <v>3</v>
      </c>
      <c r="P4" s="39">
        <f t="shared" si="30"/>
        <v>4</v>
      </c>
      <c r="Q4" s="39">
        <f t="shared" si="30"/>
        <v>7</v>
      </c>
      <c r="R4" s="39">
        <f t="shared" si="30"/>
        <v>2</v>
      </c>
      <c r="S4" s="39">
        <f t="shared" si="30"/>
        <v>5</v>
      </c>
      <c r="T4" s="39">
        <f t="shared" si="30"/>
        <v>7</v>
      </c>
      <c r="U4" s="39">
        <f t="shared" si="30"/>
        <v>3</v>
      </c>
      <c r="V4" s="39">
        <f t="shared" si="30"/>
        <v>6</v>
      </c>
      <c r="W4" s="39">
        <f t="shared" si="30"/>
        <v>1</v>
      </c>
      <c r="X4" s="39">
        <f t="shared" si="30"/>
        <v>4</v>
      </c>
      <c r="Y4" s="39">
        <f t="shared" si="30"/>
        <v>6</v>
      </c>
      <c r="Z4" s="39">
        <f t="shared" si="30"/>
        <v>2</v>
      </c>
      <c r="AA4" s="39">
        <f t="shared" si="30"/>
        <v>5</v>
      </c>
      <c r="AB4" s="39">
        <f t="shared" si="30"/>
        <v>5</v>
      </c>
      <c r="AC4" s="39">
        <f t="shared" si="30"/>
        <v>1</v>
      </c>
      <c r="AD4" s="39">
        <f t="shared" si="30"/>
        <v>3</v>
      </c>
      <c r="AE4" s="39">
        <f t="shared" si="30"/>
        <v>6</v>
      </c>
      <c r="AF4" s="39">
        <f t="shared" si="30"/>
        <v>1</v>
      </c>
      <c r="AG4" s="39">
        <f t="shared" si="30"/>
        <v>4</v>
      </c>
      <c r="AH4" s="39">
        <f t="shared" si="30"/>
        <v>7</v>
      </c>
      <c r="AI4" s="39">
        <f t="shared" si="30"/>
        <v>2</v>
      </c>
      <c r="AJ4" s="39">
        <f t="shared" si="30"/>
        <v>5</v>
      </c>
      <c r="AK4" s="39">
        <f t="shared" si="30"/>
        <v>7</v>
      </c>
      <c r="AL4" s="39">
        <f t="shared" si="30"/>
        <v>3</v>
      </c>
      <c r="AM4" s="39">
        <f t="shared" si="30"/>
        <v>6</v>
      </c>
      <c r="AN4" s="39">
        <f t="shared" si="30"/>
        <v>6</v>
      </c>
      <c r="AO4" s="39">
        <f t="shared" si="30"/>
        <v>2</v>
      </c>
      <c r="AP4" s="39">
        <f t="shared" si="30"/>
        <v>4</v>
      </c>
      <c r="AQ4" s="39">
        <f t="shared" si="30"/>
        <v>7</v>
      </c>
      <c r="AR4" s="39">
        <f t="shared" si="30"/>
        <v>2</v>
      </c>
      <c r="AS4" s="39">
        <f t="shared" si="30"/>
        <v>5</v>
      </c>
      <c r="AT4" s="39">
        <f t="shared" si="30"/>
        <v>1</v>
      </c>
      <c r="AU4" s="39">
        <f t="shared" si="30"/>
        <v>3</v>
      </c>
      <c r="AV4" s="39">
        <f t="shared" si="30"/>
        <v>6</v>
      </c>
      <c r="AW4" s="39">
        <f t="shared" si="30"/>
        <v>1</v>
      </c>
      <c r="AX4" s="39">
        <f t="shared" si="30"/>
        <v>4</v>
      </c>
      <c r="AY4" s="39">
        <f t="shared" si="30"/>
        <v>7</v>
      </c>
      <c r="AZ4" s="39">
        <f t="shared" si="30"/>
        <v>7</v>
      </c>
      <c r="BA4" s="39">
        <f t="shared" si="30"/>
        <v>3</v>
      </c>
      <c r="BB4" s="39">
        <f t="shared" si="30"/>
        <v>5</v>
      </c>
      <c r="BC4" s="39">
        <f t="shared" si="30"/>
        <v>1</v>
      </c>
      <c r="BD4" s="39">
        <f t="shared" si="30"/>
        <v>3</v>
      </c>
      <c r="BE4" s="39">
        <f t="shared" si="30"/>
        <v>6</v>
      </c>
      <c r="BF4" s="39">
        <f t="shared" si="30"/>
        <v>2</v>
      </c>
      <c r="BG4" s="39">
        <f t="shared" si="30"/>
        <v>4</v>
      </c>
      <c r="BH4" s="39">
        <f t="shared" si="30"/>
        <v>7</v>
      </c>
      <c r="BI4" s="39">
        <f t="shared" si="30"/>
        <v>2</v>
      </c>
      <c r="BJ4" s="39">
        <f t="shared" si="30"/>
        <v>5</v>
      </c>
      <c r="BK4" s="39">
        <f t="shared" si="30"/>
        <v>1</v>
      </c>
      <c r="BL4" s="39">
        <f t="shared" si="30"/>
        <v>2</v>
      </c>
      <c r="BM4" s="39">
        <f t="shared" si="30"/>
        <v>5</v>
      </c>
      <c r="BN4" s="39">
        <f t="shared" si="30"/>
        <v>7</v>
      </c>
      <c r="BO4" s="39">
        <f t="shared" ref="BO4:DZ4" si="31">WEEKDAY(DATE(BO1,BO2,BO3),1)</f>
        <v>3</v>
      </c>
      <c r="BP4" s="39">
        <f t="shared" si="31"/>
        <v>5</v>
      </c>
      <c r="BQ4" s="39">
        <f t="shared" si="31"/>
        <v>1</v>
      </c>
      <c r="BR4" s="39">
        <f t="shared" si="31"/>
        <v>4</v>
      </c>
      <c r="BS4" s="39">
        <f t="shared" si="31"/>
        <v>6</v>
      </c>
      <c r="BT4" s="39">
        <f t="shared" si="31"/>
        <v>2</v>
      </c>
      <c r="BU4" s="39">
        <f t="shared" si="31"/>
        <v>4</v>
      </c>
      <c r="BV4" s="39">
        <f t="shared" si="31"/>
        <v>7</v>
      </c>
      <c r="BW4" s="39">
        <f t="shared" si="31"/>
        <v>3</v>
      </c>
      <c r="BX4" s="39">
        <f t="shared" si="31"/>
        <v>3</v>
      </c>
      <c r="BY4" s="39">
        <f t="shared" si="31"/>
        <v>6</v>
      </c>
      <c r="BZ4" s="39">
        <f t="shared" si="31"/>
        <v>1</v>
      </c>
      <c r="CA4" s="39">
        <f t="shared" si="31"/>
        <v>4</v>
      </c>
      <c r="CB4" s="39">
        <f t="shared" si="31"/>
        <v>6</v>
      </c>
      <c r="CC4" s="39">
        <f t="shared" si="31"/>
        <v>2</v>
      </c>
      <c r="CD4" s="39">
        <f t="shared" si="31"/>
        <v>5</v>
      </c>
      <c r="CE4" s="39">
        <f t="shared" si="31"/>
        <v>7</v>
      </c>
      <c r="CF4" s="39">
        <f t="shared" si="31"/>
        <v>3</v>
      </c>
      <c r="CG4" s="39">
        <f t="shared" si="31"/>
        <v>5</v>
      </c>
      <c r="CH4" s="39">
        <f t="shared" si="31"/>
        <v>1</v>
      </c>
      <c r="CI4" s="39">
        <f t="shared" si="31"/>
        <v>4</v>
      </c>
      <c r="CJ4" s="39">
        <f t="shared" si="31"/>
        <v>4</v>
      </c>
      <c r="CK4" s="39">
        <f t="shared" si="31"/>
        <v>7</v>
      </c>
      <c r="CL4" s="39">
        <f t="shared" si="31"/>
        <v>2</v>
      </c>
      <c r="CM4" s="39">
        <f t="shared" si="31"/>
        <v>5</v>
      </c>
      <c r="CN4" s="39">
        <f t="shared" si="31"/>
        <v>7</v>
      </c>
      <c r="CO4" s="39">
        <f t="shared" si="31"/>
        <v>3</v>
      </c>
      <c r="CP4" s="39">
        <f t="shared" si="31"/>
        <v>6</v>
      </c>
      <c r="CQ4" s="39">
        <f t="shared" si="31"/>
        <v>1</v>
      </c>
      <c r="CR4" s="39">
        <f t="shared" si="31"/>
        <v>4</v>
      </c>
      <c r="CS4" s="39">
        <f t="shared" si="31"/>
        <v>6</v>
      </c>
      <c r="CT4" s="39">
        <f t="shared" si="31"/>
        <v>2</v>
      </c>
      <c r="CU4" s="39">
        <f t="shared" si="31"/>
        <v>5</v>
      </c>
      <c r="CV4" s="39">
        <f t="shared" si="31"/>
        <v>5</v>
      </c>
      <c r="CW4" s="39">
        <f t="shared" si="31"/>
        <v>1</v>
      </c>
      <c r="CX4" s="39">
        <f t="shared" si="31"/>
        <v>3</v>
      </c>
      <c r="CY4" s="39">
        <f t="shared" si="31"/>
        <v>6</v>
      </c>
      <c r="CZ4" s="39">
        <f t="shared" si="31"/>
        <v>1</v>
      </c>
      <c r="DA4" s="39">
        <f t="shared" si="31"/>
        <v>4</v>
      </c>
      <c r="DB4" s="39">
        <f t="shared" si="31"/>
        <v>7</v>
      </c>
      <c r="DC4" s="39">
        <f t="shared" si="31"/>
        <v>2</v>
      </c>
      <c r="DD4" s="39">
        <f t="shared" si="31"/>
        <v>5</v>
      </c>
      <c r="DE4" s="39">
        <f t="shared" si="31"/>
        <v>7</v>
      </c>
      <c r="DF4" s="39">
        <f t="shared" si="31"/>
        <v>3</v>
      </c>
      <c r="DG4" s="39">
        <f t="shared" si="31"/>
        <v>6</v>
      </c>
      <c r="DH4" s="39">
        <f t="shared" si="31"/>
        <v>7</v>
      </c>
      <c r="DI4" s="39">
        <f t="shared" si="31"/>
        <v>3</v>
      </c>
      <c r="DJ4" s="39">
        <f t="shared" si="31"/>
        <v>5</v>
      </c>
      <c r="DK4" s="39">
        <f t="shared" si="31"/>
        <v>1</v>
      </c>
      <c r="DL4" s="39">
        <f t="shared" si="31"/>
        <v>3</v>
      </c>
      <c r="DM4" s="39">
        <f t="shared" si="31"/>
        <v>6</v>
      </c>
      <c r="DN4" s="39">
        <f t="shared" si="31"/>
        <v>2</v>
      </c>
      <c r="DO4" s="39">
        <f t="shared" si="31"/>
        <v>4</v>
      </c>
      <c r="DP4" s="39">
        <f t="shared" si="31"/>
        <v>7</v>
      </c>
      <c r="DQ4" s="39">
        <f t="shared" si="31"/>
        <v>2</v>
      </c>
      <c r="DR4" s="39">
        <f t="shared" si="31"/>
        <v>5</v>
      </c>
      <c r="DS4" s="39">
        <f t="shared" si="31"/>
        <v>1</v>
      </c>
      <c r="DT4" s="39">
        <f t="shared" si="31"/>
        <v>1</v>
      </c>
      <c r="DU4" s="39">
        <f t="shared" si="31"/>
        <v>4</v>
      </c>
      <c r="DV4" s="39">
        <f t="shared" si="31"/>
        <v>6</v>
      </c>
      <c r="DW4" s="39">
        <f t="shared" si="31"/>
        <v>2</v>
      </c>
      <c r="DX4" s="39">
        <f t="shared" si="31"/>
        <v>4</v>
      </c>
      <c r="DY4" s="39">
        <f t="shared" si="31"/>
        <v>7</v>
      </c>
      <c r="DZ4" s="39">
        <f t="shared" si="31"/>
        <v>3</v>
      </c>
      <c r="EA4" s="39">
        <f t="shared" ref="EA4:GL4" si="32">WEEKDAY(DATE(EA1,EA2,EA3),1)</f>
        <v>5</v>
      </c>
      <c r="EB4" s="39">
        <f t="shared" si="32"/>
        <v>1</v>
      </c>
      <c r="EC4" s="39">
        <f t="shared" si="32"/>
        <v>3</v>
      </c>
      <c r="ED4" s="39">
        <f t="shared" si="32"/>
        <v>6</v>
      </c>
      <c r="EE4" s="39">
        <f t="shared" si="32"/>
        <v>2</v>
      </c>
      <c r="EF4" s="39">
        <f t="shared" si="32"/>
        <v>2</v>
      </c>
      <c r="EG4" s="39">
        <f t="shared" si="32"/>
        <v>5</v>
      </c>
      <c r="EH4" s="39">
        <f t="shared" si="32"/>
        <v>7</v>
      </c>
      <c r="EI4" s="39">
        <f t="shared" si="32"/>
        <v>3</v>
      </c>
      <c r="EJ4" s="39">
        <f t="shared" si="32"/>
        <v>5</v>
      </c>
      <c r="EK4" s="39">
        <f t="shared" si="32"/>
        <v>1</v>
      </c>
      <c r="EL4" s="39">
        <f t="shared" si="32"/>
        <v>4</v>
      </c>
      <c r="EM4" s="39">
        <f t="shared" si="32"/>
        <v>6</v>
      </c>
      <c r="EN4" s="39">
        <f t="shared" si="32"/>
        <v>2</v>
      </c>
      <c r="EO4" s="39">
        <f t="shared" si="32"/>
        <v>4</v>
      </c>
      <c r="EP4" s="39">
        <f t="shared" si="32"/>
        <v>7</v>
      </c>
      <c r="EQ4" s="39">
        <f t="shared" si="32"/>
        <v>3</v>
      </c>
      <c r="ER4" s="39">
        <f t="shared" si="32"/>
        <v>3</v>
      </c>
      <c r="ES4" s="39">
        <f t="shared" si="32"/>
        <v>6</v>
      </c>
      <c r="ET4" s="39">
        <f t="shared" si="32"/>
        <v>1</v>
      </c>
      <c r="EU4" s="39">
        <f t="shared" si="32"/>
        <v>4</v>
      </c>
      <c r="EV4" s="39">
        <f t="shared" si="32"/>
        <v>6</v>
      </c>
      <c r="EW4" s="39">
        <f t="shared" si="32"/>
        <v>2</v>
      </c>
      <c r="EX4" s="39">
        <f t="shared" si="32"/>
        <v>5</v>
      </c>
      <c r="EY4" s="39">
        <f t="shared" si="32"/>
        <v>7</v>
      </c>
      <c r="EZ4" s="39">
        <f t="shared" si="32"/>
        <v>3</v>
      </c>
      <c r="FA4" s="39">
        <f t="shared" si="32"/>
        <v>5</v>
      </c>
      <c r="FB4" s="39">
        <f t="shared" si="32"/>
        <v>1</v>
      </c>
      <c r="FC4" s="39">
        <f t="shared" si="32"/>
        <v>4</v>
      </c>
      <c r="FD4" s="39">
        <f t="shared" si="32"/>
        <v>5</v>
      </c>
      <c r="FE4" s="39">
        <f t="shared" si="32"/>
        <v>1</v>
      </c>
      <c r="FF4" s="39">
        <f t="shared" si="32"/>
        <v>3</v>
      </c>
      <c r="FG4" s="39">
        <f t="shared" si="32"/>
        <v>6</v>
      </c>
      <c r="FH4" s="39">
        <f t="shared" si="32"/>
        <v>1</v>
      </c>
      <c r="FI4" s="39">
        <f t="shared" si="32"/>
        <v>4</v>
      </c>
      <c r="FJ4" s="39">
        <f t="shared" si="32"/>
        <v>7</v>
      </c>
      <c r="FK4" s="39">
        <f t="shared" si="32"/>
        <v>2</v>
      </c>
      <c r="FL4" s="39">
        <f t="shared" si="32"/>
        <v>5</v>
      </c>
      <c r="FM4" s="39">
        <f t="shared" si="32"/>
        <v>7</v>
      </c>
      <c r="FN4" s="39">
        <f t="shared" si="32"/>
        <v>3</v>
      </c>
      <c r="FO4" s="39">
        <f t="shared" si="32"/>
        <v>6</v>
      </c>
      <c r="FP4" s="39">
        <f t="shared" si="32"/>
        <v>6</v>
      </c>
      <c r="FQ4" s="39">
        <f t="shared" si="32"/>
        <v>2</v>
      </c>
      <c r="FR4" s="39">
        <f t="shared" si="32"/>
        <v>4</v>
      </c>
      <c r="FS4" s="39">
        <f t="shared" si="32"/>
        <v>7</v>
      </c>
      <c r="FT4" s="39">
        <f t="shared" si="32"/>
        <v>2</v>
      </c>
      <c r="FU4" s="39">
        <f t="shared" si="32"/>
        <v>5</v>
      </c>
      <c r="FV4" s="39">
        <f t="shared" si="32"/>
        <v>1</v>
      </c>
      <c r="FW4" s="39">
        <f t="shared" si="32"/>
        <v>3</v>
      </c>
      <c r="FX4" s="39">
        <f t="shared" si="32"/>
        <v>6</v>
      </c>
      <c r="FY4" s="39">
        <f t="shared" si="32"/>
        <v>1</v>
      </c>
      <c r="FZ4" s="39">
        <f t="shared" si="32"/>
        <v>4</v>
      </c>
      <c r="GA4" s="39">
        <f t="shared" si="32"/>
        <v>7</v>
      </c>
      <c r="GB4" s="39">
        <f t="shared" si="32"/>
        <v>7</v>
      </c>
      <c r="GC4" s="39">
        <f t="shared" si="32"/>
        <v>3</v>
      </c>
      <c r="GD4" s="39">
        <f t="shared" si="32"/>
        <v>5</v>
      </c>
      <c r="GE4" s="39">
        <f t="shared" si="32"/>
        <v>1</v>
      </c>
      <c r="GF4" s="39">
        <f t="shared" si="32"/>
        <v>3</v>
      </c>
      <c r="GG4" s="39">
        <f t="shared" si="32"/>
        <v>6</v>
      </c>
      <c r="GH4" s="39">
        <f t="shared" si="32"/>
        <v>2</v>
      </c>
      <c r="GI4" s="39">
        <f t="shared" si="32"/>
        <v>4</v>
      </c>
      <c r="GJ4" s="39">
        <f t="shared" si="32"/>
        <v>7</v>
      </c>
      <c r="GK4" s="39">
        <f t="shared" si="32"/>
        <v>2</v>
      </c>
      <c r="GL4" s="39">
        <f t="shared" si="32"/>
        <v>5</v>
      </c>
      <c r="GM4" s="39">
        <f t="shared" ref="GM4:IX4" si="33">WEEKDAY(DATE(GM1,GM2,GM3),1)</f>
        <v>1</v>
      </c>
      <c r="GN4" s="39">
        <f t="shared" si="33"/>
        <v>1</v>
      </c>
      <c r="GO4" s="39">
        <f t="shared" si="33"/>
        <v>4</v>
      </c>
      <c r="GP4" s="39">
        <f t="shared" si="33"/>
        <v>6</v>
      </c>
      <c r="GQ4" s="39">
        <f t="shared" si="33"/>
        <v>2</v>
      </c>
      <c r="GR4" s="39">
        <f t="shared" si="33"/>
        <v>4</v>
      </c>
      <c r="GS4" s="39">
        <f t="shared" si="33"/>
        <v>7</v>
      </c>
      <c r="GT4" s="39">
        <f t="shared" si="33"/>
        <v>3</v>
      </c>
      <c r="GU4" s="39">
        <f t="shared" si="33"/>
        <v>5</v>
      </c>
      <c r="GV4" s="39">
        <f t="shared" si="33"/>
        <v>1</v>
      </c>
      <c r="GW4" s="39">
        <f t="shared" si="33"/>
        <v>3</v>
      </c>
      <c r="GX4" s="39">
        <f t="shared" si="33"/>
        <v>6</v>
      </c>
      <c r="GY4" s="39">
        <f t="shared" si="33"/>
        <v>2</v>
      </c>
      <c r="GZ4" s="39">
        <f t="shared" si="33"/>
        <v>3</v>
      </c>
      <c r="HA4" s="39">
        <f t="shared" si="33"/>
        <v>6</v>
      </c>
      <c r="HB4" s="39">
        <f t="shared" si="33"/>
        <v>1</v>
      </c>
      <c r="HC4" s="39">
        <f t="shared" si="33"/>
        <v>4</v>
      </c>
      <c r="HD4" s="39">
        <f t="shared" si="33"/>
        <v>6</v>
      </c>
      <c r="HE4" s="39">
        <f t="shared" si="33"/>
        <v>2</v>
      </c>
      <c r="HF4" s="39">
        <f t="shared" si="33"/>
        <v>5</v>
      </c>
      <c r="HG4" s="39">
        <f t="shared" si="33"/>
        <v>7</v>
      </c>
      <c r="HH4" s="39">
        <f t="shared" si="33"/>
        <v>3</v>
      </c>
      <c r="HI4" s="39">
        <f t="shared" si="33"/>
        <v>5</v>
      </c>
      <c r="HJ4" s="39">
        <f t="shared" si="33"/>
        <v>1</v>
      </c>
      <c r="HK4" s="39">
        <f t="shared" si="33"/>
        <v>4</v>
      </c>
      <c r="HL4" s="39">
        <f t="shared" si="33"/>
        <v>4</v>
      </c>
      <c r="HM4" s="39">
        <f t="shared" si="33"/>
        <v>7</v>
      </c>
      <c r="HN4" s="39">
        <f t="shared" si="33"/>
        <v>2</v>
      </c>
      <c r="HO4" s="39">
        <f t="shared" si="33"/>
        <v>5</v>
      </c>
      <c r="HP4" s="39">
        <f t="shared" si="33"/>
        <v>7</v>
      </c>
      <c r="HQ4" s="39">
        <f t="shared" si="33"/>
        <v>3</v>
      </c>
      <c r="HR4" s="39">
        <f t="shared" si="33"/>
        <v>6</v>
      </c>
      <c r="HS4" s="39">
        <f t="shared" si="33"/>
        <v>1</v>
      </c>
      <c r="HT4" s="39">
        <f t="shared" si="33"/>
        <v>4</v>
      </c>
      <c r="HU4" s="39">
        <f t="shared" si="33"/>
        <v>6</v>
      </c>
      <c r="HV4" s="39">
        <f t="shared" si="33"/>
        <v>2</v>
      </c>
      <c r="HW4" s="39">
        <f t="shared" si="33"/>
        <v>5</v>
      </c>
      <c r="HX4" s="39">
        <f t="shared" si="33"/>
        <v>5</v>
      </c>
      <c r="HY4" s="39">
        <f t="shared" si="33"/>
        <v>1</v>
      </c>
      <c r="HZ4" s="39">
        <f t="shared" si="33"/>
        <v>3</v>
      </c>
      <c r="IA4" s="39">
        <f t="shared" si="33"/>
        <v>6</v>
      </c>
      <c r="IB4" s="39">
        <f t="shared" si="33"/>
        <v>1</v>
      </c>
      <c r="IC4" s="39">
        <f t="shared" si="33"/>
        <v>4</v>
      </c>
      <c r="ID4" s="39">
        <f t="shared" si="33"/>
        <v>7</v>
      </c>
      <c r="IE4" s="39">
        <f t="shared" si="33"/>
        <v>2</v>
      </c>
      <c r="IF4" s="39">
        <f t="shared" si="33"/>
        <v>5</v>
      </c>
      <c r="IG4" s="39">
        <f t="shared" si="33"/>
        <v>7</v>
      </c>
      <c r="IH4" s="39">
        <f t="shared" si="33"/>
        <v>3</v>
      </c>
      <c r="II4" s="39">
        <f t="shared" si="33"/>
        <v>6</v>
      </c>
      <c r="IJ4" s="39">
        <f t="shared" si="33"/>
        <v>6</v>
      </c>
      <c r="IK4" s="39">
        <f t="shared" si="33"/>
        <v>2</v>
      </c>
      <c r="IL4" s="39">
        <f t="shared" si="33"/>
        <v>4</v>
      </c>
      <c r="IM4" s="39">
        <f t="shared" si="33"/>
        <v>7</v>
      </c>
      <c r="IN4" s="39">
        <f t="shared" si="33"/>
        <v>2</v>
      </c>
      <c r="IO4" s="39">
        <f t="shared" si="33"/>
        <v>5</v>
      </c>
      <c r="IP4" s="39">
        <f t="shared" si="33"/>
        <v>1</v>
      </c>
      <c r="IQ4" s="39">
        <f t="shared" si="33"/>
        <v>3</v>
      </c>
      <c r="IR4" s="39">
        <f t="shared" si="33"/>
        <v>6</v>
      </c>
      <c r="IS4" s="39">
        <f t="shared" si="33"/>
        <v>1</v>
      </c>
      <c r="IT4" s="39">
        <f t="shared" si="33"/>
        <v>4</v>
      </c>
      <c r="IU4" s="39">
        <f t="shared" si="33"/>
        <v>7</v>
      </c>
      <c r="IV4" s="39">
        <f t="shared" si="33"/>
        <v>1</v>
      </c>
      <c r="IW4" s="39">
        <f t="shared" si="33"/>
        <v>4</v>
      </c>
      <c r="IX4" s="39">
        <f t="shared" si="33"/>
        <v>6</v>
      </c>
      <c r="IY4" s="39">
        <f t="shared" ref="IY4:LJ4" si="34">WEEKDAY(DATE(IY1,IY2,IY3),1)</f>
        <v>2</v>
      </c>
      <c r="IZ4" s="39">
        <f t="shared" si="34"/>
        <v>4</v>
      </c>
      <c r="JA4" s="39">
        <f t="shared" si="34"/>
        <v>7</v>
      </c>
      <c r="JB4" s="39">
        <f t="shared" si="34"/>
        <v>3</v>
      </c>
      <c r="JC4" s="39">
        <f t="shared" si="34"/>
        <v>5</v>
      </c>
      <c r="JD4" s="39">
        <f t="shared" si="34"/>
        <v>1</v>
      </c>
      <c r="JE4" s="39">
        <f t="shared" si="34"/>
        <v>3</v>
      </c>
      <c r="JF4" s="39">
        <f t="shared" si="34"/>
        <v>6</v>
      </c>
      <c r="JG4" s="39">
        <f t="shared" si="34"/>
        <v>2</v>
      </c>
      <c r="JH4" s="39">
        <f t="shared" si="34"/>
        <v>2</v>
      </c>
      <c r="JI4" s="39">
        <f t="shared" si="34"/>
        <v>5</v>
      </c>
      <c r="JJ4" s="39">
        <f t="shared" si="34"/>
        <v>7</v>
      </c>
      <c r="JK4" s="39">
        <f t="shared" si="34"/>
        <v>3</v>
      </c>
      <c r="JL4" s="39">
        <f t="shared" si="34"/>
        <v>5</v>
      </c>
      <c r="JM4" s="39">
        <f t="shared" si="34"/>
        <v>1</v>
      </c>
      <c r="JN4" s="39">
        <f t="shared" si="34"/>
        <v>4</v>
      </c>
      <c r="JO4" s="39">
        <f t="shared" si="34"/>
        <v>6</v>
      </c>
      <c r="JP4" s="39">
        <f t="shared" si="34"/>
        <v>2</v>
      </c>
      <c r="JQ4" s="39">
        <f t="shared" si="34"/>
        <v>4</v>
      </c>
      <c r="JR4" s="39">
        <f t="shared" si="34"/>
        <v>7</v>
      </c>
      <c r="JS4" s="39">
        <f t="shared" si="34"/>
        <v>3</v>
      </c>
      <c r="JT4" s="39">
        <f t="shared" si="34"/>
        <v>3</v>
      </c>
      <c r="JU4" s="39">
        <f t="shared" si="34"/>
        <v>6</v>
      </c>
      <c r="JV4" s="39">
        <f t="shared" si="34"/>
        <v>1</v>
      </c>
      <c r="JW4" s="39">
        <f t="shared" si="34"/>
        <v>4</v>
      </c>
      <c r="JX4" s="39">
        <f t="shared" si="34"/>
        <v>6</v>
      </c>
      <c r="JY4" s="39">
        <f t="shared" si="34"/>
        <v>2</v>
      </c>
      <c r="JZ4" s="39">
        <f t="shared" si="34"/>
        <v>5</v>
      </c>
      <c r="KA4" s="39">
        <f t="shared" si="34"/>
        <v>7</v>
      </c>
      <c r="KB4" s="39">
        <f t="shared" si="34"/>
        <v>3</v>
      </c>
      <c r="KC4" s="39">
        <f t="shared" si="34"/>
        <v>5</v>
      </c>
      <c r="KD4" s="39">
        <f t="shared" si="34"/>
        <v>1</v>
      </c>
      <c r="KE4" s="39">
        <f t="shared" si="34"/>
        <v>4</v>
      </c>
      <c r="KF4" s="39">
        <f t="shared" si="34"/>
        <v>4</v>
      </c>
      <c r="KG4" s="39">
        <f t="shared" si="34"/>
        <v>7</v>
      </c>
      <c r="KH4" s="39">
        <f t="shared" si="34"/>
        <v>2</v>
      </c>
      <c r="KI4" s="39">
        <f t="shared" si="34"/>
        <v>5</v>
      </c>
      <c r="KJ4" s="39">
        <f t="shared" si="34"/>
        <v>7</v>
      </c>
      <c r="KK4" s="39">
        <f t="shared" si="34"/>
        <v>3</v>
      </c>
      <c r="KL4" s="39">
        <f t="shared" si="34"/>
        <v>6</v>
      </c>
      <c r="KM4" s="39">
        <f t="shared" si="34"/>
        <v>1</v>
      </c>
      <c r="KN4" s="39">
        <f t="shared" si="34"/>
        <v>4</v>
      </c>
      <c r="KO4" s="39">
        <f t="shared" si="34"/>
        <v>6</v>
      </c>
      <c r="KP4" s="39">
        <f t="shared" si="34"/>
        <v>2</v>
      </c>
      <c r="KQ4" s="39">
        <f t="shared" si="34"/>
        <v>5</v>
      </c>
      <c r="KR4" s="39">
        <f t="shared" si="34"/>
        <v>6</v>
      </c>
      <c r="KS4" s="39">
        <f t="shared" si="34"/>
        <v>2</v>
      </c>
      <c r="KT4" s="39">
        <f t="shared" si="34"/>
        <v>4</v>
      </c>
      <c r="KU4" s="39">
        <f t="shared" si="34"/>
        <v>7</v>
      </c>
      <c r="KV4" s="39">
        <f t="shared" si="34"/>
        <v>2</v>
      </c>
      <c r="KW4" s="39">
        <f t="shared" si="34"/>
        <v>5</v>
      </c>
      <c r="KX4" s="39">
        <f t="shared" si="34"/>
        <v>1</v>
      </c>
      <c r="KY4" s="39">
        <f t="shared" si="34"/>
        <v>3</v>
      </c>
      <c r="KZ4" s="39">
        <f t="shared" si="34"/>
        <v>6</v>
      </c>
      <c r="LA4" s="39">
        <f t="shared" si="34"/>
        <v>1</v>
      </c>
      <c r="LB4" s="39">
        <f t="shared" si="34"/>
        <v>4</v>
      </c>
      <c r="LC4" s="39">
        <f t="shared" si="34"/>
        <v>7</v>
      </c>
      <c r="LD4" s="39">
        <f t="shared" si="34"/>
        <v>7</v>
      </c>
      <c r="LE4" s="39">
        <f t="shared" si="34"/>
        <v>3</v>
      </c>
      <c r="LF4" s="39">
        <f t="shared" si="34"/>
        <v>5</v>
      </c>
      <c r="LG4" s="39">
        <f t="shared" si="34"/>
        <v>1</v>
      </c>
      <c r="LH4" s="39">
        <f t="shared" si="34"/>
        <v>3</v>
      </c>
      <c r="LI4" s="39">
        <f t="shared" si="34"/>
        <v>6</v>
      </c>
      <c r="LJ4" s="39">
        <f t="shared" si="34"/>
        <v>2</v>
      </c>
      <c r="LK4" s="39">
        <f t="shared" ref="LK4:MX4" si="35">WEEKDAY(DATE(LK1,LK2,LK3),1)</f>
        <v>4</v>
      </c>
      <c r="LL4" s="39">
        <f t="shared" si="35"/>
        <v>7</v>
      </c>
      <c r="LM4" s="39">
        <f t="shared" si="35"/>
        <v>2</v>
      </c>
      <c r="LN4" s="39">
        <f t="shared" si="35"/>
        <v>5</v>
      </c>
      <c r="LO4" s="39">
        <f t="shared" si="35"/>
        <v>1</v>
      </c>
      <c r="LP4" s="39">
        <f t="shared" si="35"/>
        <v>1</v>
      </c>
      <c r="LQ4" s="39">
        <f t="shared" si="35"/>
        <v>4</v>
      </c>
      <c r="LR4" s="39">
        <f t="shared" si="35"/>
        <v>6</v>
      </c>
      <c r="LS4" s="39">
        <f t="shared" si="35"/>
        <v>2</v>
      </c>
      <c r="LT4" s="39">
        <f t="shared" si="35"/>
        <v>4</v>
      </c>
      <c r="LU4" s="39">
        <f t="shared" si="35"/>
        <v>7</v>
      </c>
      <c r="LV4" s="39">
        <f t="shared" si="35"/>
        <v>3</v>
      </c>
      <c r="LW4" s="39">
        <f t="shared" si="35"/>
        <v>5</v>
      </c>
      <c r="LX4" s="39">
        <f t="shared" si="35"/>
        <v>1</v>
      </c>
      <c r="LY4" s="39">
        <f t="shared" si="35"/>
        <v>3</v>
      </c>
      <c r="LZ4" s="39">
        <f t="shared" si="35"/>
        <v>6</v>
      </c>
      <c r="MA4" s="39">
        <f t="shared" si="35"/>
        <v>2</v>
      </c>
      <c r="MB4" s="39">
        <f t="shared" si="35"/>
        <v>2</v>
      </c>
      <c r="MC4" s="39">
        <f t="shared" si="35"/>
        <v>5</v>
      </c>
      <c r="MD4" s="39">
        <f t="shared" si="35"/>
        <v>7</v>
      </c>
      <c r="ME4" s="39">
        <f t="shared" si="35"/>
        <v>3</v>
      </c>
      <c r="MF4" s="39">
        <f t="shared" si="35"/>
        <v>5</v>
      </c>
      <c r="MG4" s="39">
        <f t="shared" si="35"/>
        <v>1</v>
      </c>
      <c r="MH4" s="39">
        <f t="shared" si="35"/>
        <v>4</v>
      </c>
      <c r="MI4" s="39">
        <f t="shared" si="35"/>
        <v>6</v>
      </c>
      <c r="MJ4" s="39">
        <f t="shared" si="35"/>
        <v>2</v>
      </c>
      <c r="MK4" s="39">
        <f t="shared" si="35"/>
        <v>4</v>
      </c>
      <c r="ML4" s="39">
        <f t="shared" si="35"/>
        <v>7</v>
      </c>
      <c r="MM4" s="39">
        <f t="shared" si="35"/>
        <v>3</v>
      </c>
      <c r="MN4" s="39">
        <f t="shared" si="35"/>
        <v>4</v>
      </c>
      <c r="MO4" s="39">
        <f t="shared" si="35"/>
        <v>7</v>
      </c>
      <c r="MP4" s="39">
        <f t="shared" si="35"/>
        <v>2</v>
      </c>
      <c r="MQ4" s="39">
        <f t="shared" si="35"/>
        <v>5</v>
      </c>
      <c r="MR4" s="39">
        <f t="shared" si="35"/>
        <v>7</v>
      </c>
      <c r="MS4" s="39">
        <f t="shared" si="35"/>
        <v>3</v>
      </c>
      <c r="MT4" s="39">
        <f t="shared" si="35"/>
        <v>6</v>
      </c>
      <c r="MU4" s="39">
        <f t="shared" si="35"/>
        <v>1</v>
      </c>
      <c r="MV4" s="39">
        <f t="shared" si="35"/>
        <v>4</v>
      </c>
      <c r="MW4" s="39">
        <f t="shared" si="35"/>
        <v>6</v>
      </c>
      <c r="MX4" s="39">
        <f t="shared" si="35"/>
        <v>2</v>
      </c>
    </row>
    <row r="5" spans="1:362" s="48" customFormat="1" x14ac:dyDescent="0.2">
      <c r="A5" s="44" t="s">
        <v>45</v>
      </c>
      <c r="B5" s="41"/>
      <c r="C5" s="41">
        <f t="shared" ref="C5:BN5" si="36">IF(OR(AND(C4=7,C3&gt;=29),AND(C4=1,C3&gt;=30),AND(C4=2,C3=31)),5,4)</f>
        <v>5</v>
      </c>
      <c r="D5" s="41">
        <f t="shared" si="36"/>
        <v>4</v>
      </c>
      <c r="E5" s="41">
        <f t="shared" si="36"/>
        <v>4</v>
      </c>
      <c r="F5" s="41">
        <f t="shared" si="36"/>
        <v>5</v>
      </c>
      <c r="G5" s="41">
        <f t="shared" si="36"/>
        <v>4</v>
      </c>
      <c r="H5" s="41">
        <f t="shared" si="36"/>
        <v>4</v>
      </c>
      <c r="I5" s="41">
        <f t="shared" si="36"/>
        <v>5</v>
      </c>
      <c r="J5" s="41">
        <f t="shared" si="36"/>
        <v>4</v>
      </c>
      <c r="K5" s="41">
        <f t="shared" si="36"/>
        <v>4</v>
      </c>
      <c r="L5" s="41">
        <f t="shared" si="36"/>
        <v>5</v>
      </c>
      <c r="M5" s="41">
        <f t="shared" si="36"/>
        <v>4</v>
      </c>
      <c r="N5" s="41">
        <f t="shared" si="36"/>
        <v>5</v>
      </c>
      <c r="O5" s="41">
        <f t="shared" si="36"/>
        <v>4</v>
      </c>
      <c r="P5" s="41">
        <f t="shared" si="36"/>
        <v>4</v>
      </c>
      <c r="Q5" s="41">
        <f t="shared" si="36"/>
        <v>5</v>
      </c>
      <c r="R5" s="41">
        <f t="shared" si="36"/>
        <v>4</v>
      </c>
      <c r="S5" s="41">
        <f t="shared" si="36"/>
        <v>4</v>
      </c>
      <c r="T5" s="41">
        <f t="shared" si="36"/>
        <v>5</v>
      </c>
      <c r="U5" s="41">
        <f t="shared" si="36"/>
        <v>4</v>
      </c>
      <c r="V5" s="41">
        <f t="shared" si="36"/>
        <v>4</v>
      </c>
      <c r="W5" s="41">
        <f t="shared" si="36"/>
        <v>5</v>
      </c>
      <c r="X5" s="41">
        <f t="shared" si="36"/>
        <v>4</v>
      </c>
      <c r="Y5" s="41">
        <f t="shared" si="36"/>
        <v>4</v>
      </c>
      <c r="Z5" s="41">
        <f t="shared" si="36"/>
        <v>5</v>
      </c>
      <c r="AA5" s="41">
        <f t="shared" si="36"/>
        <v>4</v>
      </c>
      <c r="AB5" s="41">
        <f t="shared" si="36"/>
        <v>4</v>
      </c>
      <c r="AC5" s="41">
        <f t="shared" si="36"/>
        <v>5</v>
      </c>
      <c r="AD5" s="41">
        <f t="shared" si="36"/>
        <v>4</v>
      </c>
      <c r="AE5" s="41">
        <f t="shared" si="36"/>
        <v>4</v>
      </c>
      <c r="AF5" s="41">
        <f t="shared" si="36"/>
        <v>5</v>
      </c>
      <c r="AG5" s="41">
        <f t="shared" si="36"/>
        <v>4</v>
      </c>
      <c r="AH5" s="41">
        <f t="shared" si="36"/>
        <v>5</v>
      </c>
      <c r="AI5" s="41">
        <f t="shared" si="36"/>
        <v>4</v>
      </c>
      <c r="AJ5" s="41">
        <f t="shared" si="36"/>
        <v>4</v>
      </c>
      <c r="AK5" s="41">
        <f t="shared" si="36"/>
        <v>5</v>
      </c>
      <c r="AL5" s="41">
        <f t="shared" si="36"/>
        <v>4</v>
      </c>
      <c r="AM5" s="41">
        <f t="shared" si="36"/>
        <v>4</v>
      </c>
      <c r="AN5" s="41">
        <f t="shared" si="36"/>
        <v>4</v>
      </c>
      <c r="AO5" s="41">
        <f t="shared" si="36"/>
        <v>5</v>
      </c>
      <c r="AP5" s="41">
        <f t="shared" si="36"/>
        <v>4</v>
      </c>
      <c r="AQ5" s="41">
        <f t="shared" si="36"/>
        <v>5</v>
      </c>
      <c r="AR5" s="41">
        <f t="shared" si="36"/>
        <v>4</v>
      </c>
      <c r="AS5" s="41">
        <f t="shared" si="36"/>
        <v>4</v>
      </c>
      <c r="AT5" s="41">
        <f t="shared" si="36"/>
        <v>5</v>
      </c>
      <c r="AU5" s="41">
        <f t="shared" si="36"/>
        <v>4</v>
      </c>
      <c r="AV5" s="41">
        <f t="shared" si="36"/>
        <v>4</v>
      </c>
      <c r="AW5" s="41">
        <f t="shared" si="36"/>
        <v>5</v>
      </c>
      <c r="AX5" s="41">
        <f t="shared" si="36"/>
        <v>4</v>
      </c>
      <c r="AY5" s="41">
        <f t="shared" si="36"/>
        <v>5</v>
      </c>
      <c r="AZ5" s="41">
        <f t="shared" si="36"/>
        <v>4</v>
      </c>
      <c r="BA5" s="41">
        <f t="shared" si="36"/>
        <v>4</v>
      </c>
      <c r="BB5" s="41">
        <f t="shared" si="36"/>
        <v>4</v>
      </c>
      <c r="BC5" s="41">
        <f t="shared" si="36"/>
        <v>5</v>
      </c>
      <c r="BD5" s="41">
        <f t="shared" si="36"/>
        <v>4</v>
      </c>
      <c r="BE5" s="41">
        <f t="shared" si="36"/>
        <v>4</v>
      </c>
      <c r="BF5" s="41">
        <f t="shared" si="36"/>
        <v>5</v>
      </c>
      <c r="BG5" s="41">
        <f t="shared" si="36"/>
        <v>4</v>
      </c>
      <c r="BH5" s="41">
        <f t="shared" si="36"/>
        <v>5</v>
      </c>
      <c r="BI5" s="41">
        <f t="shared" si="36"/>
        <v>4</v>
      </c>
      <c r="BJ5" s="41">
        <f t="shared" si="36"/>
        <v>4</v>
      </c>
      <c r="BK5" s="41">
        <f t="shared" si="36"/>
        <v>5</v>
      </c>
      <c r="BL5" s="41">
        <f t="shared" si="36"/>
        <v>4</v>
      </c>
      <c r="BM5" s="41">
        <f t="shared" si="36"/>
        <v>4</v>
      </c>
      <c r="BN5" s="41">
        <f t="shared" si="36"/>
        <v>5</v>
      </c>
      <c r="BO5" s="41">
        <f t="shared" ref="BO5:DZ5" si="37">IF(OR(AND(BO4=7,BO3&gt;=29),AND(BO4=1,BO3&gt;=30),AND(BO4=2,BO3=31)),5,4)</f>
        <v>4</v>
      </c>
      <c r="BP5" s="41">
        <f t="shared" si="37"/>
        <v>4</v>
      </c>
      <c r="BQ5" s="41">
        <f t="shared" si="37"/>
        <v>5</v>
      </c>
      <c r="BR5" s="41">
        <f t="shared" si="37"/>
        <v>4</v>
      </c>
      <c r="BS5" s="41">
        <f t="shared" si="37"/>
        <v>4</v>
      </c>
      <c r="BT5" s="41">
        <f t="shared" si="37"/>
        <v>5</v>
      </c>
      <c r="BU5" s="41">
        <f t="shared" si="37"/>
        <v>4</v>
      </c>
      <c r="BV5" s="41">
        <f t="shared" si="37"/>
        <v>5</v>
      </c>
      <c r="BW5" s="41">
        <f t="shared" si="37"/>
        <v>4</v>
      </c>
      <c r="BX5" s="41">
        <f t="shared" si="37"/>
        <v>4</v>
      </c>
      <c r="BY5" s="41">
        <f t="shared" si="37"/>
        <v>4</v>
      </c>
      <c r="BZ5" s="41">
        <f t="shared" si="37"/>
        <v>5</v>
      </c>
      <c r="CA5" s="41">
        <f t="shared" si="37"/>
        <v>4</v>
      </c>
      <c r="CB5" s="41">
        <f t="shared" si="37"/>
        <v>4</v>
      </c>
      <c r="CC5" s="41">
        <f t="shared" si="37"/>
        <v>5</v>
      </c>
      <c r="CD5" s="41">
        <f t="shared" si="37"/>
        <v>4</v>
      </c>
      <c r="CE5" s="41">
        <f t="shared" si="37"/>
        <v>5</v>
      </c>
      <c r="CF5" s="41">
        <f t="shared" si="37"/>
        <v>4</v>
      </c>
      <c r="CG5" s="41">
        <f t="shared" si="37"/>
        <v>4</v>
      </c>
      <c r="CH5" s="41">
        <f t="shared" si="37"/>
        <v>5</v>
      </c>
      <c r="CI5" s="41">
        <f t="shared" si="37"/>
        <v>4</v>
      </c>
      <c r="CJ5" s="41">
        <f t="shared" si="37"/>
        <v>4</v>
      </c>
      <c r="CK5" s="41">
        <f t="shared" si="37"/>
        <v>5</v>
      </c>
      <c r="CL5" s="41">
        <f t="shared" si="37"/>
        <v>4</v>
      </c>
      <c r="CM5" s="41">
        <f t="shared" si="37"/>
        <v>4</v>
      </c>
      <c r="CN5" s="41">
        <f t="shared" si="37"/>
        <v>5</v>
      </c>
      <c r="CO5" s="41">
        <f t="shared" si="37"/>
        <v>4</v>
      </c>
      <c r="CP5" s="41">
        <f t="shared" si="37"/>
        <v>4</v>
      </c>
      <c r="CQ5" s="41">
        <f t="shared" si="37"/>
        <v>5</v>
      </c>
      <c r="CR5" s="41">
        <f t="shared" si="37"/>
        <v>4</v>
      </c>
      <c r="CS5" s="41">
        <f t="shared" si="37"/>
        <v>4</v>
      </c>
      <c r="CT5" s="41">
        <f t="shared" si="37"/>
        <v>5</v>
      </c>
      <c r="CU5" s="41">
        <f t="shared" si="37"/>
        <v>4</v>
      </c>
      <c r="CV5" s="41">
        <f t="shared" si="37"/>
        <v>4</v>
      </c>
      <c r="CW5" s="41">
        <f t="shared" si="37"/>
        <v>5</v>
      </c>
      <c r="CX5" s="41">
        <f t="shared" si="37"/>
        <v>4</v>
      </c>
      <c r="CY5" s="41">
        <f t="shared" si="37"/>
        <v>4</v>
      </c>
      <c r="CZ5" s="41">
        <f t="shared" si="37"/>
        <v>5</v>
      </c>
      <c r="DA5" s="41">
        <f t="shared" si="37"/>
        <v>4</v>
      </c>
      <c r="DB5" s="41">
        <f t="shared" si="37"/>
        <v>5</v>
      </c>
      <c r="DC5" s="41">
        <f t="shared" si="37"/>
        <v>4</v>
      </c>
      <c r="DD5" s="41">
        <f t="shared" si="37"/>
        <v>4</v>
      </c>
      <c r="DE5" s="41">
        <f t="shared" si="37"/>
        <v>5</v>
      </c>
      <c r="DF5" s="41">
        <f t="shared" si="37"/>
        <v>4</v>
      </c>
      <c r="DG5" s="41">
        <f t="shared" si="37"/>
        <v>4</v>
      </c>
      <c r="DH5" s="41">
        <f t="shared" si="37"/>
        <v>5</v>
      </c>
      <c r="DI5" s="41">
        <f t="shared" si="37"/>
        <v>4</v>
      </c>
      <c r="DJ5" s="41">
        <f t="shared" si="37"/>
        <v>4</v>
      </c>
      <c r="DK5" s="41">
        <f t="shared" si="37"/>
        <v>5</v>
      </c>
      <c r="DL5" s="41">
        <f t="shared" si="37"/>
        <v>4</v>
      </c>
      <c r="DM5" s="41">
        <f t="shared" si="37"/>
        <v>4</v>
      </c>
      <c r="DN5" s="41">
        <f t="shared" si="37"/>
        <v>5</v>
      </c>
      <c r="DO5" s="41">
        <f t="shared" si="37"/>
        <v>4</v>
      </c>
      <c r="DP5" s="41">
        <f t="shared" si="37"/>
        <v>5</v>
      </c>
      <c r="DQ5" s="41">
        <f t="shared" si="37"/>
        <v>4</v>
      </c>
      <c r="DR5" s="41">
        <f t="shared" si="37"/>
        <v>4</v>
      </c>
      <c r="DS5" s="41">
        <f t="shared" si="37"/>
        <v>5</v>
      </c>
      <c r="DT5" s="41">
        <f t="shared" si="37"/>
        <v>4</v>
      </c>
      <c r="DU5" s="41">
        <f t="shared" si="37"/>
        <v>4</v>
      </c>
      <c r="DV5" s="41">
        <f t="shared" si="37"/>
        <v>4</v>
      </c>
      <c r="DW5" s="41">
        <f t="shared" si="37"/>
        <v>5</v>
      </c>
      <c r="DX5" s="41">
        <f t="shared" si="37"/>
        <v>4</v>
      </c>
      <c r="DY5" s="41">
        <f t="shared" si="37"/>
        <v>5</v>
      </c>
      <c r="DZ5" s="41">
        <f t="shared" si="37"/>
        <v>4</v>
      </c>
      <c r="EA5" s="41">
        <f t="shared" ref="EA5:GL5" si="38">IF(OR(AND(EA4=7,EA3&gt;=29),AND(EA4=1,EA3&gt;=30),AND(EA4=2,EA3=31)),5,4)</f>
        <v>4</v>
      </c>
      <c r="EB5" s="41">
        <f t="shared" si="38"/>
        <v>5</v>
      </c>
      <c r="EC5" s="41">
        <f t="shared" si="38"/>
        <v>4</v>
      </c>
      <c r="ED5" s="41">
        <f t="shared" si="38"/>
        <v>4</v>
      </c>
      <c r="EE5" s="41">
        <f t="shared" si="38"/>
        <v>5</v>
      </c>
      <c r="EF5" s="41">
        <f t="shared" si="38"/>
        <v>4</v>
      </c>
      <c r="EG5" s="41">
        <f t="shared" si="38"/>
        <v>4</v>
      </c>
      <c r="EH5" s="41">
        <f t="shared" si="38"/>
        <v>5</v>
      </c>
      <c r="EI5" s="41">
        <f t="shared" si="38"/>
        <v>4</v>
      </c>
      <c r="EJ5" s="41">
        <f t="shared" si="38"/>
        <v>4</v>
      </c>
      <c r="EK5" s="41">
        <f t="shared" si="38"/>
        <v>5</v>
      </c>
      <c r="EL5" s="41">
        <f t="shared" si="38"/>
        <v>4</v>
      </c>
      <c r="EM5" s="41">
        <f t="shared" si="38"/>
        <v>4</v>
      </c>
      <c r="EN5" s="41">
        <f t="shared" si="38"/>
        <v>5</v>
      </c>
      <c r="EO5" s="41">
        <f t="shared" si="38"/>
        <v>4</v>
      </c>
      <c r="EP5" s="41">
        <f t="shared" si="38"/>
        <v>5</v>
      </c>
      <c r="EQ5" s="41">
        <f t="shared" si="38"/>
        <v>4</v>
      </c>
      <c r="ER5" s="41">
        <f t="shared" si="38"/>
        <v>4</v>
      </c>
      <c r="ES5" s="41">
        <f t="shared" si="38"/>
        <v>4</v>
      </c>
      <c r="ET5" s="41">
        <f t="shared" si="38"/>
        <v>5</v>
      </c>
      <c r="EU5" s="41">
        <f t="shared" si="38"/>
        <v>4</v>
      </c>
      <c r="EV5" s="41">
        <f t="shared" si="38"/>
        <v>4</v>
      </c>
      <c r="EW5" s="41">
        <f t="shared" si="38"/>
        <v>5</v>
      </c>
      <c r="EX5" s="41">
        <f t="shared" si="38"/>
        <v>4</v>
      </c>
      <c r="EY5" s="41">
        <f t="shared" si="38"/>
        <v>5</v>
      </c>
      <c r="EZ5" s="41">
        <f t="shared" si="38"/>
        <v>4</v>
      </c>
      <c r="FA5" s="41">
        <f t="shared" si="38"/>
        <v>4</v>
      </c>
      <c r="FB5" s="41">
        <f t="shared" si="38"/>
        <v>5</v>
      </c>
      <c r="FC5" s="41">
        <f t="shared" si="38"/>
        <v>4</v>
      </c>
      <c r="FD5" s="41">
        <f t="shared" si="38"/>
        <v>4</v>
      </c>
      <c r="FE5" s="41">
        <f t="shared" si="38"/>
        <v>5</v>
      </c>
      <c r="FF5" s="41">
        <f t="shared" si="38"/>
        <v>4</v>
      </c>
      <c r="FG5" s="41">
        <f t="shared" si="38"/>
        <v>4</v>
      </c>
      <c r="FH5" s="41">
        <f t="shared" si="38"/>
        <v>5</v>
      </c>
      <c r="FI5" s="41">
        <f t="shared" si="38"/>
        <v>4</v>
      </c>
      <c r="FJ5" s="41">
        <f t="shared" si="38"/>
        <v>5</v>
      </c>
      <c r="FK5" s="41">
        <f t="shared" si="38"/>
        <v>4</v>
      </c>
      <c r="FL5" s="41">
        <f t="shared" si="38"/>
        <v>4</v>
      </c>
      <c r="FM5" s="41">
        <f t="shared" si="38"/>
        <v>5</v>
      </c>
      <c r="FN5" s="41">
        <f t="shared" si="38"/>
        <v>4</v>
      </c>
      <c r="FO5" s="41">
        <f t="shared" si="38"/>
        <v>4</v>
      </c>
      <c r="FP5" s="41">
        <f t="shared" si="38"/>
        <v>4</v>
      </c>
      <c r="FQ5" s="41">
        <f t="shared" si="38"/>
        <v>5</v>
      </c>
      <c r="FR5" s="41">
        <f t="shared" si="38"/>
        <v>4</v>
      </c>
      <c r="FS5" s="41">
        <f t="shared" si="38"/>
        <v>5</v>
      </c>
      <c r="FT5" s="41">
        <f t="shared" si="38"/>
        <v>4</v>
      </c>
      <c r="FU5" s="41">
        <f t="shared" si="38"/>
        <v>4</v>
      </c>
      <c r="FV5" s="41">
        <f t="shared" si="38"/>
        <v>5</v>
      </c>
      <c r="FW5" s="41">
        <f t="shared" si="38"/>
        <v>4</v>
      </c>
      <c r="FX5" s="41">
        <f t="shared" si="38"/>
        <v>4</v>
      </c>
      <c r="FY5" s="41">
        <f t="shared" si="38"/>
        <v>5</v>
      </c>
      <c r="FZ5" s="41">
        <f t="shared" si="38"/>
        <v>4</v>
      </c>
      <c r="GA5" s="41">
        <f t="shared" si="38"/>
        <v>5</v>
      </c>
      <c r="GB5" s="41">
        <f t="shared" si="38"/>
        <v>4</v>
      </c>
      <c r="GC5" s="41">
        <f t="shared" si="38"/>
        <v>4</v>
      </c>
      <c r="GD5" s="41">
        <f t="shared" si="38"/>
        <v>4</v>
      </c>
      <c r="GE5" s="41">
        <f t="shared" si="38"/>
        <v>5</v>
      </c>
      <c r="GF5" s="41">
        <f t="shared" si="38"/>
        <v>4</v>
      </c>
      <c r="GG5" s="41">
        <f t="shared" si="38"/>
        <v>4</v>
      </c>
      <c r="GH5" s="41">
        <f t="shared" si="38"/>
        <v>5</v>
      </c>
      <c r="GI5" s="41">
        <f t="shared" si="38"/>
        <v>4</v>
      </c>
      <c r="GJ5" s="41">
        <f t="shared" si="38"/>
        <v>5</v>
      </c>
      <c r="GK5" s="41">
        <f t="shared" si="38"/>
        <v>4</v>
      </c>
      <c r="GL5" s="41">
        <f t="shared" si="38"/>
        <v>4</v>
      </c>
      <c r="GM5" s="41">
        <f t="shared" ref="GM5:IX5" si="39">IF(OR(AND(GM4=7,GM3&gt;=29),AND(GM4=1,GM3&gt;=30),AND(GM4=2,GM3=31)),5,4)</f>
        <v>5</v>
      </c>
      <c r="GN5" s="41">
        <f t="shared" si="39"/>
        <v>4</v>
      </c>
      <c r="GO5" s="41">
        <f t="shared" si="39"/>
        <v>4</v>
      </c>
      <c r="GP5" s="41">
        <f t="shared" si="39"/>
        <v>4</v>
      </c>
      <c r="GQ5" s="41">
        <f t="shared" si="39"/>
        <v>5</v>
      </c>
      <c r="GR5" s="41">
        <f t="shared" si="39"/>
        <v>4</v>
      </c>
      <c r="GS5" s="41">
        <f t="shared" si="39"/>
        <v>5</v>
      </c>
      <c r="GT5" s="41">
        <f t="shared" si="39"/>
        <v>4</v>
      </c>
      <c r="GU5" s="41">
        <f t="shared" si="39"/>
        <v>4</v>
      </c>
      <c r="GV5" s="41">
        <f t="shared" si="39"/>
        <v>5</v>
      </c>
      <c r="GW5" s="41">
        <f t="shared" si="39"/>
        <v>4</v>
      </c>
      <c r="GX5" s="41">
        <f t="shared" si="39"/>
        <v>4</v>
      </c>
      <c r="GY5" s="41">
        <f t="shared" si="39"/>
        <v>5</v>
      </c>
      <c r="GZ5" s="41">
        <f t="shared" si="39"/>
        <v>4</v>
      </c>
      <c r="HA5" s="41">
        <f t="shared" si="39"/>
        <v>4</v>
      </c>
      <c r="HB5" s="41">
        <f t="shared" si="39"/>
        <v>5</v>
      </c>
      <c r="HC5" s="41">
        <f t="shared" si="39"/>
        <v>4</v>
      </c>
      <c r="HD5" s="41">
        <f t="shared" si="39"/>
        <v>4</v>
      </c>
      <c r="HE5" s="41">
        <f t="shared" si="39"/>
        <v>5</v>
      </c>
      <c r="HF5" s="41">
        <f t="shared" si="39"/>
        <v>4</v>
      </c>
      <c r="HG5" s="41">
        <f t="shared" si="39"/>
        <v>5</v>
      </c>
      <c r="HH5" s="41">
        <f t="shared" si="39"/>
        <v>4</v>
      </c>
      <c r="HI5" s="41">
        <f t="shared" si="39"/>
        <v>4</v>
      </c>
      <c r="HJ5" s="41">
        <f t="shared" si="39"/>
        <v>5</v>
      </c>
      <c r="HK5" s="41">
        <f t="shared" si="39"/>
        <v>4</v>
      </c>
      <c r="HL5" s="41">
        <f t="shared" si="39"/>
        <v>4</v>
      </c>
      <c r="HM5" s="41">
        <f t="shared" si="39"/>
        <v>5</v>
      </c>
      <c r="HN5" s="41">
        <f t="shared" si="39"/>
        <v>4</v>
      </c>
      <c r="HO5" s="41">
        <f t="shared" si="39"/>
        <v>4</v>
      </c>
      <c r="HP5" s="41">
        <f t="shared" si="39"/>
        <v>5</v>
      </c>
      <c r="HQ5" s="41">
        <f t="shared" si="39"/>
        <v>4</v>
      </c>
      <c r="HR5" s="41">
        <f t="shared" si="39"/>
        <v>4</v>
      </c>
      <c r="HS5" s="41">
        <f t="shared" si="39"/>
        <v>5</v>
      </c>
      <c r="HT5" s="41">
        <f t="shared" si="39"/>
        <v>4</v>
      </c>
      <c r="HU5" s="41">
        <f t="shared" si="39"/>
        <v>4</v>
      </c>
      <c r="HV5" s="41">
        <f t="shared" si="39"/>
        <v>5</v>
      </c>
      <c r="HW5" s="41">
        <f t="shared" si="39"/>
        <v>4</v>
      </c>
      <c r="HX5" s="41">
        <f t="shared" si="39"/>
        <v>4</v>
      </c>
      <c r="HY5" s="41">
        <f t="shared" si="39"/>
        <v>5</v>
      </c>
      <c r="HZ5" s="41">
        <f t="shared" si="39"/>
        <v>4</v>
      </c>
      <c r="IA5" s="41">
        <f t="shared" si="39"/>
        <v>4</v>
      </c>
      <c r="IB5" s="41">
        <f t="shared" si="39"/>
        <v>5</v>
      </c>
      <c r="IC5" s="41">
        <f t="shared" si="39"/>
        <v>4</v>
      </c>
      <c r="ID5" s="41">
        <f t="shared" si="39"/>
        <v>5</v>
      </c>
      <c r="IE5" s="41">
        <f t="shared" si="39"/>
        <v>4</v>
      </c>
      <c r="IF5" s="41">
        <f t="shared" si="39"/>
        <v>4</v>
      </c>
      <c r="IG5" s="41">
        <f t="shared" si="39"/>
        <v>5</v>
      </c>
      <c r="IH5" s="41">
        <f t="shared" si="39"/>
        <v>4</v>
      </c>
      <c r="II5" s="41">
        <f t="shared" si="39"/>
        <v>4</v>
      </c>
      <c r="IJ5" s="41">
        <f t="shared" si="39"/>
        <v>4</v>
      </c>
      <c r="IK5" s="41">
        <f t="shared" si="39"/>
        <v>5</v>
      </c>
      <c r="IL5" s="41">
        <f t="shared" si="39"/>
        <v>4</v>
      </c>
      <c r="IM5" s="41">
        <f t="shared" si="39"/>
        <v>5</v>
      </c>
      <c r="IN5" s="41">
        <f t="shared" si="39"/>
        <v>4</v>
      </c>
      <c r="IO5" s="41">
        <f t="shared" si="39"/>
        <v>4</v>
      </c>
      <c r="IP5" s="41">
        <f t="shared" si="39"/>
        <v>5</v>
      </c>
      <c r="IQ5" s="41">
        <f t="shared" si="39"/>
        <v>4</v>
      </c>
      <c r="IR5" s="41">
        <f t="shared" si="39"/>
        <v>4</v>
      </c>
      <c r="IS5" s="41">
        <f t="shared" si="39"/>
        <v>5</v>
      </c>
      <c r="IT5" s="41">
        <f t="shared" si="39"/>
        <v>4</v>
      </c>
      <c r="IU5" s="41">
        <f t="shared" si="39"/>
        <v>5</v>
      </c>
      <c r="IV5" s="41">
        <f t="shared" si="39"/>
        <v>4</v>
      </c>
      <c r="IW5" s="41">
        <f t="shared" si="39"/>
        <v>4</v>
      </c>
      <c r="IX5" s="41">
        <f t="shared" si="39"/>
        <v>4</v>
      </c>
      <c r="IY5" s="41">
        <f t="shared" ref="IY5:LJ5" si="40">IF(OR(AND(IY4=7,IY3&gt;=29),AND(IY4=1,IY3&gt;=30),AND(IY4=2,IY3=31)),5,4)</f>
        <v>5</v>
      </c>
      <c r="IZ5" s="41">
        <f t="shared" si="40"/>
        <v>4</v>
      </c>
      <c r="JA5" s="41">
        <f t="shared" si="40"/>
        <v>5</v>
      </c>
      <c r="JB5" s="41">
        <f t="shared" si="40"/>
        <v>4</v>
      </c>
      <c r="JC5" s="41">
        <f t="shared" si="40"/>
        <v>4</v>
      </c>
      <c r="JD5" s="41">
        <f t="shared" si="40"/>
        <v>5</v>
      </c>
      <c r="JE5" s="41">
        <f t="shared" si="40"/>
        <v>4</v>
      </c>
      <c r="JF5" s="41">
        <f t="shared" si="40"/>
        <v>4</v>
      </c>
      <c r="JG5" s="41">
        <f t="shared" si="40"/>
        <v>5</v>
      </c>
      <c r="JH5" s="41">
        <f t="shared" si="40"/>
        <v>4</v>
      </c>
      <c r="JI5" s="41">
        <f t="shared" si="40"/>
        <v>4</v>
      </c>
      <c r="JJ5" s="41">
        <f t="shared" si="40"/>
        <v>5</v>
      </c>
      <c r="JK5" s="41">
        <f t="shared" si="40"/>
        <v>4</v>
      </c>
      <c r="JL5" s="41">
        <f t="shared" si="40"/>
        <v>4</v>
      </c>
      <c r="JM5" s="41">
        <f t="shared" si="40"/>
        <v>5</v>
      </c>
      <c r="JN5" s="41">
        <f t="shared" si="40"/>
        <v>4</v>
      </c>
      <c r="JO5" s="41">
        <f t="shared" si="40"/>
        <v>4</v>
      </c>
      <c r="JP5" s="41">
        <f t="shared" si="40"/>
        <v>5</v>
      </c>
      <c r="JQ5" s="41">
        <f t="shared" si="40"/>
        <v>4</v>
      </c>
      <c r="JR5" s="41">
        <f t="shared" si="40"/>
        <v>5</v>
      </c>
      <c r="JS5" s="41">
        <f t="shared" si="40"/>
        <v>4</v>
      </c>
      <c r="JT5" s="41">
        <f t="shared" si="40"/>
        <v>4</v>
      </c>
      <c r="JU5" s="41">
        <f t="shared" si="40"/>
        <v>4</v>
      </c>
      <c r="JV5" s="41">
        <f t="shared" si="40"/>
        <v>5</v>
      </c>
      <c r="JW5" s="41">
        <f t="shared" si="40"/>
        <v>4</v>
      </c>
      <c r="JX5" s="41">
        <f t="shared" si="40"/>
        <v>4</v>
      </c>
      <c r="JY5" s="41">
        <f t="shared" si="40"/>
        <v>5</v>
      </c>
      <c r="JZ5" s="41">
        <f t="shared" si="40"/>
        <v>4</v>
      </c>
      <c r="KA5" s="41">
        <f t="shared" si="40"/>
        <v>5</v>
      </c>
      <c r="KB5" s="41">
        <f t="shared" si="40"/>
        <v>4</v>
      </c>
      <c r="KC5" s="41">
        <f t="shared" si="40"/>
        <v>4</v>
      </c>
      <c r="KD5" s="41">
        <f t="shared" si="40"/>
        <v>5</v>
      </c>
      <c r="KE5" s="41">
        <f t="shared" si="40"/>
        <v>4</v>
      </c>
      <c r="KF5" s="41">
        <f t="shared" si="40"/>
        <v>4</v>
      </c>
      <c r="KG5" s="41">
        <f t="shared" si="40"/>
        <v>5</v>
      </c>
      <c r="KH5" s="41">
        <f t="shared" si="40"/>
        <v>4</v>
      </c>
      <c r="KI5" s="41">
        <f t="shared" si="40"/>
        <v>4</v>
      </c>
      <c r="KJ5" s="41">
        <f t="shared" si="40"/>
        <v>5</v>
      </c>
      <c r="KK5" s="41">
        <f t="shared" si="40"/>
        <v>4</v>
      </c>
      <c r="KL5" s="41">
        <f t="shared" si="40"/>
        <v>4</v>
      </c>
      <c r="KM5" s="41">
        <f t="shared" si="40"/>
        <v>5</v>
      </c>
      <c r="KN5" s="41">
        <f t="shared" si="40"/>
        <v>4</v>
      </c>
      <c r="KO5" s="41">
        <f t="shared" si="40"/>
        <v>4</v>
      </c>
      <c r="KP5" s="41">
        <f t="shared" si="40"/>
        <v>5</v>
      </c>
      <c r="KQ5" s="41">
        <f t="shared" si="40"/>
        <v>4</v>
      </c>
      <c r="KR5" s="41">
        <f t="shared" si="40"/>
        <v>4</v>
      </c>
      <c r="KS5" s="41">
        <f t="shared" si="40"/>
        <v>5</v>
      </c>
      <c r="KT5" s="41">
        <f t="shared" si="40"/>
        <v>4</v>
      </c>
      <c r="KU5" s="41">
        <f t="shared" si="40"/>
        <v>5</v>
      </c>
      <c r="KV5" s="41">
        <f t="shared" si="40"/>
        <v>4</v>
      </c>
      <c r="KW5" s="41">
        <f t="shared" si="40"/>
        <v>4</v>
      </c>
      <c r="KX5" s="41">
        <f t="shared" si="40"/>
        <v>5</v>
      </c>
      <c r="KY5" s="41">
        <f t="shared" si="40"/>
        <v>4</v>
      </c>
      <c r="KZ5" s="41">
        <f t="shared" si="40"/>
        <v>4</v>
      </c>
      <c r="LA5" s="41">
        <f t="shared" si="40"/>
        <v>5</v>
      </c>
      <c r="LB5" s="41">
        <f t="shared" si="40"/>
        <v>4</v>
      </c>
      <c r="LC5" s="41">
        <f t="shared" si="40"/>
        <v>5</v>
      </c>
      <c r="LD5" s="41">
        <f t="shared" si="40"/>
        <v>4</v>
      </c>
      <c r="LE5" s="41">
        <f t="shared" si="40"/>
        <v>4</v>
      </c>
      <c r="LF5" s="41">
        <f t="shared" si="40"/>
        <v>4</v>
      </c>
      <c r="LG5" s="41">
        <f t="shared" si="40"/>
        <v>5</v>
      </c>
      <c r="LH5" s="41">
        <f t="shared" si="40"/>
        <v>4</v>
      </c>
      <c r="LI5" s="41">
        <f t="shared" si="40"/>
        <v>4</v>
      </c>
      <c r="LJ5" s="41">
        <f t="shared" si="40"/>
        <v>5</v>
      </c>
      <c r="LK5" s="41">
        <f t="shared" ref="LK5:MX5" si="41">IF(OR(AND(LK4=7,LK3&gt;=29),AND(LK4=1,LK3&gt;=30),AND(LK4=2,LK3=31)),5,4)</f>
        <v>4</v>
      </c>
      <c r="LL5" s="41">
        <f t="shared" si="41"/>
        <v>5</v>
      </c>
      <c r="LM5" s="41">
        <f t="shared" si="41"/>
        <v>4</v>
      </c>
      <c r="LN5" s="41">
        <f t="shared" si="41"/>
        <v>4</v>
      </c>
      <c r="LO5" s="41">
        <f t="shared" si="41"/>
        <v>5</v>
      </c>
      <c r="LP5" s="41">
        <f t="shared" si="41"/>
        <v>4</v>
      </c>
      <c r="LQ5" s="41">
        <f t="shared" si="41"/>
        <v>4</v>
      </c>
      <c r="LR5" s="41">
        <f t="shared" si="41"/>
        <v>4</v>
      </c>
      <c r="LS5" s="41">
        <f t="shared" si="41"/>
        <v>5</v>
      </c>
      <c r="LT5" s="41">
        <f t="shared" si="41"/>
        <v>4</v>
      </c>
      <c r="LU5" s="41">
        <f t="shared" si="41"/>
        <v>5</v>
      </c>
      <c r="LV5" s="41">
        <f t="shared" si="41"/>
        <v>4</v>
      </c>
      <c r="LW5" s="41">
        <f t="shared" si="41"/>
        <v>4</v>
      </c>
      <c r="LX5" s="41">
        <f t="shared" si="41"/>
        <v>5</v>
      </c>
      <c r="LY5" s="41">
        <f t="shared" si="41"/>
        <v>4</v>
      </c>
      <c r="LZ5" s="41">
        <f t="shared" si="41"/>
        <v>4</v>
      </c>
      <c r="MA5" s="41">
        <f t="shared" si="41"/>
        <v>5</v>
      </c>
      <c r="MB5" s="41">
        <f t="shared" si="41"/>
        <v>4</v>
      </c>
      <c r="MC5" s="41">
        <f t="shared" si="41"/>
        <v>4</v>
      </c>
      <c r="MD5" s="41">
        <f t="shared" si="41"/>
        <v>5</v>
      </c>
      <c r="ME5" s="41">
        <f t="shared" si="41"/>
        <v>4</v>
      </c>
      <c r="MF5" s="41">
        <f t="shared" si="41"/>
        <v>4</v>
      </c>
      <c r="MG5" s="41">
        <f t="shared" si="41"/>
        <v>5</v>
      </c>
      <c r="MH5" s="41">
        <f t="shared" si="41"/>
        <v>4</v>
      </c>
      <c r="MI5" s="41">
        <f t="shared" si="41"/>
        <v>4</v>
      </c>
      <c r="MJ5" s="41">
        <f t="shared" si="41"/>
        <v>5</v>
      </c>
      <c r="MK5" s="41">
        <f t="shared" si="41"/>
        <v>4</v>
      </c>
      <c r="ML5" s="41">
        <f t="shared" si="41"/>
        <v>5</v>
      </c>
      <c r="MM5" s="41">
        <f t="shared" si="41"/>
        <v>4</v>
      </c>
      <c r="MN5" s="41">
        <f t="shared" si="41"/>
        <v>4</v>
      </c>
      <c r="MO5" s="41">
        <f t="shared" si="41"/>
        <v>5</v>
      </c>
      <c r="MP5" s="41">
        <f t="shared" si="41"/>
        <v>4</v>
      </c>
      <c r="MQ5" s="41">
        <f t="shared" si="41"/>
        <v>4</v>
      </c>
      <c r="MR5" s="41">
        <f t="shared" si="41"/>
        <v>5</v>
      </c>
      <c r="MS5" s="41">
        <f t="shared" si="41"/>
        <v>4</v>
      </c>
      <c r="MT5" s="41">
        <f t="shared" si="41"/>
        <v>4</v>
      </c>
      <c r="MU5" s="41">
        <f t="shared" si="41"/>
        <v>5</v>
      </c>
      <c r="MV5" s="41">
        <f t="shared" si="41"/>
        <v>4</v>
      </c>
      <c r="MW5" s="41">
        <f t="shared" si="41"/>
        <v>4</v>
      </c>
      <c r="MX5" s="41">
        <f t="shared" si="41"/>
        <v>5</v>
      </c>
    </row>
    <row r="6" spans="1:362" x14ac:dyDescent="0.2">
      <c r="A6" s="40" t="s">
        <v>44</v>
      </c>
      <c r="C6" s="39">
        <f t="shared" ref="C6:BN6" si="42">IF(OR(AND(C4=1,C3&gt;=29),AND(C4=2,C3&gt;=30),AND(C4=3,C3=31)),5,4)</f>
        <v>5</v>
      </c>
      <c r="D6" s="39">
        <f t="shared" si="42"/>
        <v>4</v>
      </c>
      <c r="E6" s="39">
        <f t="shared" si="42"/>
        <v>4</v>
      </c>
      <c r="F6" s="39">
        <f t="shared" si="42"/>
        <v>4</v>
      </c>
      <c r="G6" s="39">
        <f t="shared" si="42"/>
        <v>5</v>
      </c>
      <c r="H6" s="39">
        <f t="shared" si="42"/>
        <v>4</v>
      </c>
      <c r="I6" s="39">
        <f t="shared" si="42"/>
        <v>5</v>
      </c>
      <c r="J6" s="39">
        <f t="shared" si="42"/>
        <v>4</v>
      </c>
      <c r="K6" s="39">
        <f t="shared" si="42"/>
        <v>4</v>
      </c>
      <c r="L6" s="39">
        <f t="shared" si="42"/>
        <v>5</v>
      </c>
      <c r="M6" s="39">
        <f t="shared" si="42"/>
        <v>4</v>
      </c>
      <c r="N6" s="39">
        <f t="shared" si="42"/>
        <v>4</v>
      </c>
      <c r="O6" s="39">
        <f t="shared" si="42"/>
        <v>5</v>
      </c>
      <c r="P6" s="39">
        <f t="shared" si="42"/>
        <v>4</v>
      </c>
      <c r="Q6" s="39">
        <f t="shared" si="42"/>
        <v>4</v>
      </c>
      <c r="R6" s="39">
        <f t="shared" si="42"/>
        <v>5</v>
      </c>
      <c r="S6" s="39">
        <f t="shared" si="42"/>
        <v>4</v>
      </c>
      <c r="T6" s="39">
        <f t="shared" si="42"/>
        <v>4</v>
      </c>
      <c r="U6" s="39">
        <f t="shared" si="42"/>
        <v>5</v>
      </c>
      <c r="V6" s="39">
        <f t="shared" si="42"/>
        <v>4</v>
      </c>
      <c r="W6" s="39">
        <f t="shared" si="42"/>
        <v>5</v>
      </c>
      <c r="X6" s="39">
        <f t="shared" si="42"/>
        <v>4</v>
      </c>
      <c r="Y6" s="39">
        <f t="shared" si="42"/>
        <v>4</v>
      </c>
      <c r="Z6" s="39">
        <f t="shared" si="42"/>
        <v>5</v>
      </c>
      <c r="AA6" s="39">
        <f t="shared" si="42"/>
        <v>4</v>
      </c>
      <c r="AB6" s="39">
        <f t="shared" si="42"/>
        <v>4</v>
      </c>
      <c r="AC6" s="39">
        <f t="shared" si="42"/>
        <v>5</v>
      </c>
      <c r="AD6" s="39">
        <f t="shared" si="42"/>
        <v>4</v>
      </c>
      <c r="AE6" s="39">
        <f t="shared" si="42"/>
        <v>4</v>
      </c>
      <c r="AF6" s="39">
        <f t="shared" si="42"/>
        <v>5</v>
      </c>
      <c r="AG6" s="39">
        <f t="shared" si="42"/>
        <v>4</v>
      </c>
      <c r="AH6" s="39">
        <f t="shared" si="42"/>
        <v>4</v>
      </c>
      <c r="AI6" s="39">
        <f t="shared" si="42"/>
        <v>5</v>
      </c>
      <c r="AJ6" s="39">
        <f t="shared" si="42"/>
        <v>4</v>
      </c>
      <c r="AK6" s="39">
        <f t="shared" si="42"/>
        <v>4</v>
      </c>
      <c r="AL6" s="39">
        <f t="shared" si="42"/>
        <v>5</v>
      </c>
      <c r="AM6" s="39">
        <f t="shared" si="42"/>
        <v>4</v>
      </c>
      <c r="AN6" s="39">
        <f t="shared" si="42"/>
        <v>4</v>
      </c>
      <c r="AO6" s="39">
        <f t="shared" si="42"/>
        <v>5</v>
      </c>
      <c r="AP6" s="39">
        <f t="shared" si="42"/>
        <v>4</v>
      </c>
      <c r="AQ6" s="39">
        <f t="shared" si="42"/>
        <v>4</v>
      </c>
      <c r="AR6" s="39">
        <f t="shared" si="42"/>
        <v>5</v>
      </c>
      <c r="AS6" s="39">
        <f t="shared" si="42"/>
        <v>4</v>
      </c>
      <c r="AT6" s="39">
        <f t="shared" si="42"/>
        <v>5</v>
      </c>
      <c r="AU6" s="39">
        <f t="shared" si="42"/>
        <v>4</v>
      </c>
      <c r="AV6" s="39">
        <f t="shared" si="42"/>
        <v>4</v>
      </c>
      <c r="AW6" s="39">
        <f t="shared" si="42"/>
        <v>5</v>
      </c>
      <c r="AX6" s="39">
        <f t="shared" si="42"/>
        <v>4</v>
      </c>
      <c r="AY6" s="39">
        <f t="shared" si="42"/>
        <v>4</v>
      </c>
      <c r="AZ6" s="39">
        <f t="shared" si="42"/>
        <v>4</v>
      </c>
      <c r="BA6" s="39">
        <f t="shared" si="42"/>
        <v>5</v>
      </c>
      <c r="BB6" s="39">
        <f t="shared" si="42"/>
        <v>4</v>
      </c>
      <c r="BC6" s="39">
        <f t="shared" si="42"/>
        <v>5</v>
      </c>
      <c r="BD6" s="39">
        <f t="shared" si="42"/>
        <v>4</v>
      </c>
      <c r="BE6" s="39">
        <f t="shared" si="42"/>
        <v>4</v>
      </c>
      <c r="BF6" s="39">
        <f t="shared" si="42"/>
        <v>5</v>
      </c>
      <c r="BG6" s="39">
        <f t="shared" si="42"/>
        <v>4</v>
      </c>
      <c r="BH6" s="39">
        <f t="shared" si="42"/>
        <v>4</v>
      </c>
      <c r="BI6" s="39">
        <f t="shared" si="42"/>
        <v>5</v>
      </c>
      <c r="BJ6" s="39">
        <f t="shared" si="42"/>
        <v>4</v>
      </c>
      <c r="BK6" s="39">
        <f t="shared" si="42"/>
        <v>5</v>
      </c>
      <c r="BL6" s="39">
        <f t="shared" si="42"/>
        <v>4</v>
      </c>
      <c r="BM6" s="39">
        <f t="shared" si="42"/>
        <v>4</v>
      </c>
      <c r="BN6" s="39">
        <f t="shared" si="42"/>
        <v>4</v>
      </c>
      <c r="BO6" s="39">
        <f t="shared" ref="BO6:DZ6" si="43">IF(OR(AND(BO4=1,BO3&gt;=29),AND(BO4=2,BO3&gt;=30),AND(BO4=3,BO3=31)),5,4)</f>
        <v>5</v>
      </c>
      <c r="BP6" s="39">
        <f t="shared" si="43"/>
        <v>4</v>
      </c>
      <c r="BQ6" s="39">
        <f t="shared" si="43"/>
        <v>5</v>
      </c>
      <c r="BR6" s="39">
        <f t="shared" si="43"/>
        <v>4</v>
      </c>
      <c r="BS6" s="39">
        <f t="shared" si="43"/>
        <v>4</v>
      </c>
      <c r="BT6" s="39">
        <f t="shared" si="43"/>
        <v>5</v>
      </c>
      <c r="BU6" s="39">
        <f t="shared" si="43"/>
        <v>4</v>
      </c>
      <c r="BV6" s="39">
        <f t="shared" si="43"/>
        <v>4</v>
      </c>
      <c r="BW6" s="39">
        <f t="shared" si="43"/>
        <v>5</v>
      </c>
      <c r="BX6" s="39">
        <f t="shared" si="43"/>
        <v>4</v>
      </c>
      <c r="BY6" s="39">
        <f t="shared" si="43"/>
        <v>4</v>
      </c>
      <c r="BZ6" s="39">
        <f t="shared" si="43"/>
        <v>5</v>
      </c>
      <c r="CA6" s="39">
        <f t="shared" si="43"/>
        <v>4</v>
      </c>
      <c r="CB6" s="39">
        <f t="shared" si="43"/>
        <v>4</v>
      </c>
      <c r="CC6" s="39">
        <f t="shared" si="43"/>
        <v>5</v>
      </c>
      <c r="CD6" s="39">
        <f t="shared" si="43"/>
        <v>4</v>
      </c>
      <c r="CE6" s="39">
        <f t="shared" si="43"/>
        <v>4</v>
      </c>
      <c r="CF6" s="39">
        <f t="shared" si="43"/>
        <v>5</v>
      </c>
      <c r="CG6" s="39">
        <f t="shared" si="43"/>
        <v>4</v>
      </c>
      <c r="CH6" s="39">
        <f t="shared" si="43"/>
        <v>5</v>
      </c>
      <c r="CI6" s="39">
        <f t="shared" si="43"/>
        <v>4</v>
      </c>
      <c r="CJ6" s="39">
        <f t="shared" si="43"/>
        <v>4</v>
      </c>
      <c r="CK6" s="39">
        <f t="shared" si="43"/>
        <v>4</v>
      </c>
      <c r="CL6" s="39">
        <f t="shared" si="43"/>
        <v>5</v>
      </c>
      <c r="CM6" s="39">
        <f t="shared" si="43"/>
        <v>4</v>
      </c>
      <c r="CN6" s="39">
        <f t="shared" si="43"/>
        <v>4</v>
      </c>
      <c r="CO6" s="39">
        <f t="shared" si="43"/>
        <v>5</v>
      </c>
      <c r="CP6" s="39">
        <f t="shared" si="43"/>
        <v>4</v>
      </c>
      <c r="CQ6" s="39">
        <f t="shared" si="43"/>
        <v>5</v>
      </c>
      <c r="CR6" s="39">
        <f t="shared" si="43"/>
        <v>4</v>
      </c>
      <c r="CS6" s="39">
        <f t="shared" si="43"/>
        <v>4</v>
      </c>
      <c r="CT6" s="39">
        <f t="shared" si="43"/>
        <v>5</v>
      </c>
      <c r="CU6" s="39">
        <f t="shared" si="43"/>
        <v>4</v>
      </c>
      <c r="CV6" s="39">
        <f t="shared" si="43"/>
        <v>4</v>
      </c>
      <c r="CW6" s="39">
        <f t="shared" si="43"/>
        <v>5</v>
      </c>
      <c r="CX6" s="39">
        <f t="shared" si="43"/>
        <v>4</v>
      </c>
      <c r="CY6" s="39">
        <f t="shared" si="43"/>
        <v>4</v>
      </c>
      <c r="CZ6" s="39">
        <f t="shared" si="43"/>
        <v>5</v>
      </c>
      <c r="DA6" s="39">
        <f t="shared" si="43"/>
        <v>4</v>
      </c>
      <c r="DB6" s="39">
        <f t="shared" si="43"/>
        <v>4</v>
      </c>
      <c r="DC6" s="39">
        <f t="shared" si="43"/>
        <v>5</v>
      </c>
      <c r="DD6" s="39">
        <f t="shared" si="43"/>
        <v>4</v>
      </c>
      <c r="DE6" s="39">
        <f t="shared" si="43"/>
        <v>4</v>
      </c>
      <c r="DF6" s="39">
        <f t="shared" si="43"/>
        <v>5</v>
      </c>
      <c r="DG6" s="39">
        <f t="shared" si="43"/>
        <v>4</v>
      </c>
      <c r="DH6" s="39">
        <f t="shared" si="43"/>
        <v>4</v>
      </c>
      <c r="DI6" s="39">
        <f t="shared" si="43"/>
        <v>5</v>
      </c>
      <c r="DJ6" s="39">
        <f t="shared" si="43"/>
        <v>4</v>
      </c>
      <c r="DK6" s="39">
        <f t="shared" si="43"/>
        <v>5</v>
      </c>
      <c r="DL6" s="39">
        <f t="shared" si="43"/>
        <v>4</v>
      </c>
      <c r="DM6" s="39">
        <f t="shared" si="43"/>
        <v>4</v>
      </c>
      <c r="DN6" s="39">
        <f t="shared" si="43"/>
        <v>5</v>
      </c>
      <c r="DO6" s="39">
        <f t="shared" si="43"/>
        <v>4</v>
      </c>
      <c r="DP6" s="39">
        <f t="shared" si="43"/>
        <v>4</v>
      </c>
      <c r="DQ6" s="39">
        <f t="shared" si="43"/>
        <v>5</v>
      </c>
      <c r="DR6" s="39">
        <f t="shared" si="43"/>
        <v>4</v>
      </c>
      <c r="DS6" s="39">
        <f t="shared" si="43"/>
        <v>5</v>
      </c>
      <c r="DT6" s="39">
        <f t="shared" si="43"/>
        <v>4</v>
      </c>
      <c r="DU6" s="39">
        <f t="shared" si="43"/>
        <v>4</v>
      </c>
      <c r="DV6" s="39">
        <f t="shared" si="43"/>
        <v>4</v>
      </c>
      <c r="DW6" s="39">
        <f t="shared" si="43"/>
        <v>5</v>
      </c>
      <c r="DX6" s="39">
        <f t="shared" si="43"/>
        <v>4</v>
      </c>
      <c r="DY6" s="39">
        <f t="shared" si="43"/>
        <v>4</v>
      </c>
      <c r="DZ6" s="39">
        <f t="shared" si="43"/>
        <v>5</v>
      </c>
      <c r="EA6" s="39">
        <f t="shared" ref="EA6:GL6" si="44">IF(OR(AND(EA4=1,EA3&gt;=29),AND(EA4=2,EA3&gt;=30),AND(EA4=3,EA3=31)),5,4)</f>
        <v>4</v>
      </c>
      <c r="EB6" s="39">
        <f t="shared" si="44"/>
        <v>5</v>
      </c>
      <c r="EC6" s="39">
        <f t="shared" si="44"/>
        <v>4</v>
      </c>
      <c r="ED6" s="39">
        <f t="shared" si="44"/>
        <v>4</v>
      </c>
      <c r="EE6" s="39">
        <f t="shared" si="44"/>
        <v>5</v>
      </c>
      <c r="EF6" s="39">
        <f t="shared" si="44"/>
        <v>4</v>
      </c>
      <c r="EG6" s="39">
        <f t="shared" si="44"/>
        <v>4</v>
      </c>
      <c r="EH6" s="39">
        <f t="shared" si="44"/>
        <v>4</v>
      </c>
      <c r="EI6" s="39">
        <f t="shared" si="44"/>
        <v>5</v>
      </c>
      <c r="EJ6" s="39">
        <f t="shared" si="44"/>
        <v>4</v>
      </c>
      <c r="EK6" s="39">
        <f t="shared" si="44"/>
        <v>5</v>
      </c>
      <c r="EL6" s="39">
        <f t="shared" si="44"/>
        <v>4</v>
      </c>
      <c r="EM6" s="39">
        <f t="shared" si="44"/>
        <v>4</v>
      </c>
      <c r="EN6" s="39">
        <f t="shared" si="44"/>
        <v>5</v>
      </c>
      <c r="EO6" s="39">
        <f t="shared" si="44"/>
        <v>4</v>
      </c>
      <c r="EP6" s="39">
        <f t="shared" si="44"/>
        <v>4</v>
      </c>
      <c r="EQ6" s="39">
        <f t="shared" si="44"/>
        <v>5</v>
      </c>
      <c r="ER6" s="39">
        <f t="shared" si="44"/>
        <v>4</v>
      </c>
      <c r="ES6" s="39">
        <f t="shared" si="44"/>
        <v>4</v>
      </c>
      <c r="ET6" s="39">
        <f t="shared" si="44"/>
        <v>5</v>
      </c>
      <c r="EU6" s="39">
        <f t="shared" si="44"/>
        <v>4</v>
      </c>
      <c r="EV6" s="39">
        <f t="shared" si="44"/>
        <v>4</v>
      </c>
      <c r="EW6" s="39">
        <f t="shared" si="44"/>
        <v>5</v>
      </c>
      <c r="EX6" s="39">
        <f t="shared" si="44"/>
        <v>4</v>
      </c>
      <c r="EY6" s="39">
        <f t="shared" si="44"/>
        <v>4</v>
      </c>
      <c r="EZ6" s="39">
        <f t="shared" si="44"/>
        <v>5</v>
      </c>
      <c r="FA6" s="39">
        <f t="shared" si="44"/>
        <v>4</v>
      </c>
      <c r="FB6" s="39">
        <f t="shared" si="44"/>
        <v>5</v>
      </c>
      <c r="FC6" s="39">
        <f t="shared" si="44"/>
        <v>4</v>
      </c>
      <c r="FD6" s="39">
        <f t="shared" si="44"/>
        <v>4</v>
      </c>
      <c r="FE6" s="39">
        <f t="shared" si="44"/>
        <v>5</v>
      </c>
      <c r="FF6" s="39">
        <f t="shared" si="44"/>
        <v>4</v>
      </c>
      <c r="FG6" s="39">
        <f t="shared" si="44"/>
        <v>4</v>
      </c>
      <c r="FH6" s="39">
        <f t="shared" si="44"/>
        <v>5</v>
      </c>
      <c r="FI6" s="39">
        <f t="shared" si="44"/>
        <v>4</v>
      </c>
      <c r="FJ6" s="39">
        <f t="shared" si="44"/>
        <v>4</v>
      </c>
      <c r="FK6" s="39">
        <f t="shared" si="44"/>
        <v>5</v>
      </c>
      <c r="FL6" s="39">
        <f t="shared" si="44"/>
        <v>4</v>
      </c>
      <c r="FM6" s="39">
        <f t="shared" si="44"/>
        <v>4</v>
      </c>
      <c r="FN6" s="39">
        <f t="shared" si="44"/>
        <v>5</v>
      </c>
      <c r="FO6" s="39">
        <f t="shared" si="44"/>
        <v>4</v>
      </c>
      <c r="FP6" s="39">
        <f t="shared" si="44"/>
        <v>4</v>
      </c>
      <c r="FQ6" s="39">
        <f t="shared" si="44"/>
        <v>5</v>
      </c>
      <c r="FR6" s="39">
        <f t="shared" si="44"/>
        <v>4</v>
      </c>
      <c r="FS6" s="39">
        <f t="shared" si="44"/>
        <v>4</v>
      </c>
      <c r="FT6" s="39">
        <f t="shared" si="44"/>
        <v>5</v>
      </c>
      <c r="FU6" s="39">
        <f t="shared" si="44"/>
        <v>4</v>
      </c>
      <c r="FV6" s="39">
        <f t="shared" si="44"/>
        <v>5</v>
      </c>
      <c r="FW6" s="39">
        <f t="shared" si="44"/>
        <v>4</v>
      </c>
      <c r="FX6" s="39">
        <f t="shared" si="44"/>
        <v>4</v>
      </c>
      <c r="FY6" s="39">
        <f t="shared" si="44"/>
        <v>5</v>
      </c>
      <c r="FZ6" s="39">
        <f t="shared" si="44"/>
        <v>4</v>
      </c>
      <c r="GA6" s="39">
        <f t="shared" si="44"/>
        <v>4</v>
      </c>
      <c r="GB6" s="39">
        <f t="shared" si="44"/>
        <v>4</v>
      </c>
      <c r="GC6" s="39">
        <f t="shared" si="44"/>
        <v>5</v>
      </c>
      <c r="GD6" s="39">
        <f t="shared" si="44"/>
        <v>4</v>
      </c>
      <c r="GE6" s="39">
        <f t="shared" si="44"/>
        <v>5</v>
      </c>
      <c r="GF6" s="39">
        <f t="shared" si="44"/>
        <v>4</v>
      </c>
      <c r="GG6" s="39">
        <f t="shared" si="44"/>
        <v>4</v>
      </c>
      <c r="GH6" s="39">
        <f t="shared" si="44"/>
        <v>5</v>
      </c>
      <c r="GI6" s="39">
        <f t="shared" si="44"/>
        <v>4</v>
      </c>
      <c r="GJ6" s="39">
        <f t="shared" si="44"/>
        <v>4</v>
      </c>
      <c r="GK6" s="39">
        <f t="shared" si="44"/>
        <v>5</v>
      </c>
      <c r="GL6" s="39">
        <f t="shared" si="44"/>
        <v>4</v>
      </c>
      <c r="GM6" s="39">
        <f t="shared" ref="GM6:IX6" si="45">IF(OR(AND(GM4=1,GM3&gt;=29),AND(GM4=2,GM3&gt;=30),AND(GM4=3,GM3=31)),5,4)</f>
        <v>5</v>
      </c>
      <c r="GN6" s="39">
        <f t="shared" si="45"/>
        <v>4</v>
      </c>
      <c r="GO6" s="39">
        <f t="shared" si="45"/>
        <v>4</v>
      </c>
      <c r="GP6" s="39">
        <f t="shared" si="45"/>
        <v>4</v>
      </c>
      <c r="GQ6" s="39">
        <f t="shared" si="45"/>
        <v>5</v>
      </c>
      <c r="GR6" s="39">
        <f t="shared" si="45"/>
        <v>4</v>
      </c>
      <c r="GS6" s="39">
        <f t="shared" si="45"/>
        <v>4</v>
      </c>
      <c r="GT6" s="39">
        <f t="shared" si="45"/>
        <v>5</v>
      </c>
      <c r="GU6" s="39">
        <f t="shared" si="45"/>
        <v>4</v>
      </c>
      <c r="GV6" s="39">
        <f t="shared" si="45"/>
        <v>5</v>
      </c>
      <c r="GW6" s="39">
        <f t="shared" si="45"/>
        <v>4</v>
      </c>
      <c r="GX6" s="39">
        <f t="shared" si="45"/>
        <v>4</v>
      </c>
      <c r="GY6" s="39">
        <f t="shared" si="45"/>
        <v>5</v>
      </c>
      <c r="GZ6" s="39">
        <f t="shared" si="45"/>
        <v>4</v>
      </c>
      <c r="HA6" s="39">
        <f t="shared" si="45"/>
        <v>4</v>
      </c>
      <c r="HB6" s="39">
        <f t="shared" si="45"/>
        <v>5</v>
      </c>
      <c r="HC6" s="39">
        <f t="shared" si="45"/>
        <v>4</v>
      </c>
      <c r="HD6" s="39">
        <f t="shared" si="45"/>
        <v>4</v>
      </c>
      <c r="HE6" s="39">
        <f t="shared" si="45"/>
        <v>5</v>
      </c>
      <c r="HF6" s="39">
        <f t="shared" si="45"/>
        <v>4</v>
      </c>
      <c r="HG6" s="39">
        <f t="shared" si="45"/>
        <v>4</v>
      </c>
      <c r="HH6" s="39">
        <f t="shared" si="45"/>
        <v>5</v>
      </c>
      <c r="HI6" s="39">
        <f t="shared" si="45"/>
        <v>4</v>
      </c>
      <c r="HJ6" s="39">
        <f t="shared" si="45"/>
        <v>5</v>
      </c>
      <c r="HK6" s="39">
        <f t="shared" si="45"/>
        <v>4</v>
      </c>
      <c r="HL6" s="39">
        <f t="shared" si="45"/>
        <v>4</v>
      </c>
      <c r="HM6" s="39">
        <f t="shared" si="45"/>
        <v>4</v>
      </c>
      <c r="HN6" s="39">
        <f t="shared" si="45"/>
        <v>5</v>
      </c>
      <c r="HO6" s="39">
        <f t="shared" si="45"/>
        <v>4</v>
      </c>
      <c r="HP6" s="39">
        <f t="shared" si="45"/>
        <v>4</v>
      </c>
      <c r="HQ6" s="39">
        <f t="shared" si="45"/>
        <v>5</v>
      </c>
      <c r="HR6" s="39">
        <f t="shared" si="45"/>
        <v>4</v>
      </c>
      <c r="HS6" s="39">
        <f t="shared" si="45"/>
        <v>5</v>
      </c>
      <c r="HT6" s="39">
        <f t="shared" si="45"/>
        <v>4</v>
      </c>
      <c r="HU6" s="39">
        <f t="shared" si="45"/>
        <v>4</v>
      </c>
      <c r="HV6" s="39">
        <f t="shared" si="45"/>
        <v>5</v>
      </c>
      <c r="HW6" s="39">
        <f t="shared" si="45"/>
        <v>4</v>
      </c>
      <c r="HX6" s="39">
        <f t="shared" si="45"/>
        <v>4</v>
      </c>
      <c r="HY6" s="39">
        <f t="shared" si="45"/>
        <v>5</v>
      </c>
      <c r="HZ6" s="39">
        <f t="shared" si="45"/>
        <v>4</v>
      </c>
      <c r="IA6" s="39">
        <f t="shared" si="45"/>
        <v>4</v>
      </c>
      <c r="IB6" s="39">
        <f t="shared" si="45"/>
        <v>5</v>
      </c>
      <c r="IC6" s="39">
        <f t="shared" si="45"/>
        <v>4</v>
      </c>
      <c r="ID6" s="39">
        <f t="shared" si="45"/>
        <v>4</v>
      </c>
      <c r="IE6" s="39">
        <f t="shared" si="45"/>
        <v>5</v>
      </c>
      <c r="IF6" s="39">
        <f t="shared" si="45"/>
        <v>4</v>
      </c>
      <c r="IG6" s="39">
        <f t="shared" si="45"/>
        <v>4</v>
      </c>
      <c r="IH6" s="39">
        <f t="shared" si="45"/>
        <v>5</v>
      </c>
      <c r="II6" s="39">
        <f t="shared" si="45"/>
        <v>4</v>
      </c>
      <c r="IJ6" s="39">
        <f t="shared" si="45"/>
        <v>4</v>
      </c>
      <c r="IK6" s="39">
        <f t="shared" si="45"/>
        <v>5</v>
      </c>
      <c r="IL6" s="39">
        <f t="shared" si="45"/>
        <v>4</v>
      </c>
      <c r="IM6" s="39">
        <f t="shared" si="45"/>
        <v>4</v>
      </c>
      <c r="IN6" s="39">
        <f t="shared" si="45"/>
        <v>5</v>
      </c>
      <c r="IO6" s="39">
        <f t="shared" si="45"/>
        <v>4</v>
      </c>
      <c r="IP6" s="39">
        <f t="shared" si="45"/>
        <v>5</v>
      </c>
      <c r="IQ6" s="39">
        <f t="shared" si="45"/>
        <v>4</v>
      </c>
      <c r="IR6" s="39">
        <f t="shared" si="45"/>
        <v>4</v>
      </c>
      <c r="IS6" s="39">
        <f t="shared" si="45"/>
        <v>5</v>
      </c>
      <c r="IT6" s="39">
        <f t="shared" si="45"/>
        <v>4</v>
      </c>
      <c r="IU6" s="39">
        <f t="shared" si="45"/>
        <v>4</v>
      </c>
      <c r="IV6" s="39">
        <f t="shared" si="45"/>
        <v>5</v>
      </c>
      <c r="IW6" s="39">
        <f t="shared" si="45"/>
        <v>4</v>
      </c>
      <c r="IX6" s="39">
        <f t="shared" si="45"/>
        <v>4</v>
      </c>
      <c r="IY6" s="39">
        <f t="shared" ref="IY6:LJ6" si="46">IF(OR(AND(IY4=1,IY3&gt;=29),AND(IY4=2,IY3&gt;=30),AND(IY4=3,IY3=31)),5,4)</f>
        <v>5</v>
      </c>
      <c r="IZ6" s="39">
        <f t="shared" si="46"/>
        <v>4</v>
      </c>
      <c r="JA6" s="39">
        <f t="shared" si="46"/>
        <v>4</v>
      </c>
      <c r="JB6" s="39">
        <f t="shared" si="46"/>
        <v>5</v>
      </c>
      <c r="JC6" s="39">
        <f t="shared" si="46"/>
        <v>4</v>
      </c>
      <c r="JD6" s="39">
        <f t="shared" si="46"/>
        <v>5</v>
      </c>
      <c r="JE6" s="39">
        <f t="shared" si="46"/>
        <v>4</v>
      </c>
      <c r="JF6" s="39">
        <f t="shared" si="46"/>
        <v>4</v>
      </c>
      <c r="JG6" s="39">
        <f t="shared" si="46"/>
        <v>5</v>
      </c>
      <c r="JH6" s="39">
        <f t="shared" si="46"/>
        <v>4</v>
      </c>
      <c r="JI6" s="39">
        <f t="shared" si="46"/>
        <v>4</v>
      </c>
      <c r="JJ6" s="39">
        <f t="shared" si="46"/>
        <v>4</v>
      </c>
      <c r="JK6" s="39">
        <f t="shared" si="46"/>
        <v>5</v>
      </c>
      <c r="JL6" s="39">
        <f t="shared" si="46"/>
        <v>4</v>
      </c>
      <c r="JM6" s="39">
        <f t="shared" si="46"/>
        <v>5</v>
      </c>
      <c r="JN6" s="39">
        <f t="shared" si="46"/>
        <v>4</v>
      </c>
      <c r="JO6" s="39">
        <f t="shared" si="46"/>
        <v>4</v>
      </c>
      <c r="JP6" s="39">
        <f t="shared" si="46"/>
        <v>5</v>
      </c>
      <c r="JQ6" s="39">
        <f t="shared" si="46"/>
        <v>4</v>
      </c>
      <c r="JR6" s="39">
        <f t="shared" si="46"/>
        <v>4</v>
      </c>
      <c r="JS6" s="39">
        <f t="shared" si="46"/>
        <v>5</v>
      </c>
      <c r="JT6" s="39">
        <f t="shared" si="46"/>
        <v>4</v>
      </c>
      <c r="JU6" s="39">
        <f t="shared" si="46"/>
        <v>4</v>
      </c>
      <c r="JV6" s="39">
        <f t="shared" si="46"/>
        <v>5</v>
      </c>
      <c r="JW6" s="39">
        <f t="shared" si="46"/>
        <v>4</v>
      </c>
      <c r="JX6" s="39">
        <f t="shared" si="46"/>
        <v>4</v>
      </c>
      <c r="JY6" s="39">
        <f t="shared" si="46"/>
        <v>5</v>
      </c>
      <c r="JZ6" s="39">
        <f t="shared" si="46"/>
        <v>4</v>
      </c>
      <c r="KA6" s="39">
        <f t="shared" si="46"/>
        <v>4</v>
      </c>
      <c r="KB6" s="39">
        <f t="shared" si="46"/>
        <v>5</v>
      </c>
      <c r="KC6" s="39">
        <f t="shared" si="46"/>
        <v>4</v>
      </c>
      <c r="KD6" s="39">
        <f t="shared" si="46"/>
        <v>5</v>
      </c>
      <c r="KE6" s="39">
        <f t="shared" si="46"/>
        <v>4</v>
      </c>
      <c r="KF6" s="39">
        <f t="shared" si="46"/>
        <v>4</v>
      </c>
      <c r="KG6" s="39">
        <f t="shared" si="46"/>
        <v>4</v>
      </c>
      <c r="KH6" s="39">
        <f t="shared" si="46"/>
        <v>5</v>
      </c>
      <c r="KI6" s="39">
        <f t="shared" si="46"/>
        <v>4</v>
      </c>
      <c r="KJ6" s="39">
        <f t="shared" si="46"/>
        <v>4</v>
      </c>
      <c r="KK6" s="39">
        <f t="shared" si="46"/>
        <v>5</v>
      </c>
      <c r="KL6" s="39">
        <f t="shared" si="46"/>
        <v>4</v>
      </c>
      <c r="KM6" s="39">
        <f t="shared" si="46"/>
        <v>5</v>
      </c>
      <c r="KN6" s="39">
        <f t="shared" si="46"/>
        <v>4</v>
      </c>
      <c r="KO6" s="39">
        <f t="shared" si="46"/>
        <v>4</v>
      </c>
      <c r="KP6" s="39">
        <f t="shared" si="46"/>
        <v>5</v>
      </c>
      <c r="KQ6" s="39">
        <f t="shared" si="46"/>
        <v>4</v>
      </c>
      <c r="KR6" s="39">
        <f t="shared" si="46"/>
        <v>4</v>
      </c>
      <c r="KS6" s="39">
        <f t="shared" si="46"/>
        <v>5</v>
      </c>
      <c r="KT6" s="39">
        <f t="shared" si="46"/>
        <v>4</v>
      </c>
      <c r="KU6" s="39">
        <f t="shared" si="46"/>
        <v>4</v>
      </c>
      <c r="KV6" s="39">
        <f t="shared" si="46"/>
        <v>5</v>
      </c>
      <c r="KW6" s="39">
        <f t="shared" si="46"/>
        <v>4</v>
      </c>
      <c r="KX6" s="39">
        <f t="shared" si="46"/>
        <v>5</v>
      </c>
      <c r="KY6" s="39">
        <f t="shared" si="46"/>
        <v>4</v>
      </c>
      <c r="KZ6" s="39">
        <f t="shared" si="46"/>
        <v>4</v>
      </c>
      <c r="LA6" s="39">
        <f t="shared" si="46"/>
        <v>5</v>
      </c>
      <c r="LB6" s="39">
        <f t="shared" si="46"/>
        <v>4</v>
      </c>
      <c r="LC6" s="39">
        <f t="shared" si="46"/>
        <v>4</v>
      </c>
      <c r="LD6" s="39">
        <f t="shared" si="46"/>
        <v>4</v>
      </c>
      <c r="LE6" s="39">
        <f t="shared" si="46"/>
        <v>5</v>
      </c>
      <c r="LF6" s="39">
        <f t="shared" si="46"/>
        <v>4</v>
      </c>
      <c r="LG6" s="39">
        <f t="shared" si="46"/>
        <v>5</v>
      </c>
      <c r="LH6" s="39">
        <f t="shared" si="46"/>
        <v>4</v>
      </c>
      <c r="LI6" s="39">
        <f t="shared" si="46"/>
        <v>4</v>
      </c>
      <c r="LJ6" s="39">
        <f t="shared" si="46"/>
        <v>5</v>
      </c>
      <c r="LK6" s="39">
        <f t="shared" ref="LK6:MX6" si="47">IF(OR(AND(LK4=1,LK3&gt;=29),AND(LK4=2,LK3&gt;=30),AND(LK4=3,LK3=31)),5,4)</f>
        <v>4</v>
      </c>
      <c r="LL6" s="39">
        <f t="shared" si="47"/>
        <v>4</v>
      </c>
      <c r="LM6" s="39">
        <f t="shared" si="47"/>
        <v>5</v>
      </c>
      <c r="LN6" s="39">
        <f t="shared" si="47"/>
        <v>4</v>
      </c>
      <c r="LO6" s="39">
        <f t="shared" si="47"/>
        <v>5</v>
      </c>
      <c r="LP6" s="39">
        <f t="shared" si="47"/>
        <v>4</v>
      </c>
      <c r="LQ6" s="39">
        <f t="shared" si="47"/>
        <v>4</v>
      </c>
      <c r="LR6" s="39">
        <f t="shared" si="47"/>
        <v>4</v>
      </c>
      <c r="LS6" s="39">
        <f t="shared" si="47"/>
        <v>5</v>
      </c>
      <c r="LT6" s="39">
        <f t="shared" si="47"/>
        <v>4</v>
      </c>
      <c r="LU6" s="39">
        <f t="shared" si="47"/>
        <v>4</v>
      </c>
      <c r="LV6" s="39">
        <f t="shared" si="47"/>
        <v>5</v>
      </c>
      <c r="LW6" s="39">
        <f t="shared" si="47"/>
        <v>4</v>
      </c>
      <c r="LX6" s="39">
        <f t="shared" si="47"/>
        <v>5</v>
      </c>
      <c r="LY6" s="39">
        <f t="shared" si="47"/>
        <v>4</v>
      </c>
      <c r="LZ6" s="39">
        <f t="shared" si="47"/>
        <v>4</v>
      </c>
      <c r="MA6" s="39">
        <f t="shared" si="47"/>
        <v>5</v>
      </c>
      <c r="MB6" s="39">
        <f t="shared" si="47"/>
        <v>4</v>
      </c>
      <c r="MC6" s="39">
        <f t="shared" si="47"/>
        <v>4</v>
      </c>
      <c r="MD6" s="39">
        <f t="shared" si="47"/>
        <v>4</v>
      </c>
      <c r="ME6" s="39">
        <f t="shared" si="47"/>
        <v>5</v>
      </c>
      <c r="MF6" s="39">
        <f t="shared" si="47"/>
        <v>4</v>
      </c>
      <c r="MG6" s="39">
        <f t="shared" si="47"/>
        <v>5</v>
      </c>
      <c r="MH6" s="39">
        <f t="shared" si="47"/>
        <v>4</v>
      </c>
      <c r="MI6" s="39">
        <f t="shared" si="47"/>
        <v>4</v>
      </c>
      <c r="MJ6" s="39">
        <f t="shared" si="47"/>
        <v>5</v>
      </c>
      <c r="MK6" s="39">
        <f t="shared" si="47"/>
        <v>4</v>
      </c>
      <c r="ML6" s="39">
        <f t="shared" si="47"/>
        <v>4</v>
      </c>
      <c r="MM6" s="39">
        <f t="shared" si="47"/>
        <v>5</v>
      </c>
      <c r="MN6" s="39">
        <f t="shared" si="47"/>
        <v>4</v>
      </c>
      <c r="MO6" s="39">
        <f t="shared" si="47"/>
        <v>4</v>
      </c>
      <c r="MP6" s="39">
        <f t="shared" si="47"/>
        <v>5</v>
      </c>
      <c r="MQ6" s="39">
        <f t="shared" si="47"/>
        <v>4</v>
      </c>
      <c r="MR6" s="39">
        <f t="shared" si="47"/>
        <v>4</v>
      </c>
      <c r="MS6" s="39">
        <f t="shared" si="47"/>
        <v>5</v>
      </c>
      <c r="MT6" s="39">
        <f t="shared" si="47"/>
        <v>4</v>
      </c>
      <c r="MU6" s="39">
        <f t="shared" si="47"/>
        <v>5</v>
      </c>
      <c r="MV6" s="39">
        <f t="shared" si="47"/>
        <v>4</v>
      </c>
      <c r="MW6" s="39">
        <f t="shared" si="47"/>
        <v>4</v>
      </c>
      <c r="MX6" s="39">
        <f t="shared" si="47"/>
        <v>5</v>
      </c>
    </row>
    <row r="7" spans="1:362" ht="12" customHeight="1" x14ac:dyDescent="0.2">
      <c r="A7" s="40" t="s">
        <v>43</v>
      </c>
      <c r="C7" s="39">
        <v>1</v>
      </c>
      <c r="G7" s="39">
        <v>1</v>
      </c>
      <c r="I7" s="39">
        <v>1</v>
      </c>
      <c r="K7" s="39">
        <v>1</v>
      </c>
      <c r="M7" s="39">
        <v>1</v>
      </c>
      <c r="N7" s="39">
        <v>1</v>
      </c>
      <c r="O7" s="39">
        <v>1</v>
      </c>
      <c r="S7" s="39">
        <v>1</v>
      </c>
      <c r="U7" s="39">
        <v>1</v>
      </c>
      <c r="W7" s="39">
        <v>1</v>
      </c>
      <c r="Y7" s="39">
        <v>1</v>
      </c>
      <c r="Z7" s="39">
        <v>1</v>
      </c>
      <c r="AA7" s="39">
        <v>1</v>
      </c>
      <c r="AE7" s="39">
        <v>1</v>
      </c>
      <c r="AG7" s="39">
        <v>1</v>
      </c>
      <c r="AI7" s="39">
        <v>1</v>
      </c>
      <c r="AK7" s="39">
        <v>1</v>
      </c>
      <c r="AL7" s="39">
        <v>1</v>
      </c>
      <c r="AM7" s="39">
        <v>1</v>
      </c>
      <c r="AQ7" s="39">
        <v>1</v>
      </c>
      <c r="AS7" s="39">
        <v>1</v>
      </c>
      <c r="AU7" s="39">
        <v>1</v>
      </c>
      <c r="AW7" s="39">
        <v>1</v>
      </c>
      <c r="AX7" s="39">
        <v>1</v>
      </c>
      <c r="AY7" s="39">
        <v>1</v>
      </c>
      <c r="BC7" s="39">
        <v>1</v>
      </c>
      <c r="BE7" s="39">
        <v>1</v>
      </c>
      <c r="BG7" s="39">
        <v>1</v>
      </c>
      <c r="BI7" s="39">
        <v>1</v>
      </c>
      <c r="BJ7" s="39">
        <v>1</v>
      </c>
      <c r="BK7" s="39">
        <v>1</v>
      </c>
      <c r="BO7" s="39">
        <v>1</v>
      </c>
      <c r="BQ7" s="39">
        <v>1</v>
      </c>
      <c r="BS7" s="39">
        <v>1</v>
      </c>
      <c r="BU7" s="39">
        <v>1</v>
      </c>
      <c r="BV7" s="39">
        <v>1</v>
      </c>
      <c r="BW7" s="39">
        <v>1</v>
      </c>
      <c r="BX7" s="39"/>
      <c r="BY7" s="39"/>
      <c r="BZ7" s="39"/>
      <c r="CA7" s="39">
        <v>1</v>
      </c>
      <c r="CB7" s="39"/>
      <c r="CC7" s="39">
        <v>1</v>
      </c>
      <c r="CD7" s="39"/>
      <c r="CE7" s="39">
        <v>1</v>
      </c>
      <c r="CF7" s="39"/>
      <c r="CG7" s="39">
        <v>1</v>
      </c>
      <c r="CH7" s="39">
        <v>1</v>
      </c>
      <c r="CI7" s="39">
        <v>1</v>
      </c>
      <c r="CJ7" s="39"/>
      <c r="CK7" s="39"/>
      <c r="CL7" s="39"/>
      <c r="CM7" s="39">
        <v>1</v>
      </c>
      <c r="CN7" s="39"/>
      <c r="CO7" s="39">
        <v>1</v>
      </c>
      <c r="CP7" s="39"/>
      <c r="CQ7" s="39">
        <v>1</v>
      </c>
      <c r="CR7" s="39"/>
      <c r="CS7" s="39">
        <v>1</v>
      </c>
      <c r="CT7" s="39">
        <v>1</v>
      </c>
      <c r="CU7" s="39">
        <v>1</v>
      </c>
      <c r="CV7" s="39"/>
      <c r="CW7" s="39"/>
      <c r="CX7" s="39"/>
      <c r="CY7" s="39">
        <v>1</v>
      </c>
      <c r="CZ7" s="39"/>
      <c r="DA7" s="39">
        <v>1</v>
      </c>
      <c r="DB7" s="39"/>
      <c r="DC7" s="39">
        <v>1</v>
      </c>
      <c r="DD7" s="39"/>
      <c r="DE7" s="39">
        <v>1</v>
      </c>
      <c r="DF7" s="39">
        <v>1</v>
      </c>
      <c r="DG7" s="39">
        <v>1</v>
      </c>
      <c r="DH7" s="39"/>
      <c r="DI7" s="39"/>
      <c r="DJ7" s="39"/>
      <c r="DK7" s="39">
        <v>1</v>
      </c>
      <c r="DL7" s="39"/>
      <c r="DM7" s="39">
        <v>1</v>
      </c>
      <c r="DN7" s="39"/>
      <c r="DO7" s="39">
        <v>1</v>
      </c>
      <c r="DP7" s="39"/>
      <c r="DQ7" s="39">
        <v>1</v>
      </c>
      <c r="DR7" s="39">
        <v>1</v>
      </c>
      <c r="DS7" s="39">
        <v>1</v>
      </c>
      <c r="DT7" s="39"/>
      <c r="DU7" s="39"/>
      <c r="DV7" s="39"/>
      <c r="DW7" s="39">
        <v>1</v>
      </c>
      <c r="DX7" s="39"/>
      <c r="DY7" s="39">
        <v>1</v>
      </c>
      <c r="DZ7" s="39"/>
      <c r="EA7" s="39">
        <v>1</v>
      </c>
      <c r="EB7" s="39"/>
      <c r="EC7" s="39">
        <v>1</v>
      </c>
      <c r="ED7" s="39">
        <v>1</v>
      </c>
      <c r="EE7" s="39">
        <v>1</v>
      </c>
      <c r="EF7" s="39"/>
      <c r="EG7" s="39"/>
      <c r="EH7" s="39"/>
      <c r="EI7" s="39">
        <v>1</v>
      </c>
      <c r="EJ7" s="39"/>
      <c r="EK7" s="39">
        <v>1</v>
      </c>
      <c r="EL7" s="39"/>
      <c r="EM7" s="39">
        <v>1</v>
      </c>
      <c r="EN7" s="39"/>
      <c r="EO7" s="39">
        <v>1</v>
      </c>
      <c r="EP7" s="39">
        <v>1</v>
      </c>
      <c r="EQ7" s="39">
        <v>1</v>
      </c>
      <c r="ER7" s="39"/>
      <c r="ES7" s="39"/>
      <c r="ET7" s="39"/>
      <c r="EU7" s="39">
        <v>1</v>
      </c>
      <c r="EV7" s="39"/>
      <c r="EW7" s="39">
        <v>1</v>
      </c>
      <c r="EX7" s="39"/>
      <c r="EY7" s="39">
        <v>1</v>
      </c>
      <c r="EZ7" s="39"/>
      <c r="FA7" s="39">
        <v>1</v>
      </c>
      <c r="FB7" s="39">
        <v>1</v>
      </c>
      <c r="FC7" s="39">
        <v>1</v>
      </c>
      <c r="FD7" s="39"/>
      <c r="FE7" s="39"/>
      <c r="FF7" s="39"/>
      <c r="FG7" s="39">
        <v>1</v>
      </c>
      <c r="FH7" s="39"/>
      <c r="FI7" s="39">
        <v>1</v>
      </c>
      <c r="FJ7" s="39"/>
      <c r="FK7" s="39">
        <v>1</v>
      </c>
      <c r="FL7" s="39"/>
      <c r="FM7" s="39">
        <v>1</v>
      </c>
      <c r="FN7" s="39">
        <v>1</v>
      </c>
      <c r="FO7" s="39">
        <v>1</v>
      </c>
      <c r="FP7" s="39"/>
      <c r="FQ7" s="39"/>
      <c r="FR7" s="39"/>
      <c r="FS7" s="39">
        <v>1</v>
      </c>
      <c r="FT7" s="39"/>
      <c r="FU7" s="39">
        <v>1</v>
      </c>
      <c r="FV7" s="39"/>
      <c r="FW7" s="39">
        <v>1</v>
      </c>
      <c r="FX7" s="39"/>
      <c r="FY7" s="39">
        <v>1</v>
      </c>
      <c r="FZ7" s="39">
        <v>1</v>
      </c>
      <c r="GA7" s="39">
        <v>1</v>
      </c>
      <c r="GB7" s="39"/>
      <c r="GC7" s="39"/>
      <c r="GD7" s="39"/>
      <c r="GE7" s="39">
        <v>1</v>
      </c>
      <c r="GF7" s="39"/>
      <c r="GG7" s="39">
        <v>1</v>
      </c>
      <c r="GH7" s="39"/>
      <c r="GI7" s="39">
        <v>1</v>
      </c>
      <c r="GJ7" s="39"/>
      <c r="GK7" s="39">
        <v>1</v>
      </c>
      <c r="GL7" s="39">
        <v>1</v>
      </c>
      <c r="GM7" s="39">
        <v>1</v>
      </c>
      <c r="GN7" s="39"/>
      <c r="GO7" s="39"/>
      <c r="GP7" s="39"/>
      <c r="GQ7" s="39">
        <v>1</v>
      </c>
      <c r="GR7" s="39"/>
      <c r="GS7" s="39">
        <v>1</v>
      </c>
      <c r="GT7" s="39"/>
      <c r="GU7" s="39">
        <v>1</v>
      </c>
      <c r="GV7" s="39"/>
      <c r="GW7" s="39">
        <v>1</v>
      </c>
      <c r="GX7" s="39">
        <v>1</v>
      </c>
      <c r="GY7" s="39">
        <v>1</v>
      </c>
      <c r="GZ7" s="39"/>
      <c r="HA7" s="39"/>
      <c r="HB7" s="39"/>
      <c r="HC7" s="39">
        <v>1</v>
      </c>
      <c r="HD7" s="39"/>
      <c r="HE7" s="39">
        <v>1</v>
      </c>
      <c r="HF7" s="39"/>
      <c r="HG7" s="39">
        <v>1</v>
      </c>
      <c r="HH7" s="39"/>
      <c r="HI7" s="39">
        <v>1</v>
      </c>
      <c r="HJ7" s="39">
        <v>1</v>
      </c>
      <c r="HK7" s="39">
        <v>1</v>
      </c>
      <c r="HL7" s="39"/>
      <c r="HM7" s="39"/>
      <c r="HN7" s="39"/>
      <c r="HO7" s="39">
        <v>1</v>
      </c>
      <c r="HP7" s="39"/>
      <c r="HQ7" s="39">
        <v>1</v>
      </c>
      <c r="HR7" s="39"/>
      <c r="HS7" s="39">
        <v>1</v>
      </c>
      <c r="HT7" s="39"/>
      <c r="HU7" s="39">
        <v>1</v>
      </c>
      <c r="HV7" s="39">
        <v>1</v>
      </c>
      <c r="HW7" s="39">
        <v>1</v>
      </c>
      <c r="HX7" s="39"/>
      <c r="HY7" s="39"/>
      <c r="HZ7" s="39"/>
      <c r="IA7" s="39">
        <v>1</v>
      </c>
      <c r="IB7" s="39"/>
      <c r="IC7" s="39">
        <v>1</v>
      </c>
      <c r="ID7" s="39"/>
      <c r="IE7" s="39">
        <v>1</v>
      </c>
      <c r="IF7" s="39"/>
      <c r="IG7" s="39">
        <v>1</v>
      </c>
      <c r="IH7" s="39">
        <v>1</v>
      </c>
      <c r="II7" s="39">
        <v>1</v>
      </c>
      <c r="IJ7" s="39"/>
      <c r="IK7" s="39"/>
      <c r="IL7" s="39"/>
      <c r="IM7" s="39">
        <v>1</v>
      </c>
      <c r="IN7" s="39"/>
      <c r="IO7" s="39">
        <v>1</v>
      </c>
      <c r="IP7" s="39"/>
      <c r="IQ7" s="39">
        <v>1</v>
      </c>
      <c r="IR7" s="39"/>
      <c r="IS7" s="39">
        <v>1</v>
      </c>
      <c r="IT7" s="39">
        <v>1</v>
      </c>
      <c r="IU7" s="39">
        <v>1</v>
      </c>
      <c r="IV7" s="39"/>
      <c r="IW7" s="39"/>
      <c r="IX7" s="39"/>
      <c r="IY7" s="39">
        <v>1</v>
      </c>
      <c r="IZ7" s="39"/>
      <c r="JA7" s="39">
        <v>1</v>
      </c>
      <c r="JB7" s="39"/>
      <c r="JC7" s="39">
        <v>1</v>
      </c>
      <c r="JD7" s="39"/>
      <c r="JE7" s="39">
        <v>1</v>
      </c>
      <c r="JF7" s="39">
        <v>1</v>
      </c>
      <c r="JG7" s="39">
        <v>1</v>
      </c>
      <c r="JH7" s="39"/>
      <c r="JI7" s="39"/>
      <c r="JJ7" s="39"/>
      <c r="JK7" s="39">
        <v>1</v>
      </c>
      <c r="JL7" s="39"/>
      <c r="JM7" s="39">
        <v>1</v>
      </c>
      <c r="JN7" s="39"/>
      <c r="JO7" s="39">
        <v>1</v>
      </c>
      <c r="JP7" s="39"/>
      <c r="JQ7" s="39">
        <v>1</v>
      </c>
      <c r="JR7" s="39">
        <v>1</v>
      </c>
      <c r="JS7" s="39">
        <v>1</v>
      </c>
      <c r="JT7" s="39"/>
      <c r="JU7" s="39"/>
      <c r="JV7" s="39"/>
      <c r="JW7" s="39">
        <v>1</v>
      </c>
      <c r="JX7" s="39"/>
      <c r="JY7" s="39">
        <v>1</v>
      </c>
      <c r="JZ7" s="39"/>
      <c r="KA7" s="39">
        <v>1</v>
      </c>
      <c r="KB7" s="39"/>
      <c r="KC7" s="39">
        <v>1</v>
      </c>
      <c r="KD7" s="39">
        <v>1</v>
      </c>
      <c r="KE7" s="39">
        <v>1</v>
      </c>
      <c r="KF7" s="39"/>
      <c r="KG7" s="39"/>
      <c r="KH7" s="39"/>
      <c r="KI7" s="39">
        <v>1</v>
      </c>
      <c r="KJ7" s="39"/>
      <c r="KK7" s="39">
        <v>1</v>
      </c>
      <c r="KL7" s="39"/>
      <c r="KM7" s="39">
        <v>1</v>
      </c>
      <c r="KN7" s="39"/>
      <c r="KO7" s="39">
        <v>1</v>
      </c>
      <c r="KP7" s="39">
        <v>1</v>
      </c>
      <c r="KQ7" s="39">
        <v>1</v>
      </c>
      <c r="KR7" s="39"/>
      <c r="KS7" s="39"/>
      <c r="KT7" s="39"/>
      <c r="KU7" s="39">
        <v>1</v>
      </c>
      <c r="KV7" s="39"/>
      <c r="KW7" s="39">
        <v>1</v>
      </c>
      <c r="KX7" s="39"/>
      <c r="KY7" s="39">
        <v>1</v>
      </c>
      <c r="KZ7" s="39"/>
      <c r="LA7" s="39">
        <v>1</v>
      </c>
      <c r="LB7" s="39">
        <v>1</v>
      </c>
      <c r="LC7" s="39">
        <v>1</v>
      </c>
      <c r="LD7" s="39"/>
      <c r="LE7" s="39"/>
      <c r="LF7" s="39"/>
      <c r="LG7" s="39">
        <v>1</v>
      </c>
      <c r="LH7" s="39"/>
      <c r="LI7" s="39">
        <v>1</v>
      </c>
      <c r="LJ7" s="39"/>
      <c r="LK7" s="39">
        <v>1</v>
      </c>
      <c r="LL7" s="39"/>
      <c r="LM7" s="39">
        <v>1</v>
      </c>
      <c r="LN7" s="39">
        <v>1</v>
      </c>
      <c r="LO7" s="39">
        <v>1</v>
      </c>
      <c r="LP7" s="39"/>
      <c r="LQ7" s="39"/>
      <c r="LR7" s="39"/>
      <c r="LS7" s="39">
        <v>1</v>
      </c>
      <c r="LT7" s="39"/>
      <c r="LU7" s="39">
        <v>1</v>
      </c>
      <c r="LV7" s="39"/>
      <c r="LW7" s="39">
        <v>1</v>
      </c>
      <c r="LX7" s="39"/>
      <c r="LY7" s="39">
        <v>1</v>
      </c>
      <c r="LZ7" s="39">
        <v>1</v>
      </c>
      <c r="MA7" s="39">
        <v>1</v>
      </c>
      <c r="MB7" s="39"/>
      <c r="MC7" s="39"/>
      <c r="MD7" s="39"/>
      <c r="ME7" s="39">
        <v>1</v>
      </c>
      <c r="MF7" s="39"/>
      <c r="MG7" s="39">
        <v>1</v>
      </c>
      <c r="MH7" s="39"/>
      <c r="MI7" s="39">
        <v>1</v>
      </c>
      <c r="MJ7" s="39"/>
      <c r="MK7" s="39">
        <v>1</v>
      </c>
      <c r="ML7" s="39">
        <v>1</v>
      </c>
      <c r="MM7" s="39">
        <v>1</v>
      </c>
      <c r="MN7" s="39"/>
      <c r="MO7" s="39"/>
      <c r="MP7" s="39"/>
      <c r="MQ7" s="39">
        <v>1</v>
      </c>
      <c r="MR7" s="39"/>
      <c r="MS7" s="39">
        <v>1</v>
      </c>
      <c r="MT7" s="39"/>
      <c r="MU7" s="39">
        <v>1</v>
      </c>
      <c r="MV7" s="39"/>
      <c r="MW7" s="39">
        <v>1</v>
      </c>
      <c r="MX7" s="39">
        <v>1</v>
      </c>
    </row>
    <row r="8" spans="1:362" hidden="1" x14ac:dyDescent="0.2"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  <c r="KE8" s="39"/>
      <c r="KF8" s="39"/>
      <c r="KG8" s="39"/>
      <c r="KH8" s="39"/>
      <c r="KI8" s="39"/>
      <c r="KJ8" s="39"/>
      <c r="KK8" s="39"/>
      <c r="KL8" s="39"/>
      <c r="KM8" s="39"/>
      <c r="KN8" s="39"/>
      <c r="KO8" s="39"/>
      <c r="KP8" s="39"/>
      <c r="KQ8" s="39"/>
      <c r="KR8" s="39"/>
      <c r="KS8" s="39"/>
      <c r="KT8" s="39"/>
      <c r="KU8" s="39"/>
      <c r="KV8" s="39"/>
      <c r="KW8" s="39"/>
      <c r="KX8" s="39"/>
      <c r="KY8" s="39"/>
      <c r="KZ8" s="39"/>
      <c r="LA8" s="39"/>
      <c r="LB8" s="39"/>
      <c r="LC8" s="39"/>
      <c r="LD8" s="39"/>
      <c r="LE8" s="39"/>
      <c r="LF8" s="39"/>
      <c r="LG8" s="39"/>
      <c r="LH8" s="39"/>
      <c r="LI8" s="39"/>
      <c r="LJ8" s="39"/>
      <c r="LK8" s="39"/>
      <c r="LL8" s="39"/>
      <c r="LM8" s="39"/>
      <c r="LN8" s="39"/>
      <c r="LO8" s="39"/>
      <c r="LP8" s="39"/>
      <c r="LQ8" s="39"/>
      <c r="LR8" s="39"/>
      <c r="LS8" s="39"/>
      <c r="LT8" s="39"/>
      <c r="LU8" s="39"/>
      <c r="LV8" s="39"/>
      <c r="LW8" s="39"/>
      <c r="LX8" s="39"/>
      <c r="LY8" s="39"/>
      <c r="LZ8" s="39"/>
      <c r="MA8" s="39"/>
      <c r="MB8" s="39"/>
      <c r="MC8" s="39"/>
      <c r="MD8" s="39"/>
      <c r="ME8" s="39"/>
      <c r="MF8" s="39"/>
      <c r="MG8" s="39"/>
      <c r="MH8" s="39"/>
      <c r="MI8" s="39"/>
      <c r="MJ8" s="39"/>
      <c r="MK8" s="39"/>
      <c r="ML8" s="39"/>
      <c r="MM8" s="39"/>
      <c r="MN8" s="39"/>
      <c r="MO8" s="39"/>
      <c r="MP8" s="39"/>
      <c r="MQ8" s="39"/>
      <c r="MR8" s="39"/>
      <c r="MS8" s="39"/>
      <c r="MT8" s="39"/>
      <c r="MU8" s="39"/>
      <c r="MV8" s="39"/>
      <c r="MW8" s="39"/>
      <c r="MX8" s="39"/>
    </row>
    <row r="9" spans="1:362" hidden="1" x14ac:dyDescent="0.2">
      <c r="A9" s="53" t="s">
        <v>42</v>
      </c>
      <c r="C9" s="54">
        <f t="shared" ref="C9:BN9" si="48">DATE(C1,C2,1)</f>
        <v>40544</v>
      </c>
      <c r="D9" s="54">
        <f t="shared" si="48"/>
        <v>40575</v>
      </c>
      <c r="E9" s="54">
        <f t="shared" si="48"/>
        <v>40603</v>
      </c>
      <c r="F9" s="54">
        <f t="shared" si="48"/>
        <v>40634</v>
      </c>
      <c r="G9" s="54">
        <f t="shared" si="48"/>
        <v>40664</v>
      </c>
      <c r="H9" s="54">
        <f t="shared" si="48"/>
        <v>40695</v>
      </c>
      <c r="I9" s="54">
        <f t="shared" si="48"/>
        <v>40725</v>
      </c>
      <c r="J9" s="54">
        <f t="shared" si="48"/>
        <v>40756</v>
      </c>
      <c r="K9" s="54">
        <f t="shared" si="48"/>
        <v>40787</v>
      </c>
      <c r="L9" s="54">
        <f t="shared" si="48"/>
        <v>40817</v>
      </c>
      <c r="M9" s="54">
        <f t="shared" si="48"/>
        <v>40848</v>
      </c>
      <c r="N9" s="54">
        <f t="shared" si="48"/>
        <v>40878</v>
      </c>
      <c r="O9" s="54">
        <f t="shared" si="48"/>
        <v>40909</v>
      </c>
      <c r="P9" s="54">
        <f t="shared" si="48"/>
        <v>40940</v>
      </c>
      <c r="Q9" s="54">
        <f t="shared" si="48"/>
        <v>40969</v>
      </c>
      <c r="R9" s="54">
        <f t="shared" si="48"/>
        <v>41000</v>
      </c>
      <c r="S9" s="54">
        <f t="shared" si="48"/>
        <v>41030</v>
      </c>
      <c r="T9" s="54">
        <f t="shared" si="48"/>
        <v>41061</v>
      </c>
      <c r="U9" s="54">
        <f t="shared" si="48"/>
        <v>41091</v>
      </c>
      <c r="V9" s="54">
        <f t="shared" si="48"/>
        <v>41122</v>
      </c>
      <c r="W9" s="54">
        <f t="shared" si="48"/>
        <v>41153</v>
      </c>
      <c r="X9" s="54">
        <f t="shared" si="48"/>
        <v>41183</v>
      </c>
      <c r="Y9" s="54">
        <f t="shared" si="48"/>
        <v>41214</v>
      </c>
      <c r="Z9" s="54">
        <f t="shared" si="48"/>
        <v>41244</v>
      </c>
      <c r="AA9" s="54">
        <f t="shared" si="48"/>
        <v>41275</v>
      </c>
      <c r="AB9" s="54">
        <f t="shared" si="48"/>
        <v>41306</v>
      </c>
      <c r="AC9" s="54">
        <f t="shared" si="48"/>
        <v>41334</v>
      </c>
      <c r="AD9" s="54">
        <f t="shared" si="48"/>
        <v>41365</v>
      </c>
      <c r="AE9" s="54">
        <f t="shared" si="48"/>
        <v>41395</v>
      </c>
      <c r="AF9" s="54">
        <f t="shared" si="48"/>
        <v>41426</v>
      </c>
      <c r="AG9" s="54">
        <f t="shared" si="48"/>
        <v>41456</v>
      </c>
      <c r="AH9" s="54">
        <f t="shared" si="48"/>
        <v>41487</v>
      </c>
      <c r="AI9" s="54">
        <f t="shared" si="48"/>
        <v>41518</v>
      </c>
      <c r="AJ9" s="54">
        <f t="shared" si="48"/>
        <v>41548</v>
      </c>
      <c r="AK9" s="54">
        <f t="shared" si="48"/>
        <v>41579</v>
      </c>
      <c r="AL9" s="54">
        <f t="shared" si="48"/>
        <v>41609</v>
      </c>
      <c r="AM9" s="54">
        <f t="shared" si="48"/>
        <v>41640</v>
      </c>
      <c r="AN9" s="54">
        <f t="shared" si="48"/>
        <v>41671</v>
      </c>
      <c r="AO9" s="54">
        <f t="shared" si="48"/>
        <v>41699</v>
      </c>
      <c r="AP9" s="54">
        <f t="shared" si="48"/>
        <v>41730</v>
      </c>
      <c r="AQ9" s="54">
        <f t="shared" si="48"/>
        <v>41760</v>
      </c>
      <c r="AR9" s="54">
        <f t="shared" si="48"/>
        <v>41791</v>
      </c>
      <c r="AS9" s="54">
        <f t="shared" si="48"/>
        <v>41821</v>
      </c>
      <c r="AT9" s="54">
        <f t="shared" si="48"/>
        <v>41852</v>
      </c>
      <c r="AU9" s="54">
        <f t="shared" si="48"/>
        <v>41883</v>
      </c>
      <c r="AV9" s="54">
        <f t="shared" si="48"/>
        <v>41913</v>
      </c>
      <c r="AW9" s="54">
        <f t="shared" si="48"/>
        <v>41944</v>
      </c>
      <c r="AX9" s="54">
        <f t="shared" si="48"/>
        <v>41974</v>
      </c>
      <c r="AY9" s="54">
        <f t="shared" si="48"/>
        <v>42005</v>
      </c>
      <c r="AZ9" s="54">
        <f t="shared" si="48"/>
        <v>42036</v>
      </c>
      <c r="BA9" s="54">
        <f t="shared" si="48"/>
        <v>42064</v>
      </c>
      <c r="BB9" s="54">
        <f t="shared" si="48"/>
        <v>42095</v>
      </c>
      <c r="BC9" s="54">
        <f t="shared" si="48"/>
        <v>42125</v>
      </c>
      <c r="BD9" s="54">
        <f t="shared" si="48"/>
        <v>42156</v>
      </c>
      <c r="BE9" s="54">
        <f t="shared" si="48"/>
        <v>42186</v>
      </c>
      <c r="BF9" s="54">
        <f t="shared" si="48"/>
        <v>42217</v>
      </c>
      <c r="BG9" s="54">
        <f t="shared" si="48"/>
        <v>42248</v>
      </c>
      <c r="BH9" s="54">
        <f t="shared" si="48"/>
        <v>42278</v>
      </c>
      <c r="BI9" s="54">
        <f t="shared" si="48"/>
        <v>42309</v>
      </c>
      <c r="BJ9" s="54">
        <f t="shared" si="48"/>
        <v>42339</v>
      </c>
      <c r="BK9" s="54">
        <f t="shared" si="48"/>
        <v>42370</v>
      </c>
      <c r="BL9" s="54">
        <f t="shared" si="48"/>
        <v>42401</v>
      </c>
      <c r="BM9" s="54">
        <f t="shared" si="48"/>
        <v>42430</v>
      </c>
      <c r="BN9" s="54">
        <f t="shared" si="48"/>
        <v>42461</v>
      </c>
      <c r="BO9" s="54">
        <f t="shared" ref="BO9:DZ9" si="49">DATE(BO1,BO2,1)</f>
        <v>42491</v>
      </c>
      <c r="BP9" s="54">
        <f t="shared" si="49"/>
        <v>42522</v>
      </c>
      <c r="BQ9" s="54">
        <f t="shared" si="49"/>
        <v>42552</v>
      </c>
      <c r="BR9" s="54">
        <f t="shared" si="49"/>
        <v>42583</v>
      </c>
      <c r="BS9" s="54">
        <f t="shared" si="49"/>
        <v>42614</v>
      </c>
      <c r="BT9" s="54">
        <f t="shared" si="49"/>
        <v>42644</v>
      </c>
      <c r="BU9" s="54">
        <f t="shared" si="49"/>
        <v>42675</v>
      </c>
      <c r="BV9" s="54">
        <f t="shared" si="49"/>
        <v>42705</v>
      </c>
      <c r="BW9" s="54">
        <f t="shared" si="49"/>
        <v>42736</v>
      </c>
      <c r="BX9" s="54">
        <f t="shared" si="49"/>
        <v>42767</v>
      </c>
      <c r="BY9" s="54">
        <f t="shared" si="49"/>
        <v>42795</v>
      </c>
      <c r="BZ9" s="54">
        <f t="shared" si="49"/>
        <v>42826</v>
      </c>
      <c r="CA9" s="54">
        <f t="shared" si="49"/>
        <v>42856</v>
      </c>
      <c r="CB9" s="54">
        <f t="shared" si="49"/>
        <v>42887</v>
      </c>
      <c r="CC9" s="54">
        <f t="shared" si="49"/>
        <v>42917</v>
      </c>
      <c r="CD9" s="54">
        <f t="shared" si="49"/>
        <v>42948</v>
      </c>
      <c r="CE9" s="54">
        <f t="shared" si="49"/>
        <v>42979</v>
      </c>
      <c r="CF9" s="54">
        <f t="shared" si="49"/>
        <v>43009</v>
      </c>
      <c r="CG9" s="54">
        <f t="shared" si="49"/>
        <v>43040</v>
      </c>
      <c r="CH9" s="54">
        <f t="shared" si="49"/>
        <v>43070</v>
      </c>
      <c r="CI9" s="54">
        <f t="shared" si="49"/>
        <v>43101</v>
      </c>
      <c r="CJ9" s="54">
        <f t="shared" si="49"/>
        <v>43132</v>
      </c>
      <c r="CK9" s="54">
        <f t="shared" si="49"/>
        <v>43160</v>
      </c>
      <c r="CL9" s="54">
        <f t="shared" si="49"/>
        <v>43191</v>
      </c>
      <c r="CM9" s="54">
        <f t="shared" si="49"/>
        <v>43221</v>
      </c>
      <c r="CN9" s="54">
        <f t="shared" si="49"/>
        <v>43252</v>
      </c>
      <c r="CO9" s="54">
        <f t="shared" si="49"/>
        <v>43282</v>
      </c>
      <c r="CP9" s="54">
        <f t="shared" si="49"/>
        <v>43313</v>
      </c>
      <c r="CQ9" s="54">
        <f t="shared" si="49"/>
        <v>43344</v>
      </c>
      <c r="CR9" s="54">
        <f t="shared" si="49"/>
        <v>43374</v>
      </c>
      <c r="CS9" s="54">
        <f t="shared" si="49"/>
        <v>43405</v>
      </c>
      <c r="CT9" s="54">
        <f t="shared" si="49"/>
        <v>43435</v>
      </c>
      <c r="CU9" s="54">
        <f t="shared" si="49"/>
        <v>43466</v>
      </c>
      <c r="CV9" s="54">
        <f t="shared" si="49"/>
        <v>43497</v>
      </c>
      <c r="CW9" s="54">
        <f t="shared" si="49"/>
        <v>43525</v>
      </c>
      <c r="CX9" s="54">
        <f t="shared" si="49"/>
        <v>43556</v>
      </c>
      <c r="CY9" s="54">
        <f t="shared" si="49"/>
        <v>43586</v>
      </c>
      <c r="CZ9" s="54">
        <f t="shared" si="49"/>
        <v>43617</v>
      </c>
      <c r="DA9" s="54">
        <f t="shared" si="49"/>
        <v>43647</v>
      </c>
      <c r="DB9" s="54">
        <f t="shared" si="49"/>
        <v>43678</v>
      </c>
      <c r="DC9" s="54">
        <f t="shared" si="49"/>
        <v>43709</v>
      </c>
      <c r="DD9" s="54">
        <f t="shared" si="49"/>
        <v>43739</v>
      </c>
      <c r="DE9" s="54">
        <f t="shared" si="49"/>
        <v>43770</v>
      </c>
      <c r="DF9" s="54">
        <f t="shared" si="49"/>
        <v>43800</v>
      </c>
      <c r="DG9" s="54">
        <f t="shared" si="49"/>
        <v>43831</v>
      </c>
      <c r="DH9" s="54">
        <f t="shared" si="49"/>
        <v>43862</v>
      </c>
      <c r="DI9" s="54">
        <f t="shared" si="49"/>
        <v>43891</v>
      </c>
      <c r="DJ9" s="54">
        <f t="shared" si="49"/>
        <v>43922</v>
      </c>
      <c r="DK9" s="54">
        <f t="shared" si="49"/>
        <v>43952</v>
      </c>
      <c r="DL9" s="54">
        <f t="shared" si="49"/>
        <v>43983</v>
      </c>
      <c r="DM9" s="54">
        <f t="shared" si="49"/>
        <v>44013</v>
      </c>
      <c r="DN9" s="54">
        <f t="shared" si="49"/>
        <v>44044</v>
      </c>
      <c r="DO9" s="54">
        <f t="shared" si="49"/>
        <v>44075</v>
      </c>
      <c r="DP9" s="54">
        <f t="shared" si="49"/>
        <v>44105</v>
      </c>
      <c r="DQ9" s="54">
        <f t="shared" si="49"/>
        <v>44136</v>
      </c>
      <c r="DR9" s="54">
        <f t="shared" si="49"/>
        <v>44166</v>
      </c>
      <c r="DS9" s="54">
        <f t="shared" si="49"/>
        <v>44197</v>
      </c>
      <c r="DT9" s="54">
        <f t="shared" si="49"/>
        <v>44228</v>
      </c>
      <c r="DU9" s="54">
        <f t="shared" si="49"/>
        <v>44256</v>
      </c>
      <c r="DV9" s="54">
        <f t="shared" si="49"/>
        <v>44287</v>
      </c>
      <c r="DW9" s="54">
        <f t="shared" si="49"/>
        <v>44317</v>
      </c>
      <c r="DX9" s="54">
        <f t="shared" si="49"/>
        <v>44348</v>
      </c>
      <c r="DY9" s="54">
        <f t="shared" si="49"/>
        <v>44378</v>
      </c>
      <c r="DZ9" s="54">
        <f t="shared" si="49"/>
        <v>44409</v>
      </c>
      <c r="EA9" s="54">
        <f t="shared" ref="EA9:GL9" si="50">DATE(EA1,EA2,1)</f>
        <v>44440</v>
      </c>
      <c r="EB9" s="54">
        <f t="shared" si="50"/>
        <v>44470</v>
      </c>
      <c r="EC9" s="54">
        <f t="shared" si="50"/>
        <v>44501</v>
      </c>
      <c r="ED9" s="54">
        <f t="shared" si="50"/>
        <v>44531</v>
      </c>
      <c r="EE9" s="54">
        <f t="shared" si="50"/>
        <v>44562</v>
      </c>
      <c r="EF9" s="54">
        <f t="shared" si="50"/>
        <v>44593</v>
      </c>
      <c r="EG9" s="54">
        <f t="shared" si="50"/>
        <v>44621</v>
      </c>
      <c r="EH9" s="54">
        <f t="shared" si="50"/>
        <v>44652</v>
      </c>
      <c r="EI9" s="54">
        <f t="shared" si="50"/>
        <v>44682</v>
      </c>
      <c r="EJ9" s="54">
        <f t="shared" si="50"/>
        <v>44713</v>
      </c>
      <c r="EK9" s="54">
        <f t="shared" si="50"/>
        <v>44743</v>
      </c>
      <c r="EL9" s="54">
        <f t="shared" si="50"/>
        <v>44774</v>
      </c>
      <c r="EM9" s="54">
        <f t="shared" si="50"/>
        <v>44805</v>
      </c>
      <c r="EN9" s="54">
        <f t="shared" si="50"/>
        <v>44835</v>
      </c>
      <c r="EO9" s="54">
        <f t="shared" si="50"/>
        <v>44866</v>
      </c>
      <c r="EP9" s="54">
        <f t="shared" si="50"/>
        <v>44896</v>
      </c>
      <c r="EQ9" s="54">
        <f t="shared" si="50"/>
        <v>44927</v>
      </c>
      <c r="ER9" s="54">
        <f t="shared" si="50"/>
        <v>44958</v>
      </c>
      <c r="ES9" s="54">
        <f t="shared" si="50"/>
        <v>44986</v>
      </c>
      <c r="ET9" s="54">
        <f t="shared" si="50"/>
        <v>45017</v>
      </c>
      <c r="EU9" s="54">
        <f t="shared" si="50"/>
        <v>45047</v>
      </c>
      <c r="EV9" s="54">
        <f t="shared" si="50"/>
        <v>45078</v>
      </c>
      <c r="EW9" s="54">
        <f t="shared" si="50"/>
        <v>45108</v>
      </c>
      <c r="EX9" s="54">
        <f t="shared" si="50"/>
        <v>45139</v>
      </c>
      <c r="EY9" s="54">
        <f t="shared" si="50"/>
        <v>45170</v>
      </c>
      <c r="EZ9" s="54">
        <f t="shared" si="50"/>
        <v>45200</v>
      </c>
      <c r="FA9" s="54">
        <f t="shared" si="50"/>
        <v>45231</v>
      </c>
      <c r="FB9" s="54">
        <f t="shared" si="50"/>
        <v>45261</v>
      </c>
      <c r="FC9" s="54">
        <f t="shared" si="50"/>
        <v>45292</v>
      </c>
      <c r="FD9" s="54">
        <f t="shared" si="50"/>
        <v>45323</v>
      </c>
      <c r="FE9" s="54">
        <f t="shared" si="50"/>
        <v>45352</v>
      </c>
      <c r="FF9" s="54">
        <f t="shared" si="50"/>
        <v>45383</v>
      </c>
      <c r="FG9" s="54">
        <f t="shared" si="50"/>
        <v>45413</v>
      </c>
      <c r="FH9" s="54">
        <f t="shared" si="50"/>
        <v>45444</v>
      </c>
      <c r="FI9" s="54">
        <f t="shared" si="50"/>
        <v>45474</v>
      </c>
      <c r="FJ9" s="54">
        <f t="shared" si="50"/>
        <v>45505</v>
      </c>
      <c r="FK9" s="54">
        <f t="shared" si="50"/>
        <v>45536</v>
      </c>
      <c r="FL9" s="54">
        <f t="shared" si="50"/>
        <v>45566</v>
      </c>
      <c r="FM9" s="54">
        <f t="shared" si="50"/>
        <v>45597</v>
      </c>
      <c r="FN9" s="54">
        <f t="shared" si="50"/>
        <v>45627</v>
      </c>
      <c r="FO9" s="54">
        <f t="shared" si="50"/>
        <v>45658</v>
      </c>
      <c r="FP9" s="54">
        <f t="shared" si="50"/>
        <v>45689</v>
      </c>
      <c r="FQ9" s="54">
        <f t="shared" si="50"/>
        <v>45717</v>
      </c>
      <c r="FR9" s="54">
        <f t="shared" si="50"/>
        <v>45748</v>
      </c>
      <c r="FS9" s="54">
        <f t="shared" si="50"/>
        <v>45778</v>
      </c>
      <c r="FT9" s="54">
        <f t="shared" si="50"/>
        <v>45809</v>
      </c>
      <c r="FU9" s="54">
        <f t="shared" si="50"/>
        <v>45839</v>
      </c>
      <c r="FV9" s="54">
        <f t="shared" si="50"/>
        <v>45870</v>
      </c>
      <c r="FW9" s="54">
        <f t="shared" si="50"/>
        <v>45901</v>
      </c>
      <c r="FX9" s="54">
        <f t="shared" si="50"/>
        <v>45931</v>
      </c>
      <c r="FY9" s="54">
        <f t="shared" si="50"/>
        <v>45962</v>
      </c>
      <c r="FZ9" s="54">
        <f t="shared" si="50"/>
        <v>45992</v>
      </c>
      <c r="GA9" s="54">
        <f t="shared" si="50"/>
        <v>46023</v>
      </c>
      <c r="GB9" s="54">
        <f t="shared" si="50"/>
        <v>46054</v>
      </c>
      <c r="GC9" s="54">
        <f t="shared" si="50"/>
        <v>46082</v>
      </c>
      <c r="GD9" s="54">
        <f t="shared" si="50"/>
        <v>46113</v>
      </c>
      <c r="GE9" s="54">
        <f t="shared" si="50"/>
        <v>46143</v>
      </c>
      <c r="GF9" s="54">
        <f t="shared" si="50"/>
        <v>46174</v>
      </c>
      <c r="GG9" s="54">
        <f t="shared" si="50"/>
        <v>46204</v>
      </c>
      <c r="GH9" s="54">
        <f t="shared" si="50"/>
        <v>46235</v>
      </c>
      <c r="GI9" s="54">
        <f t="shared" si="50"/>
        <v>46266</v>
      </c>
      <c r="GJ9" s="54">
        <f t="shared" si="50"/>
        <v>46296</v>
      </c>
      <c r="GK9" s="54">
        <f t="shared" si="50"/>
        <v>46327</v>
      </c>
      <c r="GL9" s="54">
        <f t="shared" si="50"/>
        <v>46357</v>
      </c>
      <c r="GM9" s="54">
        <f t="shared" ref="GM9:IX9" si="51">DATE(GM1,GM2,1)</f>
        <v>46388</v>
      </c>
      <c r="GN9" s="54">
        <f t="shared" si="51"/>
        <v>46419</v>
      </c>
      <c r="GO9" s="54">
        <f t="shared" si="51"/>
        <v>46447</v>
      </c>
      <c r="GP9" s="54">
        <f t="shared" si="51"/>
        <v>46478</v>
      </c>
      <c r="GQ9" s="54">
        <f t="shared" si="51"/>
        <v>46508</v>
      </c>
      <c r="GR9" s="54">
        <f t="shared" si="51"/>
        <v>46539</v>
      </c>
      <c r="GS9" s="54">
        <f t="shared" si="51"/>
        <v>46569</v>
      </c>
      <c r="GT9" s="54">
        <f t="shared" si="51"/>
        <v>46600</v>
      </c>
      <c r="GU9" s="54">
        <f t="shared" si="51"/>
        <v>46631</v>
      </c>
      <c r="GV9" s="54">
        <f t="shared" si="51"/>
        <v>46661</v>
      </c>
      <c r="GW9" s="54">
        <f t="shared" si="51"/>
        <v>46692</v>
      </c>
      <c r="GX9" s="54">
        <f t="shared" si="51"/>
        <v>46722</v>
      </c>
      <c r="GY9" s="54">
        <f t="shared" si="51"/>
        <v>46753</v>
      </c>
      <c r="GZ9" s="54">
        <f t="shared" si="51"/>
        <v>46784</v>
      </c>
      <c r="HA9" s="54">
        <f t="shared" si="51"/>
        <v>46813</v>
      </c>
      <c r="HB9" s="54">
        <f t="shared" si="51"/>
        <v>46844</v>
      </c>
      <c r="HC9" s="54">
        <f t="shared" si="51"/>
        <v>46874</v>
      </c>
      <c r="HD9" s="54">
        <f t="shared" si="51"/>
        <v>46905</v>
      </c>
      <c r="HE9" s="54">
        <f t="shared" si="51"/>
        <v>46935</v>
      </c>
      <c r="HF9" s="54">
        <f t="shared" si="51"/>
        <v>46966</v>
      </c>
      <c r="HG9" s="54">
        <f t="shared" si="51"/>
        <v>46997</v>
      </c>
      <c r="HH9" s="54">
        <f t="shared" si="51"/>
        <v>47027</v>
      </c>
      <c r="HI9" s="54">
        <f t="shared" si="51"/>
        <v>47058</v>
      </c>
      <c r="HJ9" s="54">
        <f t="shared" si="51"/>
        <v>47088</v>
      </c>
      <c r="HK9" s="54">
        <f t="shared" si="51"/>
        <v>47119</v>
      </c>
      <c r="HL9" s="54">
        <f t="shared" si="51"/>
        <v>47150</v>
      </c>
      <c r="HM9" s="54">
        <f t="shared" si="51"/>
        <v>47178</v>
      </c>
      <c r="HN9" s="54">
        <f t="shared" si="51"/>
        <v>47209</v>
      </c>
      <c r="HO9" s="54">
        <f t="shared" si="51"/>
        <v>47239</v>
      </c>
      <c r="HP9" s="54">
        <f t="shared" si="51"/>
        <v>47270</v>
      </c>
      <c r="HQ9" s="54">
        <f t="shared" si="51"/>
        <v>47300</v>
      </c>
      <c r="HR9" s="54">
        <f t="shared" si="51"/>
        <v>47331</v>
      </c>
      <c r="HS9" s="54">
        <f t="shared" si="51"/>
        <v>47362</v>
      </c>
      <c r="HT9" s="54">
        <f t="shared" si="51"/>
        <v>47392</v>
      </c>
      <c r="HU9" s="54">
        <f t="shared" si="51"/>
        <v>47423</v>
      </c>
      <c r="HV9" s="54">
        <f t="shared" si="51"/>
        <v>47453</v>
      </c>
      <c r="HW9" s="54">
        <f t="shared" si="51"/>
        <v>47484</v>
      </c>
      <c r="HX9" s="54">
        <f t="shared" si="51"/>
        <v>47515</v>
      </c>
      <c r="HY9" s="54">
        <f t="shared" si="51"/>
        <v>47543</v>
      </c>
      <c r="HZ9" s="54">
        <f t="shared" si="51"/>
        <v>47574</v>
      </c>
      <c r="IA9" s="54">
        <f t="shared" si="51"/>
        <v>47604</v>
      </c>
      <c r="IB9" s="54">
        <f t="shared" si="51"/>
        <v>47635</v>
      </c>
      <c r="IC9" s="54">
        <f t="shared" si="51"/>
        <v>47665</v>
      </c>
      <c r="ID9" s="54">
        <f t="shared" si="51"/>
        <v>47696</v>
      </c>
      <c r="IE9" s="54">
        <f t="shared" si="51"/>
        <v>47727</v>
      </c>
      <c r="IF9" s="54">
        <f t="shared" si="51"/>
        <v>47757</v>
      </c>
      <c r="IG9" s="54">
        <f t="shared" si="51"/>
        <v>47788</v>
      </c>
      <c r="IH9" s="54">
        <f t="shared" si="51"/>
        <v>47818</v>
      </c>
      <c r="II9" s="54">
        <f t="shared" si="51"/>
        <v>47849</v>
      </c>
      <c r="IJ9" s="54">
        <f t="shared" si="51"/>
        <v>47880</v>
      </c>
      <c r="IK9" s="54">
        <f t="shared" si="51"/>
        <v>47908</v>
      </c>
      <c r="IL9" s="54">
        <f t="shared" si="51"/>
        <v>47939</v>
      </c>
      <c r="IM9" s="54">
        <f t="shared" si="51"/>
        <v>47969</v>
      </c>
      <c r="IN9" s="54">
        <f t="shared" si="51"/>
        <v>48000</v>
      </c>
      <c r="IO9" s="54">
        <f t="shared" si="51"/>
        <v>48030</v>
      </c>
      <c r="IP9" s="54">
        <f t="shared" si="51"/>
        <v>48061</v>
      </c>
      <c r="IQ9" s="54">
        <f t="shared" si="51"/>
        <v>48092</v>
      </c>
      <c r="IR9" s="54">
        <f t="shared" si="51"/>
        <v>48122</v>
      </c>
      <c r="IS9" s="54">
        <f t="shared" si="51"/>
        <v>48153</v>
      </c>
      <c r="IT9" s="54">
        <f t="shared" si="51"/>
        <v>48183</v>
      </c>
      <c r="IU9" s="54">
        <f t="shared" si="51"/>
        <v>48214</v>
      </c>
      <c r="IV9" s="54">
        <f t="shared" si="51"/>
        <v>48245</v>
      </c>
      <c r="IW9" s="54">
        <f t="shared" si="51"/>
        <v>48274</v>
      </c>
      <c r="IX9" s="54">
        <f t="shared" si="51"/>
        <v>48305</v>
      </c>
      <c r="IY9" s="54">
        <f t="shared" ref="IY9:LJ9" si="52">DATE(IY1,IY2,1)</f>
        <v>48335</v>
      </c>
      <c r="IZ9" s="54">
        <f t="shared" si="52"/>
        <v>48366</v>
      </c>
      <c r="JA9" s="54">
        <f t="shared" si="52"/>
        <v>48396</v>
      </c>
      <c r="JB9" s="54">
        <f t="shared" si="52"/>
        <v>48427</v>
      </c>
      <c r="JC9" s="54">
        <f t="shared" si="52"/>
        <v>48458</v>
      </c>
      <c r="JD9" s="54">
        <f t="shared" si="52"/>
        <v>48488</v>
      </c>
      <c r="JE9" s="54">
        <f t="shared" si="52"/>
        <v>48519</v>
      </c>
      <c r="JF9" s="54">
        <f t="shared" si="52"/>
        <v>48549</v>
      </c>
      <c r="JG9" s="54">
        <f t="shared" si="52"/>
        <v>48580</v>
      </c>
      <c r="JH9" s="54">
        <f t="shared" si="52"/>
        <v>48611</v>
      </c>
      <c r="JI9" s="54">
        <f t="shared" si="52"/>
        <v>48639</v>
      </c>
      <c r="JJ9" s="54">
        <f t="shared" si="52"/>
        <v>48670</v>
      </c>
      <c r="JK9" s="54">
        <f t="shared" si="52"/>
        <v>48700</v>
      </c>
      <c r="JL9" s="54">
        <f t="shared" si="52"/>
        <v>48731</v>
      </c>
      <c r="JM9" s="54">
        <f t="shared" si="52"/>
        <v>48761</v>
      </c>
      <c r="JN9" s="54">
        <f t="shared" si="52"/>
        <v>48792</v>
      </c>
      <c r="JO9" s="54">
        <f t="shared" si="52"/>
        <v>48823</v>
      </c>
      <c r="JP9" s="54">
        <f t="shared" si="52"/>
        <v>48853</v>
      </c>
      <c r="JQ9" s="54">
        <f t="shared" si="52"/>
        <v>48884</v>
      </c>
      <c r="JR9" s="54">
        <f t="shared" si="52"/>
        <v>48914</v>
      </c>
      <c r="JS9" s="54">
        <f t="shared" si="52"/>
        <v>48945</v>
      </c>
      <c r="JT9" s="54">
        <f t="shared" si="52"/>
        <v>48976</v>
      </c>
      <c r="JU9" s="54">
        <f t="shared" si="52"/>
        <v>49004</v>
      </c>
      <c r="JV9" s="54">
        <f t="shared" si="52"/>
        <v>49035</v>
      </c>
      <c r="JW9" s="54">
        <f t="shared" si="52"/>
        <v>49065</v>
      </c>
      <c r="JX9" s="54">
        <f t="shared" si="52"/>
        <v>49096</v>
      </c>
      <c r="JY9" s="54">
        <f t="shared" si="52"/>
        <v>49126</v>
      </c>
      <c r="JZ9" s="54">
        <f t="shared" si="52"/>
        <v>49157</v>
      </c>
      <c r="KA9" s="54">
        <f t="shared" si="52"/>
        <v>49188</v>
      </c>
      <c r="KB9" s="54">
        <f t="shared" si="52"/>
        <v>49218</v>
      </c>
      <c r="KC9" s="54">
        <f t="shared" si="52"/>
        <v>49249</v>
      </c>
      <c r="KD9" s="54">
        <f t="shared" si="52"/>
        <v>49279</v>
      </c>
      <c r="KE9" s="54">
        <f t="shared" si="52"/>
        <v>49310</v>
      </c>
      <c r="KF9" s="54">
        <f t="shared" si="52"/>
        <v>49341</v>
      </c>
      <c r="KG9" s="54">
        <f t="shared" si="52"/>
        <v>49369</v>
      </c>
      <c r="KH9" s="54">
        <f t="shared" si="52"/>
        <v>49400</v>
      </c>
      <c r="KI9" s="54">
        <f t="shared" si="52"/>
        <v>49430</v>
      </c>
      <c r="KJ9" s="54">
        <f t="shared" si="52"/>
        <v>49461</v>
      </c>
      <c r="KK9" s="54">
        <f t="shared" si="52"/>
        <v>49491</v>
      </c>
      <c r="KL9" s="54">
        <f t="shared" si="52"/>
        <v>49522</v>
      </c>
      <c r="KM9" s="54">
        <f t="shared" si="52"/>
        <v>49553</v>
      </c>
      <c r="KN9" s="54">
        <f t="shared" si="52"/>
        <v>49583</v>
      </c>
      <c r="KO9" s="54">
        <f t="shared" si="52"/>
        <v>49614</v>
      </c>
      <c r="KP9" s="54">
        <f t="shared" si="52"/>
        <v>49644</v>
      </c>
      <c r="KQ9" s="54">
        <f t="shared" si="52"/>
        <v>49675</v>
      </c>
      <c r="KR9" s="54">
        <f t="shared" si="52"/>
        <v>49706</v>
      </c>
      <c r="KS9" s="54">
        <f t="shared" si="52"/>
        <v>49735</v>
      </c>
      <c r="KT9" s="54">
        <f t="shared" si="52"/>
        <v>49766</v>
      </c>
      <c r="KU9" s="54">
        <f t="shared" si="52"/>
        <v>49796</v>
      </c>
      <c r="KV9" s="54">
        <f t="shared" si="52"/>
        <v>49827</v>
      </c>
      <c r="KW9" s="54">
        <f t="shared" si="52"/>
        <v>49857</v>
      </c>
      <c r="KX9" s="54">
        <f t="shared" si="52"/>
        <v>49888</v>
      </c>
      <c r="KY9" s="54">
        <f t="shared" si="52"/>
        <v>49919</v>
      </c>
      <c r="KZ9" s="54">
        <f t="shared" si="52"/>
        <v>49949</v>
      </c>
      <c r="LA9" s="54">
        <f t="shared" si="52"/>
        <v>49980</v>
      </c>
      <c r="LB9" s="54">
        <f t="shared" si="52"/>
        <v>50010</v>
      </c>
      <c r="LC9" s="54">
        <f t="shared" si="52"/>
        <v>50041</v>
      </c>
      <c r="LD9" s="54">
        <f t="shared" si="52"/>
        <v>50072</v>
      </c>
      <c r="LE9" s="54">
        <f t="shared" si="52"/>
        <v>50100</v>
      </c>
      <c r="LF9" s="54">
        <f t="shared" si="52"/>
        <v>50131</v>
      </c>
      <c r="LG9" s="54">
        <f t="shared" si="52"/>
        <v>50161</v>
      </c>
      <c r="LH9" s="54">
        <f t="shared" si="52"/>
        <v>50192</v>
      </c>
      <c r="LI9" s="54">
        <f t="shared" si="52"/>
        <v>50222</v>
      </c>
      <c r="LJ9" s="54">
        <f t="shared" si="52"/>
        <v>50253</v>
      </c>
      <c r="LK9" s="54">
        <f t="shared" ref="LK9:MX9" si="53">DATE(LK1,LK2,1)</f>
        <v>50284</v>
      </c>
      <c r="LL9" s="54">
        <f t="shared" si="53"/>
        <v>50314</v>
      </c>
      <c r="LM9" s="54">
        <f t="shared" si="53"/>
        <v>50345</v>
      </c>
      <c r="LN9" s="54">
        <f t="shared" si="53"/>
        <v>50375</v>
      </c>
      <c r="LO9" s="54">
        <f t="shared" si="53"/>
        <v>50406</v>
      </c>
      <c r="LP9" s="54">
        <f t="shared" si="53"/>
        <v>50437</v>
      </c>
      <c r="LQ9" s="54">
        <f t="shared" si="53"/>
        <v>50465</v>
      </c>
      <c r="LR9" s="54">
        <f t="shared" si="53"/>
        <v>50496</v>
      </c>
      <c r="LS9" s="54">
        <f t="shared" si="53"/>
        <v>50526</v>
      </c>
      <c r="LT9" s="54">
        <f t="shared" si="53"/>
        <v>50557</v>
      </c>
      <c r="LU9" s="54">
        <f t="shared" si="53"/>
        <v>50587</v>
      </c>
      <c r="LV9" s="54">
        <f t="shared" si="53"/>
        <v>50618</v>
      </c>
      <c r="LW9" s="54">
        <f t="shared" si="53"/>
        <v>50649</v>
      </c>
      <c r="LX9" s="54">
        <f t="shared" si="53"/>
        <v>50679</v>
      </c>
      <c r="LY9" s="54">
        <f t="shared" si="53"/>
        <v>50710</v>
      </c>
      <c r="LZ9" s="54">
        <f t="shared" si="53"/>
        <v>50740</v>
      </c>
      <c r="MA9" s="54">
        <f t="shared" si="53"/>
        <v>50771</v>
      </c>
      <c r="MB9" s="54">
        <f t="shared" si="53"/>
        <v>50802</v>
      </c>
      <c r="MC9" s="54">
        <f t="shared" si="53"/>
        <v>50830</v>
      </c>
      <c r="MD9" s="54">
        <f t="shared" si="53"/>
        <v>50861</v>
      </c>
      <c r="ME9" s="54">
        <f t="shared" si="53"/>
        <v>50891</v>
      </c>
      <c r="MF9" s="54">
        <f t="shared" si="53"/>
        <v>50922</v>
      </c>
      <c r="MG9" s="54">
        <f t="shared" si="53"/>
        <v>50952</v>
      </c>
      <c r="MH9" s="54">
        <f t="shared" si="53"/>
        <v>50983</v>
      </c>
      <c r="MI9" s="54">
        <f t="shared" si="53"/>
        <v>51014</v>
      </c>
      <c r="MJ9" s="54">
        <f t="shared" si="53"/>
        <v>51044</v>
      </c>
      <c r="MK9" s="54">
        <f t="shared" si="53"/>
        <v>51075</v>
      </c>
      <c r="ML9" s="54">
        <f t="shared" si="53"/>
        <v>51105</v>
      </c>
      <c r="MM9" s="54">
        <f t="shared" si="53"/>
        <v>51136</v>
      </c>
      <c r="MN9" s="54">
        <f t="shared" si="53"/>
        <v>51167</v>
      </c>
      <c r="MO9" s="54">
        <f t="shared" si="53"/>
        <v>51196</v>
      </c>
      <c r="MP9" s="54">
        <f t="shared" si="53"/>
        <v>51227</v>
      </c>
      <c r="MQ9" s="54">
        <f t="shared" si="53"/>
        <v>51257</v>
      </c>
      <c r="MR9" s="54">
        <f t="shared" si="53"/>
        <v>51288</v>
      </c>
      <c r="MS9" s="54">
        <f t="shared" si="53"/>
        <v>51318</v>
      </c>
      <c r="MT9" s="54">
        <f t="shared" si="53"/>
        <v>51349</v>
      </c>
      <c r="MU9" s="54">
        <f t="shared" si="53"/>
        <v>51380</v>
      </c>
      <c r="MV9" s="54">
        <f t="shared" si="53"/>
        <v>51410</v>
      </c>
      <c r="MW9" s="54">
        <f t="shared" si="53"/>
        <v>51441</v>
      </c>
      <c r="MX9" s="54">
        <f t="shared" si="53"/>
        <v>51471</v>
      </c>
    </row>
    <row r="10" spans="1:362" hidden="1" x14ac:dyDescent="0.2">
      <c r="A10" s="40" t="s">
        <v>37</v>
      </c>
      <c r="B10" s="39">
        <f>SUM(C10:N10)</f>
        <v>5008</v>
      </c>
      <c r="C10" s="39">
        <f t="shared" ref="C10:BN10" si="54">16*(C3-C6)</f>
        <v>416</v>
      </c>
      <c r="D10" s="39">
        <f t="shared" si="54"/>
        <v>384</v>
      </c>
      <c r="E10" s="39">
        <f t="shared" si="54"/>
        <v>432</v>
      </c>
      <c r="F10" s="39">
        <f t="shared" si="54"/>
        <v>416</v>
      </c>
      <c r="G10" s="39">
        <f t="shared" si="54"/>
        <v>416</v>
      </c>
      <c r="H10" s="39">
        <f t="shared" si="54"/>
        <v>416</v>
      </c>
      <c r="I10" s="39">
        <f t="shared" si="54"/>
        <v>416</v>
      </c>
      <c r="J10" s="39">
        <f t="shared" si="54"/>
        <v>432</v>
      </c>
      <c r="K10" s="39">
        <f t="shared" si="54"/>
        <v>416</v>
      </c>
      <c r="L10" s="39">
        <f t="shared" si="54"/>
        <v>416</v>
      </c>
      <c r="M10" s="39">
        <f t="shared" si="54"/>
        <v>416</v>
      </c>
      <c r="N10" s="39">
        <f t="shared" si="54"/>
        <v>432</v>
      </c>
      <c r="O10" s="39">
        <f t="shared" si="54"/>
        <v>416</v>
      </c>
      <c r="P10" s="39">
        <f t="shared" si="54"/>
        <v>400</v>
      </c>
      <c r="Q10" s="39">
        <f t="shared" si="54"/>
        <v>432</v>
      </c>
      <c r="R10" s="39">
        <f t="shared" si="54"/>
        <v>400</v>
      </c>
      <c r="S10" s="39">
        <f t="shared" si="54"/>
        <v>432</v>
      </c>
      <c r="T10" s="39">
        <f t="shared" si="54"/>
        <v>416</v>
      </c>
      <c r="U10" s="39">
        <f t="shared" si="54"/>
        <v>416</v>
      </c>
      <c r="V10" s="39">
        <f t="shared" si="54"/>
        <v>432</v>
      </c>
      <c r="W10" s="39">
        <f t="shared" si="54"/>
        <v>400</v>
      </c>
      <c r="X10" s="39">
        <f t="shared" si="54"/>
        <v>432</v>
      </c>
      <c r="Y10" s="39">
        <f t="shared" si="54"/>
        <v>416</v>
      </c>
      <c r="Z10" s="39">
        <f t="shared" si="54"/>
        <v>416</v>
      </c>
      <c r="AA10" s="39">
        <f t="shared" si="54"/>
        <v>432</v>
      </c>
      <c r="AB10" s="39">
        <f t="shared" si="54"/>
        <v>384</v>
      </c>
      <c r="AC10" s="39">
        <f t="shared" si="54"/>
        <v>416</v>
      </c>
      <c r="AD10" s="39">
        <f t="shared" si="54"/>
        <v>416</v>
      </c>
      <c r="AE10" s="39">
        <f t="shared" si="54"/>
        <v>432</v>
      </c>
      <c r="AF10" s="39">
        <f t="shared" si="54"/>
        <v>400</v>
      </c>
      <c r="AG10" s="39">
        <f t="shared" si="54"/>
        <v>432</v>
      </c>
      <c r="AH10" s="39">
        <f t="shared" si="54"/>
        <v>432</v>
      </c>
      <c r="AI10" s="39">
        <f t="shared" si="54"/>
        <v>400</v>
      </c>
      <c r="AJ10" s="39">
        <f t="shared" si="54"/>
        <v>432</v>
      </c>
      <c r="AK10" s="39">
        <f t="shared" si="54"/>
        <v>416</v>
      </c>
      <c r="AL10" s="39">
        <f t="shared" si="54"/>
        <v>416</v>
      </c>
      <c r="AM10" s="39">
        <f t="shared" si="54"/>
        <v>432</v>
      </c>
      <c r="AN10" s="39">
        <f t="shared" si="54"/>
        <v>384</v>
      </c>
      <c r="AO10" s="39">
        <f t="shared" si="54"/>
        <v>416</v>
      </c>
      <c r="AP10" s="39">
        <f t="shared" si="54"/>
        <v>416</v>
      </c>
      <c r="AQ10" s="39">
        <f t="shared" si="54"/>
        <v>432</v>
      </c>
      <c r="AR10" s="39">
        <f t="shared" si="54"/>
        <v>400</v>
      </c>
      <c r="AS10" s="39">
        <f t="shared" si="54"/>
        <v>432</v>
      </c>
      <c r="AT10" s="39">
        <f t="shared" si="54"/>
        <v>416</v>
      </c>
      <c r="AU10" s="39">
        <f t="shared" si="54"/>
        <v>416</v>
      </c>
      <c r="AV10" s="39">
        <f t="shared" si="54"/>
        <v>432</v>
      </c>
      <c r="AW10" s="39">
        <f t="shared" si="54"/>
        <v>400</v>
      </c>
      <c r="AX10" s="39">
        <f t="shared" si="54"/>
        <v>432</v>
      </c>
      <c r="AY10" s="39">
        <f t="shared" si="54"/>
        <v>432</v>
      </c>
      <c r="AZ10" s="39">
        <f t="shared" si="54"/>
        <v>384</v>
      </c>
      <c r="BA10" s="39">
        <f t="shared" si="54"/>
        <v>416</v>
      </c>
      <c r="BB10" s="39">
        <f t="shared" si="54"/>
        <v>416</v>
      </c>
      <c r="BC10" s="39">
        <f t="shared" si="54"/>
        <v>416</v>
      </c>
      <c r="BD10" s="39">
        <f t="shared" si="54"/>
        <v>416</v>
      </c>
      <c r="BE10" s="39">
        <f t="shared" si="54"/>
        <v>432</v>
      </c>
      <c r="BF10" s="39">
        <f t="shared" si="54"/>
        <v>416</v>
      </c>
      <c r="BG10" s="39">
        <f t="shared" si="54"/>
        <v>416</v>
      </c>
      <c r="BH10" s="39">
        <f t="shared" si="54"/>
        <v>432</v>
      </c>
      <c r="BI10" s="39">
        <f t="shared" si="54"/>
        <v>400</v>
      </c>
      <c r="BJ10" s="39">
        <f t="shared" si="54"/>
        <v>432</v>
      </c>
      <c r="BK10" s="39">
        <f t="shared" si="54"/>
        <v>416</v>
      </c>
      <c r="BL10" s="39">
        <f t="shared" si="54"/>
        <v>400</v>
      </c>
      <c r="BM10" s="39">
        <f t="shared" si="54"/>
        <v>432</v>
      </c>
      <c r="BN10" s="39">
        <f t="shared" si="54"/>
        <v>416</v>
      </c>
      <c r="BO10" s="39">
        <f t="shared" ref="BO10:DZ10" si="55">16*(BO3-BO6)</f>
        <v>416</v>
      </c>
      <c r="BP10" s="39">
        <f t="shared" si="55"/>
        <v>416</v>
      </c>
      <c r="BQ10" s="39">
        <f t="shared" si="55"/>
        <v>416</v>
      </c>
      <c r="BR10" s="39">
        <f t="shared" si="55"/>
        <v>432</v>
      </c>
      <c r="BS10" s="39">
        <f t="shared" si="55"/>
        <v>416</v>
      </c>
      <c r="BT10" s="39">
        <f t="shared" si="55"/>
        <v>416</v>
      </c>
      <c r="BU10" s="39">
        <f t="shared" si="55"/>
        <v>416</v>
      </c>
      <c r="BV10" s="39">
        <f t="shared" si="55"/>
        <v>432</v>
      </c>
      <c r="BW10" s="39">
        <f t="shared" si="55"/>
        <v>416</v>
      </c>
      <c r="BX10" s="39">
        <f t="shared" si="55"/>
        <v>384</v>
      </c>
      <c r="BY10" s="39">
        <f t="shared" si="55"/>
        <v>432</v>
      </c>
      <c r="BZ10" s="39">
        <f t="shared" si="55"/>
        <v>400</v>
      </c>
      <c r="CA10" s="39">
        <f t="shared" si="55"/>
        <v>432</v>
      </c>
      <c r="CB10" s="39">
        <f t="shared" si="55"/>
        <v>416</v>
      </c>
      <c r="CC10" s="39">
        <f t="shared" si="55"/>
        <v>416</v>
      </c>
      <c r="CD10" s="39">
        <f t="shared" si="55"/>
        <v>432</v>
      </c>
      <c r="CE10" s="39">
        <f t="shared" si="55"/>
        <v>416</v>
      </c>
      <c r="CF10" s="39">
        <f t="shared" si="55"/>
        <v>416</v>
      </c>
      <c r="CG10" s="39">
        <f t="shared" si="55"/>
        <v>416</v>
      </c>
      <c r="CH10" s="39">
        <f t="shared" si="55"/>
        <v>416</v>
      </c>
      <c r="CI10" s="39">
        <f t="shared" si="55"/>
        <v>432</v>
      </c>
      <c r="CJ10" s="39">
        <f t="shared" si="55"/>
        <v>384</v>
      </c>
      <c r="CK10" s="39">
        <f t="shared" si="55"/>
        <v>432</v>
      </c>
      <c r="CL10" s="39">
        <f t="shared" si="55"/>
        <v>400</v>
      </c>
      <c r="CM10" s="39">
        <f t="shared" si="55"/>
        <v>432</v>
      </c>
      <c r="CN10" s="39">
        <f t="shared" si="55"/>
        <v>416</v>
      </c>
      <c r="CO10" s="39">
        <f t="shared" si="55"/>
        <v>416</v>
      </c>
      <c r="CP10" s="39">
        <f t="shared" si="55"/>
        <v>432</v>
      </c>
      <c r="CQ10" s="39">
        <f t="shared" si="55"/>
        <v>400</v>
      </c>
      <c r="CR10" s="39">
        <f t="shared" si="55"/>
        <v>432</v>
      </c>
      <c r="CS10" s="39">
        <f t="shared" si="55"/>
        <v>416</v>
      </c>
      <c r="CT10" s="39">
        <f t="shared" si="55"/>
        <v>416</v>
      </c>
      <c r="CU10" s="39">
        <f t="shared" si="55"/>
        <v>432</v>
      </c>
      <c r="CV10" s="39">
        <f t="shared" si="55"/>
        <v>384</v>
      </c>
      <c r="CW10" s="39">
        <f t="shared" si="55"/>
        <v>416</v>
      </c>
      <c r="CX10" s="39">
        <f t="shared" si="55"/>
        <v>416</v>
      </c>
      <c r="CY10" s="39">
        <f t="shared" si="55"/>
        <v>432</v>
      </c>
      <c r="CZ10" s="39">
        <f t="shared" si="55"/>
        <v>400</v>
      </c>
      <c r="DA10" s="39">
        <f t="shared" si="55"/>
        <v>432</v>
      </c>
      <c r="DB10" s="39">
        <f t="shared" si="55"/>
        <v>432</v>
      </c>
      <c r="DC10" s="39">
        <f t="shared" si="55"/>
        <v>400</v>
      </c>
      <c r="DD10" s="39">
        <f t="shared" si="55"/>
        <v>432</v>
      </c>
      <c r="DE10" s="39">
        <f t="shared" si="55"/>
        <v>416</v>
      </c>
      <c r="DF10" s="39">
        <f t="shared" si="55"/>
        <v>416</v>
      </c>
      <c r="DG10" s="39">
        <f t="shared" si="55"/>
        <v>432</v>
      </c>
      <c r="DH10" s="39">
        <f t="shared" si="55"/>
        <v>400</v>
      </c>
      <c r="DI10" s="39">
        <f t="shared" si="55"/>
        <v>416</v>
      </c>
      <c r="DJ10" s="39">
        <f t="shared" si="55"/>
        <v>416</v>
      </c>
      <c r="DK10" s="39">
        <f t="shared" si="55"/>
        <v>416</v>
      </c>
      <c r="DL10" s="39">
        <f t="shared" si="55"/>
        <v>416</v>
      </c>
      <c r="DM10" s="39">
        <f t="shared" si="55"/>
        <v>432</v>
      </c>
      <c r="DN10" s="39">
        <f t="shared" si="55"/>
        <v>416</v>
      </c>
      <c r="DO10" s="39">
        <f t="shared" si="55"/>
        <v>416</v>
      </c>
      <c r="DP10" s="39">
        <f t="shared" si="55"/>
        <v>432</v>
      </c>
      <c r="DQ10" s="39">
        <f t="shared" si="55"/>
        <v>400</v>
      </c>
      <c r="DR10" s="39">
        <f t="shared" si="55"/>
        <v>432</v>
      </c>
      <c r="DS10" s="39">
        <f t="shared" si="55"/>
        <v>416</v>
      </c>
      <c r="DT10" s="39">
        <f t="shared" si="55"/>
        <v>384</v>
      </c>
      <c r="DU10" s="39">
        <f t="shared" si="55"/>
        <v>432</v>
      </c>
      <c r="DV10" s="39">
        <f t="shared" si="55"/>
        <v>416</v>
      </c>
      <c r="DW10" s="39">
        <f t="shared" si="55"/>
        <v>416</v>
      </c>
      <c r="DX10" s="39">
        <f t="shared" si="55"/>
        <v>416</v>
      </c>
      <c r="DY10" s="39">
        <f t="shared" si="55"/>
        <v>432</v>
      </c>
      <c r="DZ10" s="39">
        <f t="shared" si="55"/>
        <v>416</v>
      </c>
      <c r="EA10" s="39">
        <f t="shared" ref="EA10:GL10" si="56">16*(EA3-EA6)</f>
        <v>416</v>
      </c>
      <c r="EB10" s="39">
        <f t="shared" si="56"/>
        <v>416</v>
      </c>
      <c r="EC10" s="39">
        <f t="shared" si="56"/>
        <v>416</v>
      </c>
      <c r="ED10" s="39">
        <f t="shared" si="56"/>
        <v>432</v>
      </c>
      <c r="EE10" s="39">
        <f t="shared" si="56"/>
        <v>416</v>
      </c>
      <c r="EF10" s="39">
        <f t="shared" si="56"/>
        <v>384</v>
      </c>
      <c r="EG10" s="39">
        <f t="shared" si="56"/>
        <v>432</v>
      </c>
      <c r="EH10" s="39">
        <f t="shared" si="56"/>
        <v>416</v>
      </c>
      <c r="EI10" s="39">
        <f t="shared" si="56"/>
        <v>416</v>
      </c>
      <c r="EJ10" s="39">
        <f t="shared" si="56"/>
        <v>416</v>
      </c>
      <c r="EK10" s="39">
        <f t="shared" si="56"/>
        <v>416</v>
      </c>
      <c r="EL10" s="39">
        <f t="shared" si="56"/>
        <v>432</v>
      </c>
      <c r="EM10" s="39">
        <f t="shared" si="56"/>
        <v>416</v>
      </c>
      <c r="EN10" s="39">
        <f t="shared" si="56"/>
        <v>416</v>
      </c>
      <c r="EO10" s="39">
        <f t="shared" si="56"/>
        <v>416</v>
      </c>
      <c r="EP10" s="39">
        <f t="shared" si="56"/>
        <v>432</v>
      </c>
      <c r="EQ10" s="39">
        <f t="shared" si="56"/>
        <v>416</v>
      </c>
      <c r="ER10" s="39">
        <f t="shared" si="56"/>
        <v>384</v>
      </c>
      <c r="ES10" s="39">
        <f t="shared" si="56"/>
        <v>432</v>
      </c>
      <c r="ET10" s="39">
        <f t="shared" si="56"/>
        <v>400</v>
      </c>
      <c r="EU10" s="39">
        <f t="shared" si="56"/>
        <v>432</v>
      </c>
      <c r="EV10" s="39">
        <f t="shared" si="56"/>
        <v>416</v>
      </c>
      <c r="EW10" s="39">
        <f t="shared" si="56"/>
        <v>416</v>
      </c>
      <c r="EX10" s="39">
        <f t="shared" si="56"/>
        <v>432</v>
      </c>
      <c r="EY10" s="39">
        <f t="shared" si="56"/>
        <v>416</v>
      </c>
      <c r="EZ10" s="39">
        <f t="shared" si="56"/>
        <v>416</v>
      </c>
      <c r="FA10" s="39">
        <f t="shared" si="56"/>
        <v>416</v>
      </c>
      <c r="FB10" s="39">
        <f t="shared" si="56"/>
        <v>416</v>
      </c>
      <c r="FC10" s="39">
        <f t="shared" si="56"/>
        <v>432</v>
      </c>
      <c r="FD10" s="39">
        <f t="shared" si="56"/>
        <v>400</v>
      </c>
      <c r="FE10" s="39">
        <f t="shared" si="56"/>
        <v>416</v>
      </c>
      <c r="FF10" s="39">
        <f t="shared" si="56"/>
        <v>416</v>
      </c>
      <c r="FG10" s="39">
        <f t="shared" si="56"/>
        <v>432</v>
      </c>
      <c r="FH10" s="39">
        <f t="shared" si="56"/>
        <v>400</v>
      </c>
      <c r="FI10" s="39">
        <f t="shared" si="56"/>
        <v>432</v>
      </c>
      <c r="FJ10" s="39">
        <f t="shared" si="56"/>
        <v>432</v>
      </c>
      <c r="FK10" s="39">
        <f t="shared" si="56"/>
        <v>400</v>
      </c>
      <c r="FL10" s="39">
        <f t="shared" si="56"/>
        <v>432</v>
      </c>
      <c r="FM10" s="39">
        <f t="shared" si="56"/>
        <v>416</v>
      </c>
      <c r="FN10" s="39">
        <f t="shared" si="56"/>
        <v>416</v>
      </c>
      <c r="FO10" s="39">
        <f t="shared" si="56"/>
        <v>432</v>
      </c>
      <c r="FP10" s="39">
        <f t="shared" si="56"/>
        <v>384</v>
      </c>
      <c r="FQ10" s="39">
        <f t="shared" si="56"/>
        <v>416</v>
      </c>
      <c r="FR10" s="39">
        <f t="shared" si="56"/>
        <v>416</v>
      </c>
      <c r="FS10" s="39">
        <f t="shared" si="56"/>
        <v>432</v>
      </c>
      <c r="FT10" s="39">
        <f t="shared" si="56"/>
        <v>400</v>
      </c>
      <c r="FU10" s="39">
        <f t="shared" si="56"/>
        <v>432</v>
      </c>
      <c r="FV10" s="39">
        <f t="shared" si="56"/>
        <v>416</v>
      </c>
      <c r="FW10" s="39">
        <f t="shared" si="56"/>
        <v>416</v>
      </c>
      <c r="FX10" s="39">
        <f t="shared" si="56"/>
        <v>432</v>
      </c>
      <c r="FY10" s="39">
        <f t="shared" si="56"/>
        <v>400</v>
      </c>
      <c r="FZ10" s="39">
        <f t="shared" si="56"/>
        <v>432</v>
      </c>
      <c r="GA10" s="39">
        <f t="shared" si="56"/>
        <v>432</v>
      </c>
      <c r="GB10" s="39">
        <f t="shared" si="56"/>
        <v>384</v>
      </c>
      <c r="GC10" s="39">
        <f t="shared" si="56"/>
        <v>416</v>
      </c>
      <c r="GD10" s="39">
        <f t="shared" si="56"/>
        <v>416</v>
      </c>
      <c r="GE10" s="39">
        <f t="shared" si="56"/>
        <v>416</v>
      </c>
      <c r="GF10" s="39">
        <f t="shared" si="56"/>
        <v>416</v>
      </c>
      <c r="GG10" s="39">
        <f t="shared" si="56"/>
        <v>432</v>
      </c>
      <c r="GH10" s="39">
        <f t="shared" si="56"/>
        <v>416</v>
      </c>
      <c r="GI10" s="39">
        <f t="shared" si="56"/>
        <v>416</v>
      </c>
      <c r="GJ10" s="39">
        <f t="shared" si="56"/>
        <v>432</v>
      </c>
      <c r="GK10" s="39">
        <f t="shared" si="56"/>
        <v>400</v>
      </c>
      <c r="GL10" s="39">
        <f t="shared" si="56"/>
        <v>432</v>
      </c>
      <c r="GM10" s="39">
        <f t="shared" ref="GM10:IX10" si="57">16*(GM3-GM6)</f>
        <v>416</v>
      </c>
      <c r="GN10" s="39">
        <f t="shared" si="57"/>
        <v>384</v>
      </c>
      <c r="GO10" s="39">
        <f t="shared" si="57"/>
        <v>432</v>
      </c>
      <c r="GP10" s="39">
        <f t="shared" si="57"/>
        <v>416</v>
      </c>
      <c r="GQ10" s="39">
        <f t="shared" si="57"/>
        <v>416</v>
      </c>
      <c r="GR10" s="39">
        <f t="shared" si="57"/>
        <v>416</v>
      </c>
      <c r="GS10" s="39">
        <f t="shared" si="57"/>
        <v>432</v>
      </c>
      <c r="GT10" s="39">
        <f t="shared" si="57"/>
        <v>416</v>
      </c>
      <c r="GU10" s="39">
        <f t="shared" si="57"/>
        <v>416</v>
      </c>
      <c r="GV10" s="39">
        <f t="shared" si="57"/>
        <v>416</v>
      </c>
      <c r="GW10" s="39">
        <f t="shared" si="57"/>
        <v>416</v>
      </c>
      <c r="GX10" s="39">
        <f t="shared" si="57"/>
        <v>432</v>
      </c>
      <c r="GY10" s="39">
        <f t="shared" si="57"/>
        <v>416</v>
      </c>
      <c r="GZ10" s="39">
        <f t="shared" si="57"/>
        <v>400</v>
      </c>
      <c r="HA10" s="39">
        <f t="shared" si="57"/>
        <v>432</v>
      </c>
      <c r="HB10" s="39">
        <f t="shared" si="57"/>
        <v>400</v>
      </c>
      <c r="HC10" s="39">
        <f t="shared" si="57"/>
        <v>432</v>
      </c>
      <c r="HD10" s="39">
        <f t="shared" si="57"/>
        <v>416</v>
      </c>
      <c r="HE10" s="39">
        <f t="shared" si="57"/>
        <v>416</v>
      </c>
      <c r="HF10" s="39">
        <f t="shared" si="57"/>
        <v>432</v>
      </c>
      <c r="HG10" s="39">
        <f t="shared" si="57"/>
        <v>416</v>
      </c>
      <c r="HH10" s="39">
        <f t="shared" si="57"/>
        <v>416</v>
      </c>
      <c r="HI10" s="39">
        <f t="shared" si="57"/>
        <v>416</v>
      </c>
      <c r="HJ10" s="39">
        <f t="shared" si="57"/>
        <v>416</v>
      </c>
      <c r="HK10" s="39">
        <f t="shared" si="57"/>
        <v>432</v>
      </c>
      <c r="HL10" s="39">
        <f t="shared" si="57"/>
        <v>384</v>
      </c>
      <c r="HM10" s="39">
        <f t="shared" si="57"/>
        <v>432</v>
      </c>
      <c r="HN10" s="39">
        <f t="shared" si="57"/>
        <v>400</v>
      </c>
      <c r="HO10" s="39">
        <f t="shared" si="57"/>
        <v>432</v>
      </c>
      <c r="HP10" s="39">
        <f t="shared" si="57"/>
        <v>416</v>
      </c>
      <c r="HQ10" s="39">
        <f t="shared" si="57"/>
        <v>416</v>
      </c>
      <c r="HR10" s="39">
        <f t="shared" si="57"/>
        <v>432</v>
      </c>
      <c r="HS10" s="39">
        <f t="shared" si="57"/>
        <v>400</v>
      </c>
      <c r="HT10" s="39">
        <f t="shared" si="57"/>
        <v>432</v>
      </c>
      <c r="HU10" s="39">
        <f t="shared" si="57"/>
        <v>416</v>
      </c>
      <c r="HV10" s="39">
        <f t="shared" si="57"/>
        <v>416</v>
      </c>
      <c r="HW10" s="39">
        <f t="shared" si="57"/>
        <v>432</v>
      </c>
      <c r="HX10" s="39">
        <f t="shared" si="57"/>
        <v>384</v>
      </c>
      <c r="HY10" s="39">
        <f t="shared" si="57"/>
        <v>416</v>
      </c>
      <c r="HZ10" s="39">
        <f t="shared" si="57"/>
        <v>416</v>
      </c>
      <c r="IA10" s="39">
        <f t="shared" si="57"/>
        <v>432</v>
      </c>
      <c r="IB10" s="39">
        <f t="shared" si="57"/>
        <v>400</v>
      </c>
      <c r="IC10" s="39">
        <f t="shared" si="57"/>
        <v>432</v>
      </c>
      <c r="ID10" s="39">
        <f t="shared" si="57"/>
        <v>432</v>
      </c>
      <c r="IE10" s="39">
        <f t="shared" si="57"/>
        <v>400</v>
      </c>
      <c r="IF10" s="39">
        <f t="shared" si="57"/>
        <v>432</v>
      </c>
      <c r="IG10" s="39">
        <f t="shared" si="57"/>
        <v>416</v>
      </c>
      <c r="IH10" s="39">
        <f t="shared" si="57"/>
        <v>416</v>
      </c>
      <c r="II10" s="39">
        <f t="shared" si="57"/>
        <v>432</v>
      </c>
      <c r="IJ10" s="39">
        <f t="shared" si="57"/>
        <v>384</v>
      </c>
      <c r="IK10" s="39">
        <f t="shared" si="57"/>
        <v>416</v>
      </c>
      <c r="IL10" s="39">
        <f t="shared" si="57"/>
        <v>416</v>
      </c>
      <c r="IM10" s="39">
        <f t="shared" si="57"/>
        <v>432</v>
      </c>
      <c r="IN10" s="39">
        <f t="shared" si="57"/>
        <v>400</v>
      </c>
      <c r="IO10" s="39">
        <f t="shared" si="57"/>
        <v>432</v>
      </c>
      <c r="IP10" s="39">
        <f t="shared" si="57"/>
        <v>416</v>
      </c>
      <c r="IQ10" s="39">
        <f t="shared" si="57"/>
        <v>416</v>
      </c>
      <c r="IR10" s="39">
        <f t="shared" si="57"/>
        <v>432</v>
      </c>
      <c r="IS10" s="39">
        <f t="shared" si="57"/>
        <v>400</v>
      </c>
      <c r="IT10" s="39">
        <f t="shared" si="57"/>
        <v>432</v>
      </c>
      <c r="IU10" s="39">
        <f t="shared" si="57"/>
        <v>432</v>
      </c>
      <c r="IV10" s="39">
        <f t="shared" si="57"/>
        <v>384</v>
      </c>
      <c r="IW10" s="39">
        <f t="shared" si="57"/>
        <v>432</v>
      </c>
      <c r="IX10" s="39">
        <f t="shared" si="57"/>
        <v>416</v>
      </c>
      <c r="IY10" s="39">
        <f t="shared" ref="IY10:LJ10" si="58">16*(IY3-IY6)</f>
        <v>416</v>
      </c>
      <c r="IZ10" s="39">
        <f t="shared" si="58"/>
        <v>416</v>
      </c>
      <c r="JA10" s="39">
        <f t="shared" si="58"/>
        <v>432</v>
      </c>
      <c r="JB10" s="39">
        <f t="shared" si="58"/>
        <v>416</v>
      </c>
      <c r="JC10" s="39">
        <f t="shared" si="58"/>
        <v>416</v>
      </c>
      <c r="JD10" s="39">
        <f t="shared" si="58"/>
        <v>416</v>
      </c>
      <c r="JE10" s="39">
        <f t="shared" si="58"/>
        <v>416</v>
      </c>
      <c r="JF10" s="39">
        <f t="shared" si="58"/>
        <v>432</v>
      </c>
      <c r="JG10" s="39">
        <f t="shared" si="58"/>
        <v>416</v>
      </c>
      <c r="JH10" s="39">
        <f t="shared" si="58"/>
        <v>384</v>
      </c>
      <c r="JI10" s="39">
        <f t="shared" si="58"/>
        <v>432</v>
      </c>
      <c r="JJ10" s="39">
        <f t="shared" si="58"/>
        <v>416</v>
      </c>
      <c r="JK10" s="39">
        <f t="shared" si="58"/>
        <v>416</v>
      </c>
      <c r="JL10" s="39">
        <f t="shared" si="58"/>
        <v>416</v>
      </c>
      <c r="JM10" s="39">
        <f t="shared" si="58"/>
        <v>416</v>
      </c>
      <c r="JN10" s="39">
        <f t="shared" si="58"/>
        <v>432</v>
      </c>
      <c r="JO10" s="39">
        <f t="shared" si="58"/>
        <v>416</v>
      </c>
      <c r="JP10" s="39">
        <f t="shared" si="58"/>
        <v>416</v>
      </c>
      <c r="JQ10" s="39">
        <f t="shared" si="58"/>
        <v>416</v>
      </c>
      <c r="JR10" s="39">
        <f t="shared" si="58"/>
        <v>432</v>
      </c>
      <c r="JS10" s="39">
        <f t="shared" si="58"/>
        <v>416</v>
      </c>
      <c r="JT10" s="39">
        <f t="shared" si="58"/>
        <v>384</v>
      </c>
      <c r="JU10" s="39">
        <f t="shared" si="58"/>
        <v>432</v>
      </c>
      <c r="JV10" s="39">
        <f t="shared" si="58"/>
        <v>400</v>
      </c>
      <c r="JW10" s="39">
        <f t="shared" si="58"/>
        <v>432</v>
      </c>
      <c r="JX10" s="39">
        <f t="shared" si="58"/>
        <v>416</v>
      </c>
      <c r="JY10" s="39">
        <f t="shared" si="58"/>
        <v>416</v>
      </c>
      <c r="JZ10" s="39">
        <f t="shared" si="58"/>
        <v>432</v>
      </c>
      <c r="KA10" s="39">
        <f t="shared" si="58"/>
        <v>416</v>
      </c>
      <c r="KB10" s="39">
        <f t="shared" si="58"/>
        <v>416</v>
      </c>
      <c r="KC10" s="39">
        <f t="shared" si="58"/>
        <v>416</v>
      </c>
      <c r="KD10" s="39">
        <f t="shared" si="58"/>
        <v>416</v>
      </c>
      <c r="KE10" s="39">
        <f t="shared" si="58"/>
        <v>432</v>
      </c>
      <c r="KF10" s="39">
        <f t="shared" si="58"/>
        <v>384</v>
      </c>
      <c r="KG10" s="39">
        <f t="shared" si="58"/>
        <v>432</v>
      </c>
      <c r="KH10" s="39">
        <f t="shared" si="58"/>
        <v>400</v>
      </c>
      <c r="KI10" s="39">
        <f t="shared" si="58"/>
        <v>432</v>
      </c>
      <c r="KJ10" s="39">
        <f t="shared" si="58"/>
        <v>416</v>
      </c>
      <c r="KK10" s="39">
        <f t="shared" si="58"/>
        <v>416</v>
      </c>
      <c r="KL10" s="39">
        <f t="shared" si="58"/>
        <v>432</v>
      </c>
      <c r="KM10" s="39">
        <f t="shared" si="58"/>
        <v>400</v>
      </c>
      <c r="KN10" s="39">
        <f t="shared" si="58"/>
        <v>432</v>
      </c>
      <c r="KO10" s="39">
        <f t="shared" si="58"/>
        <v>416</v>
      </c>
      <c r="KP10" s="39">
        <f t="shared" si="58"/>
        <v>416</v>
      </c>
      <c r="KQ10" s="39">
        <f t="shared" si="58"/>
        <v>432</v>
      </c>
      <c r="KR10" s="39">
        <f t="shared" si="58"/>
        <v>400</v>
      </c>
      <c r="KS10" s="39">
        <f t="shared" si="58"/>
        <v>416</v>
      </c>
      <c r="KT10" s="39">
        <f t="shared" si="58"/>
        <v>416</v>
      </c>
      <c r="KU10" s="39">
        <f t="shared" si="58"/>
        <v>432</v>
      </c>
      <c r="KV10" s="39">
        <f t="shared" si="58"/>
        <v>400</v>
      </c>
      <c r="KW10" s="39">
        <f t="shared" si="58"/>
        <v>432</v>
      </c>
      <c r="KX10" s="39">
        <f t="shared" si="58"/>
        <v>416</v>
      </c>
      <c r="KY10" s="39">
        <f t="shared" si="58"/>
        <v>416</v>
      </c>
      <c r="KZ10" s="39">
        <f t="shared" si="58"/>
        <v>432</v>
      </c>
      <c r="LA10" s="39">
        <f t="shared" si="58"/>
        <v>400</v>
      </c>
      <c r="LB10" s="39">
        <f t="shared" si="58"/>
        <v>432</v>
      </c>
      <c r="LC10" s="39">
        <f t="shared" si="58"/>
        <v>432</v>
      </c>
      <c r="LD10" s="39">
        <f t="shared" si="58"/>
        <v>384</v>
      </c>
      <c r="LE10" s="39">
        <f t="shared" si="58"/>
        <v>416</v>
      </c>
      <c r="LF10" s="39">
        <f t="shared" si="58"/>
        <v>416</v>
      </c>
      <c r="LG10" s="39">
        <f t="shared" si="58"/>
        <v>416</v>
      </c>
      <c r="LH10" s="39">
        <f t="shared" si="58"/>
        <v>416</v>
      </c>
      <c r="LI10" s="39">
        <f t="shared" si="58"/>
        <v>432</v>
      </c>
      <c r="LJ10" s="39">
        <f t="shared" si="58"/>
        <v>416</v>
      </c>
      <c r="LK10" s="39">
        <f t="shared" ref="LK10:MX10" si="59">16*(LK3-LK6)</f>
        <v>416</v>
      </c>
      <c r="LL10" s="39">
        <f t="shared" si="59"/>
        <v>432</v>
      </c>
      <c r="LM10" s="39">
        <f t="shared" si="59"/>
        <v>400</v>
      </c>
      <c r="LN10" s="39">
        <f t="shared" si="59"/>
        <v>432</v>
      </c>
      <c r="LO10" s="39">
        <f t="shared" si="59"/>
        <v>416</v>
      </c>
      <c r="LP10" s="39">
        <f t="shared" si="59"/>
        <v>384</v>
      </c>
      <c r="LQ10" s="39">
        <f t="shared" si="59"/>
        <v>432</v>
      </c>
      <c r="LR10" s="39">
        <f t="shared" si="59"/>
        <v>416</v>
      </c>
      <c r="LS10" s="39">
        <f t="shared" si="59"/>
        <v>416</v>
      </c>
      <c r="LT10" s="39">
        <f t="shared" si="59"/>
        <v>416</v>
      </c>
      <c r="LU10" s="39">
        <f t="shared" si="59"/>
        <v>432</v>
      </c>
      <c r="LV10" s="39">
        <f t="shared" si="59"/>
        <v>416</v>
      </c>
      <c r="LW10" s="39">
        <f t="shared" si="59"/>
        <v>416</v>
      </c>
      <c r="LX10" s="39">
        <f t="shared" si="59"/>
        <v>416</v>
      </c>
      <c r="LY10" s="39">
        <f t="shared" si="59"/>
        <v>416</v>
      </c>
      <c r="LZ10" s="39">
        <f t="shared" si="59"/>
        <v>432</v>
      </c>
      <c r="MA10" s="39">
        <f t="shared" si="59"/>
        <v>416</v>
      </c>
      <c r="MB10" s="39">
        <f t="shared" si="59"/>
        <v>384</v>
      </c>
      <c r="MC10" s="39">
        <f t="shared" si="59"/>
        <v>432</v>
      </c>
      <c r="MD10" s="39">
        <f t="shared" si="59"/>
        <v>416</v>
      </c>
      <c r="ME10" s="39">
        <f t="shared" si="59"/>
        <v>416</v>
      </c>
      <c r="MF10" s="39">
        <f t="shared" si="59"/>
        <v>416</v>
      </c>
      <c r="MG10" s="39">
        <f t="shared" si="59"/>
        <v>416</v>
      </c>
      <c r="MH10" s="39">
        <f t="shared" si="59"/>
        <v>432</v>
      </c>
      <c r="MI10" s="39">
        <f t="shared" si="59"/>
        <v>416</v>
      </c>
      <c r="MJ10" s="39">
        <f t="shared" si="59"/>
        <v>416</v>
      </c>
      <c r="MK10" s="39">
        <f t="shared" si="59"/>
        <v>416</v>
      </c>
      <c r="ML10" s="39">
        <f t="shared" si="59"/>
        <v>432</v>
      </c>
      <c r="MM10" s="39">
        <f t="shared" si="59"/>
        <v>416</v>
      </c>
      <c r="MN10" s="39">
        <f t="shared" si="59"/>
        <v>400</v>
      </c>
      <c r="MO10" s="39">
        <f t="shared" si="59"/>
        <v>432</v>
      </c>
      <c r="MP10" s="39">
        <f t="shared" si="59"/>
        <v>400</v>
      </c>
      <c r="MQ10" s="39">
        <f t="shared" si="59"/>
        <v>432</v>
      </c>
      <c r="MR10" s="39">
        <f t="shared" si="59"/>
        <v>416</v>
      </c>
      <c r="MS10" s="39">
        <f t="shared" si="59"/>
        <v>416</v>
      </c>
      <c r="MT10" s="39">
        <f t="shared" si="59"/>
        <v>432</v>
      </c>
      <c r="MU10" s="39">
        <f t="shared" si="59"/>
        <v>400</v>
      </c>
      <c r="MV10" s="39">
        <f t="shared" si="59"/>
        <v>432</v>
      </c>
      <c r="MW10" s="39">
        <f t="shared" si="59"/>
        <v>416</v>
      </c>
      <c r="MX10" s="39">
        <f t="shared" si="59"/>
        <v>416</v>
      </c>
    </row>
    <row r="11" spans="1:362" hidden="1" x14ac:dyDescent="0.2">
      <c r="A11" s="40" t="s">
        <v>36</v>
      </c>
      <c r="B11" s="39">
        <f>SUM(C11:N11)</f>
        <v>3752</v>
      </c>
      <c r="C11" s="39">
        <f t="shared" ref="C11:BN11" si="60">24*C6+0.5*C10</f>
        <v>328</v>
      </c>
      <c r="D11" s="39">
        <f t="shared" si="60"/>
        <v>288</v>
      </c>
      <c r="E11" s="39">
        <f t="shared" si="60"/>
        <v>312</v>
      </c>
      <c r="F11" s="39">
        <f t="shared" si="60"/>
        <v>304</v>
      </c>
      <c r="G11" s="39">
        <f t="shared" si="60"/>
        <v>328</v>
      </c>
      <c r="H11" s="39">
        <f t="shared" si="60"/>
        <v>304</v>
      </c>
      <c r="I11" s="39">
        <f t="shared" si="60"/>
        <v>328</v>
      </c>
      <c r="J11" s="39">
        <f t="shared" si="60"/>
        <v>312</v>
      </c>
      <c r="K11" s="39">
        <f t="shared" si="60"/>
        <v>304</v>
      </c>
      <c r="L11" s="39">
        <f t="shared" si="60"/>
        <v>328</v>
      </c>
      <c r="M11" s="39">
        <f t="shared" si="60"/>
        <v>304</v>
      </c>
      <c r="N11" s="39">
        <f t="shared" si="60"/>
        <v>312</v>
      </c>
      <c r="O11" s="39">
        <f t="shared" si="60"/>
        <v>328</v>
      </c>
      <c r="P11" s="39">
        <f t="shared" si="60"/>
        <v>296</v>
      </c>
      <c r="Q11" s="39">
        <f t="shared" si="60"/>
        <v>312</v>
      </c>
      <c r="R11" s="39">
        <f t="shared" si="60"/>
        <v>320</v>
      </c>
      <c r="S11" s="39">
        <f t="shared" si="60"/>
        <v>312</v>
      </c>
      <c r="T11" s="39">
        <f t="shared" si="60"/>
        <v>304</v>
      </c>
      <c r="U11" s="39">
        <f t="shared" si="60"/>
        <v>328</v>
      </c>
      <c r="V11" s="39">
        <f t="shared" si="60"/>
        <v>312</v>
      </c>
      <c r="W11" s="39">
        <f t="shared" si="60"/>
        <v>320</v>
      </c>
      <c r="X11" s="39">
        <f t="shared" si="60"/>
        <v>312</v>
      </c>
      <c r="Y11" s="39">
        <f t="shared" si="60"/>
        <v>304</v>
      </c>
      <c r="Z11" s="39">
        <f t="shared" si="60"/>
        <v>328</v>
      </c>
      <c r="AA11" s="39">
        <f t="shared" si="60"/>
        <v>312</v>
      </c>
      <c r="AB11" s="39">
        <f t="shared" si="60"/>
        <v>288</v>
      </c>
      <c r="AC11" s="39">
        <f t="shared" si="60"/>
        <v>328</v>
      </c>
      <c r="AD11" s="39">
        <f t="shared" si="60"/>
        <v>304</v>
      </c>
      <c r="AE11" s="39">
        <f t="shared" si="60"/>
        <v>312</v>
      </c>
      <c r="AF11" s="39">
        <f t="shared" si="60"/>
        <v>320</v>
      </c>
      <c r="AG11" s="39">
        <f t="shared" si="60"/>
        <v>312</v>
      </c>
      <c r="AH11" s="39">
        <f t="shared" si="60"/>
        <v>312</v>
      </c>
      <c r="AI11" s="39">
        <f t="shared" si="60"/>
        <v>320</v>
      </c>
      <c r="AJ11" s="39">
        <f t="shared" si="60"/>
        <v>312</v>
      </c>
      <c r="AK11" s="39">
        <f t="shared" si="60"/>
        <v>304</v>
      </c>
      <c r="AL11" s="39">
        <f t="shared" si="60"/>
        <v>328</v>
      </c>
      <c r="AM11" s="39">
        <f t="shared" si="60"/>
        <v>312</v>
      </c>
      <c r="AN11" s="39">
        <f t="shared" si="60"/>
        <v>288</v>
      </c>
      <c r="AO11" s="39">
        <f t="shared" si="60"/>
        <v>328</v>
      </c>
      <c r="AP11" s="39">
        <f t="shared" si="60"/>
        <v>304</v>
      </c>
      <c r="AQ11" s="39">
        <f t="shared" si="60"/>
        <v>312</v>
      </c>
      <c r="AR11" s="39">
        <f t="shared" si="60"/>
        <v>320</v>
      </c>
      <c r="AS11" s="39">
        <f t="shared" si="60"/>
        <v>312</v>
      </c>
      <c r="AT11" s="39">
        <f t="shared" si="60"/>
        <v>328</v>
      </c>
      <c r="AU11" s="39">
        <f t="shared" si="60"/>
        <v>304</v>
      </c>
      <c r="AV11" s="39">
        <f t="shared" si="60"/>
        <v>312</v>
      </c>
      <c r="AW11" s="39">
        <f t="shared" si="60"/>
        <v>320</v>
      </c>
      <c r="AX11" s="39">
        <f t="shared" si="60"/>
        <v>312</v>
      </c>
      <c r="AY11" s="39">
        <f t="shared" si="60"/>
        <v>312</v>
      </c>
      <c r="AZ11" s="39">
        <f t="shared" si="60"/>
        <v>288</v>
      </c>
      <c r="BA11" s="39">
        <f t="shared" si="60"/>
        <v>328</v>
      </c>
      <c r="BB11" s="39">
        <f t="shared" si="60"/>
        <v>304</v>
      </c>
      <c r="BC11" s="39">
        <f t="shared" si="60"/>
        <v>328</v>
      </c>
      <c r="BD11" s="39">
        <f t="shared" si="60"/>
        <v>304</v>
      </c>
      <c r="BE11" s="39">
        <f t="shared" si="60"/>
        <v>312</v>
      </c>
      <c r="BF11" s="39">
        <f t="shared" si="60"/>
        <v>328</v>
      </c>
      <c r="BG11" s="39">
        <f t="shared" si="60"/>
        <v>304</v>
      </c>
      <c r="BH11" s="39">
        <f t="shared" si="60"/>
        <v>312</v>
      </c>
      <c r="BI11" s="39">
        <f t="shared" si="60"/>
        <v>320</v>
      </c>
      <c r="BJ11" s="39">
        <f t="shared" si="60"/>
        <v>312</v>
      </c>
      <c r="BK11" s="39">
        <f t="shared" si="60"/>
        <v>328</v>
      </c>
      <c r="BL11" s="39">
        <f t="shared" si="60"/>
        <v>296</v>
      </c>
      <c r="BM11" s="39">
        <f t="shared" si="60"/>
        <v>312</v>
      </c>
      <c r="BN11" s="39">
        <f t="shared" si="60"/>
        <v>304</v>
      </c>
      <c r="BO11" s="39">
        <f t="shared" ref="BO11:DZ11" si="61">24*BO6+0.5*BO10</f>
        <v>328</v>
      </c>
      <c r="BP11" s="39">
        <f t="shared" si="61"/>
        <v>304</v>
      </c>
      <c r="BQ11" s="39">
        <f t="shared" si="61"/>
        <v>328</v>
      </c>
      <c r="BR11" s="39">
        <f t="shared" si="61"/>
        <v>312</v>
      </c>
      <c r="BS11" s="39">
        <f t="shared" si="61"/>
        <v>304</v>
      </c>
      <c r="BT11" s="39">
        <f t="shared" si="61"/>
        <v>328</v>
      </c>
      <c r="BU11" s="39">
        <f t="shared" si="61"/>
        <v>304</v>
      </c>
      <c r="BV11" s="39">
        <f t="shared" si="61"/>
        <v>312</v>
      </c>
      <c r="BW11" s="39">
        <f t="shared" si="61"/>
        <v>328</v>
      </c>
      <c r="BX11" s="39">
        <f t="shared" si="61"/>
        <v>288</v>
      </c>
      <c r="BY11" s="39">
        <f t="shared" si="61"/>
        <v>312</v>
      </c>
      <c r="BZ11" s="39">
        <f t="shared" si="61"/>
        <v>320</v>
      </c>
      <c r="CA11" s="39">
        <f t="shared" si="61"/>
        <v>312</v>
      </c>
      <c r="CB11" s="39">
        <f t="shared" si="61"/>
        <v>304</v>
      </c>
      <c r="CC11" s="39">
        <f t="shared" si="61"/>
        <v>328</v>
      </c>
      <c r="CD11" s="39">
        <f t="shared" si="61"/>
        <v>312</v>
      </c>
      <c r="CE11" s="39">
        <f t="shared" si="61"/>
        <v>304</v>
      </c>
      <c r="CF11" s="39">
        <f t="shared" si="61"/>
        <v>328</v>
      </c>
      <c r="CG11" s="39">
        <f t="shared" si="61"/>
        <v>304</v>
      </c>
      <c r="CH11" s="39">
        <f t="shared" si="61"/>
        <v>328</v>
      </c>
      <c r="CI11" s="39">
        <f t="shared" si="61"/>
        <v>312</v>
      </c>
      <c r="CJ11" s="39">
        <f t="shared" si="61"/>
        <v>288</v>
      </c>
      <c r="CK11" s="39">
        <f t="shared" si="61"/>
        <v>312</v>
      </c>
      <c r="CL11" s="39">
        <f t="shared" si="61"/>
        <v>320</v>
      </c>
      <c r="CM11" s="39">
        <f t="shared" si="61"/>
        <v>312</v>
      </c>
      <c r="CN11" s="39">
        <f t="shared" si="61"/>
        <v>304</v>
      </c>
      <c r="CO11" s="39">
        <f t="shared" si="61"/>
        <v>328</v>
      </c>
      <c r="CP11" s="39">
        <f t="shared" si="61"/>
        <v>312</v>
      </c>
      <c r="CQ11" s="39">
        <f t="shared" si="61"/>
        <v>320</v>
      </c>
      <c r="CR11" s="39">
        <f t="shared" si="61"/>
        <v>312</v>
      </c>
      <c r="CS11" s="39">
        <f t="shared" si="61"/>
        <v>304</v>
      </c>
      <c r="CT11" s="39">
        <f t="shared" si="61"/>
        <v>328</v>
      </c>
      <c r="CU11" s="39">
        <f t="shared" si="61"/>
        <v>312</v>
      </c>
      <c r="CV11" s="39">
        <f t="shared" si="61"/>
        <v>288</v>
      </c>
      <c r="CW11" s="39">
        <f t="shared" si="61"/>
        <v>328</v>
      </c>
      <c r="CX11" s="39">
        <f t="shared" si="61"/>
        <v>304</v>
      </c>
      <c r="CY11" s="39">
        <f t="shared" si="61"/>
        <v>312</v>
      </c>
      <c r="CZ11" s="39">
        <f t="shared" si="61"/>
        <v>320</v>
      </c>
      <c r="DA11" s="39">
        <f t="shared" si="61"/>
        <v>312</v>
      </c>
      <c r="DB11" s="39">
        <f t="shared" si="61"/>
        <v>312</v>
      </c>
      <c r="DC11" s="39">
        <f t="shared" si="61"/>
        <v>320</v>
      </c>
      <c r="DD11" s="39">
        <f t="shared" si="61"/>
        <v>312</v>
      </c>
      <c r="DE11" s="39">
        <f t="shared" si="61"/>
        <v>304</v>
      </c>
      <c r="DF11" s="39">
        <f t="shared" si="61"/>
        <v>328</v>
      </c>
      <c r="DG11" s="39">
        <f t="shared" si="61"/>
        <v>312</v>
      </c>
      <c r="DH11" s="39">
        <f t="shared" si="61"/>
        <v>296</v>
      </c>
      <c r="DI11" s="39">
        <f t="shared" si="61"/>
        <v>328</v>
      </c>
      <c r="DJ11" s="39">
        <f t="shared" si="61"/>
        <v>304</v>
      </c>
      <c r="DK11" s="39">
        <f t="shared" si="61"/>
        <v>328</v>
      </c>
      <c r="DL11" s="39">
        <f t="shared" si="61"/>
        <v>304</v>
      </c>
      <c r="DM11" s="39">
        <f t="shared" si="61"/>
        <v>312</v>
      </c>
      <c r="DN11" s="39">
        <f t="shared" si="61"/>
        <v>328</v>
      </c>
      <c r="DO11" s="39">
        <f t="shared" si="61"/>
        <v>304</v>
      </c>
      <c r="DP11" s="39">
        <f t="shared" si="61"/>
        <v>312</v>
      </c>
      <c r="DQ11" s="39">
        <f t="shared" si="61"/>
        <v>320</v>
      </c>
      <c r="DR11" s="39">
        <f t="shared" si="61"/>
        <v>312</v>
      </c>
      <c r="DS11" s="39">
        <f t="shared" si="61"/>
        <v>328</v>
      </c>
      <c r="DT11" s="39">
        <f t="shared" si="61"/>
        <v>288</v>
      </c>
      <c r="DU11" s="39">
        <f t="shared" si="61"/>
        <v>312</v>
      </c>
      <c r="DV11" s="39">
        <f t="shared" si="61"/>
        <v>304</v>
      </c>
      <c r="DW11" s="39">
        <f t="shared" si="61"/>
        <v>328</v>
      </c>
      <c r="DX11" s="39">
        <f t="shared" si="61"/>
        <v>304</v>
      </c>
      <c r="DY11" s="39">
        <f t="shared" si="61"/>
        <v>312</v>
      </c>
      <c r="DZ11" s="39">
        <f t="shared" si="61"/>
        <v>328</v>
      </c>
      <c r="EA11" s="39">
        <f t="shared" ref="EA11:GL11" si="62">24*EA6+0.5*EA10</f>
        <v>304</v>
      </c>
      <c r="EB11" s="39">
        <f t="shared" si="62"/>
        <v>328</v>
      </c>
      <c r="EC11" s="39">
        <f t="shared" si="62"/>
        <v>304</v>
      </c>
      <c r="ED11" s="39">
        <f t="shared" si="62"/>
        <v>312</v>
      </c>
      <c r="EE11" s="39">
        <f t="shared" si="62"/>
        <v>328</v>
      </c>
      <c r="EF11" s="39">
        <f t="shared" si="62"/>
        <v>288</v>
      </c>
      <c r="EG11" s="39">
        <f t="shared" si="62"/>
        <v>312</v>
      </c>
      <c r="EH11" s="39">
        <f t="shared" si="62"/>
        <v>304</v>
      </c>
      <c r="EI11" s="39">
        <f t="shared" si="62"/>
        <v>328</v>
      </c>
      <c r="EJ11" s="39">
        <f t="shared" si="62"/>
        <v>304</v>
      </c>
      <c r="EK11" s="39">
        <f t="shared" si="62"/>
        <v>328</v>
      </c>
      <c r="EL11" s="39">
        <f t="shared" si="62"/>
        <v>312</v>
      </c>
      <c r="EM11" s="39">
        <f t="shared" si="62"/>
        <v>304</v>
      </c>
      <c r="EN11" s="39">
        <f t="shared" si="62"/>
        <v>328</v>
      </c>
      <c r="EO11" s="39">
        <f t="shared" si="62"/>
        <v>304</v>
      </c>
      <c r="EP11" s="39">
        <f t="shared" si="62"/>
        <v>312</v>
      </c>
      <c r="EQ11" s="39">
        <f t="shared" si="62"/>
        <v>328</v>
      </c>
      <c r="ER11" s="39">
        <f t="shared" si="62"/>
        <v>288</v>
      </c>
      <c r="ES11" s="39">
        <f t="shared" si="62"/>
        <v>312</v>
      </c>
      <c r="ET11" s="39">
        <f t="shared" si="62"/>
        <v>320</v>
      </c>
      <c r="EU11" s="39">
        <f t="shared" si="62"/>
        <v>312</v>
      </c>
      <c r="EV11" s="39">
        <f t="shared" si="62"/>
        <v>304</v>
      </c>
      <c r="EW11" s="39">
        <f t="shared" si="62"/>
        <v>328</v>
      </c>
      <c r="EX11" s="39">
        <f t="shared" si="62"/>
        <v>312</v>
      </c>
      <c r="EY11" s="39">
        <f t="shared" si="62"/>
        <v>304</v>
      </c>
      <c r="EZ11" s="39">
        <f t="shared" si="62"/>
        <v>328</v>
      </c>
      <c r="FA11" s="39">
        <f t="shared" si="62"/>
        <v>304</v>
      </c>
      <c r="FB11" s="39">
        <f t="shared" si="62"/>
        <v>328</v>
      </c>
      <c r="FC11" s="39">
        <f t="shared" si="62"/>
        <v>312</v>
      </c>
      <c r="FD11" s="39">
        <f t="shared" si="62"/>
        <v>296</v>
      </c>
      <c r="FE11" s="39">
        <f t="shared" si="62"/>
        <v>328</v>
      </c>
      <c r="FF11" s="39">
        <f t="shared" si="62"/>
        <v>304</v>
      </c>
      <c r="FG11" s="39">
        <f t="shared" si="62"/>
        <v>312</v>
      </c>
      <c r="FH11" s="39">
        <f t="shared" si="62"/>
        <v>320</v>
      </c>
      <c r="FI11" s="39">
        <f t="shared" si="62"/>
        <v>312</v>
      </c>
      <c r="FJ11" s="39">
        <f t="shared" si="62"/>
        <v>312</v>
      </c>
      <c r="FK11" s="39">
        <f t="shared" si="62"/>
        <v>320</v>
      </c>
      <c r="FL11" s="39">
        <f t="shared" si="62"/>
        <v>312</v>
      </c>
      <c r="FM11" s="39">
        <f t="shared" si="62"/>
        <v>304</v>
      </c>
      <c r="FN11" s="39">
        <f t="shared" si="62"/>
        <v>328</v>
      </c>
      <c r="FO11" s="39">
        <f t="shared" si="62"/>
        <v>312</v>
      </c>
      <c r="FP11" s="39">
        <f t="shared" si="62"/>
        <v>288</v>
      </c>
      <c r="FQ11" s="39">
        <f t="shared" si="62"/>
        <v>328</v>
      </c>
      <c r="FR11" s="39">
        <f t="shared" si="62"/>
        <v>304</v>
      </c>
      <c r="FS11" s="39">
        <f t="shared" si="62"/>
        <v>312</v>
      </c>
      <c r="FT11" s="39">
        <f t="shared" si="62"/>
        <v>320</v>
      </c>
      <c r="FU11" s="39">
        <f t="shared" si="62"/>
        <v>312</v>
      </c>
      <c r="FV11" s="39">
        <f t="shared" si="62"/>
        <v>328</v>
      </c>
      <c r="FW11" s="39">
        <f t="shared" si="62"/>
        <v>304</v>
      </c>
      <c r="FX11" s="39">
        <f t="shared" si="62"/>
        <v>312</v>
      </c>
      <c r="FY11" s="39">
        <f t="shared" si="62"/>
        <v>320</v>
      </c>
      <c r="FZ11" s="39">
        <f t="shared" si="62"/>
        <v>312</v>
      </c>
      <c r="GA11" s="39">
        <f t="shared" si="62"/>
        <v>312</v>
      </c>
      <c r="GB11" s="39">
        <f t="shared" si="62"/>
        <v>288</v>
      </c>
      <c r="GC11" s="39">
        <f t="shared" si="62"/>
        <v>328</v>
      </c>
      <c r="GD11" s="39">
        <f t="shared" si="62"/>
        <v>304</v>
      </c>
      <c r="GE11" s="39">
        <f t="shared" si="62"/>
        <v>328</v>
      </c>
      <c r="GF11" s="39">
        <f t="shared" si="62"/>
        <v>304</v>
      </c>
      <c r="GG11" s="39">
        <f t="shared" si="62"/>
        <v>312</v>
      </c>
      <c r="GH11" s="39">
        <f t="shared" si="62"/>
        <v>328</v>
      </c>
      <c r="GI11" s="39">
        <f t="shared" si="62"/>
        <v>304</v>
      </c>
      <c r="GJ11" s="39">
        <f t="shared" si="62"/>
        <v>312</v>
      </c>
      <c r="GK11" s="39">
        <f t="shared" si="62"/>
        <v>320</v>
      </c>
      <c r="GL11" s="39">
        <f t="shared" si="62"/>
        <v>312</v>
      </c>
      <c r="GM11" s="39">
        <f t="shared" ref="GM11:IX11" si="63">24*GM6+0.5*GM10</f>
        <v>328</v>
      </c>
      <c r="GN11" s="39">
        <f t="shared" si="63"/>
        <v>288</v>
      </c>
      <c r="GO11" s="39">
        <f t="shared" si="63"/>
        <v>312</v>
      </c>
      <c r="GP11" s="39">
        <f t="shared" si="63"/>
        <v>304</v>
      </c>
      <c r="GQ11" s="39">
        <f t="shared" si="63"/>
        <v>328</v>
      </c>
      <c r="GR11" s="39">
        <f t="shared" si="63"/>
        <v>304</v>
      </c>
      <c r="GS11" s="39">
        <f t="shared" si="63"/>
        <v>312</v>
      </c>
      <c r="GT11" s="39">
        <f t="shared" si="63"/>
        <v>328</v>
      </c>
      <c r="GU11" s="39">
        <f t="shared" si="63"/>
        <v>304</v>
      </c>
      <c r="GV11" s="39">
        <f t="shared" si="63"/>
        <v>328</v>
      </c>
      <c r="GW11" s="39">
        <f t="shared" si="63"/>
        <v>304</v>
      </c>
      <c r="GX11" s="39">
        <f t="shared" si="63"/>
        <v>312</v>
      </c>
      <c r="GY11" s="39">
        <f t="shared" si="63"/>
        <v>328</v>
      </c>
      <c r="GZ11" s="39">
        <f t="shared" si="63"/>
        <v>296</v>
      </c>
      <c r="HA11" s="39">
        <f t="shared" si="63"/>
        <v>312</v>
      </c>
      <c r="HB11" s="39">
        <f t="shared" si="63"/>
        <v>320</v>
      </c>
      <c r="HC11" s="39">
        <f t="shared" si="63"/>
        <v>312</v>
      </c>
      <c r="HD11" s="39">
        <f t="shared" si="63"/>
        <v>304</v>
      </c>
      <c r="HE11" s="39">
        <f t="shared" si="63"/>
        <v>328</v>
      </c>
      <c r="HF11" s="39">
        <f t="shared" si="63"/>
        <v>312</v>
      </c>
      <c r="HG11" s="39">
        <f t="shared" si="63"/>
        <v>304</v>
      </c>
      <c r="HH11" s="39">
        <f t="shared" si="63"/>
        <v>328</v>
      </c>
      <c r="HI11" s="39">
        <f t="shared" si="63"/>
        <v>304</v>
      </c>
      <c r="HJ11" s="39">
        <f t="shared" si="63"/>
        <v>328</v>
      </c>
      <c r="HK11" s="39">
        <f t="shared" si="63"/>
        <v>312</v>
      </c>
      <c r="HL11" s="39">
        <f t="shared" si="63"/>
        <v>288</v>
      </c>
      <c r="HM11" s="39">
        <f t="shared" si="63"/>
        <v>312</v>
      </c>
      <c r="HN11" s="39">
        <f t="shared" si="63"/>
        <v>320</v>
      </c>
      <c r="HO11" s="39">
        <f t="shared" si="63"/>
        <v>312</v>
      </c>
      <c r="HP11" s="39">
        <f t="shared" si="63"/>
        <v>304</v>
      </c>
      <c r="HQ11" s="39">
        <f t="shared" si="63"/>
        <v>328</v>
      </c>
      <c r="HR11" s="39">
        <f t="shared" si="63"/>
        <v>312</v>
      </c>
      <c r="HS11" s="39">
        <f t="shared" si="63"/>
        <v>320</v>
      </c>
      <c r="HT11" s="39">
        <f t="shared" si="63"/>
        <v>312</v>
      </c>
      <c r="HU11" s="39">
        <f t="shared" si="63"/>
        <v>304</v>
      </c>
      <c r="HV11" s="39">
        <f t="shared" si="63"/>
        <v>328</v>
      </c>
      <c r="HW11" s="39">
        <f t="shared" si="63"/>
        <v>312</v>
      </c>
      <c r="HX11" s="39">
        <f t="shared" si="63"/>
        <v>288</v>
      </c>
      <c r="HY11" s="39">
        <f t="shared" si="63"/>
        <v>328</v>
      </c>
      <c r="HZ11" s="39">
        <f t="shared" si="63"/>
        <v>304</v>
      </c>
      <c r="IA11" s="39">
        <f t="shared" si="63"/>
        <v>312</v>
      </c>
      <c r="IB11" s="39">
        <f t="shared" si="63"/>
        <v>320</v>
      </c>
      <c r="IC11" s="39">
        <f t="shared" si="63"/>
        <v>312</v>
      </c>
      <c r="ID11" s="39">
        <f t="shared" si="63"/>
        <v>312</v>
      </c>
      <c r="IE11" s="39">
        <f t="shared" si="63"/>
        <v>320</v>
      </c>
      <c r="IF11" s="39">
        <f t="shared" si="63"/>
        <v>312</v>
      </c>
      <c r="IG11" s="39">
        <f t="shared" si="63"/>
        <v>304</v>
      </c>
      <c r="IH11" s="39">
        <f t="shared" si="63"/>
        <v>328</v>
      </c>
      <c r="II11" s="39">
        <f t="shared" si="63"/>
        <v>312</v>
      </c>
      <c r="IJ11" s="39">
        <f t="shared" si="63"/>
        <v>288</v>
      </c>
      <c r="IK11" s="39">
        <f t="shared" si="63"/>
        <v>328</v>
      </c>
      <c r="IL11" s="39">
        <f t="shared" si="63"/>
        <v>304</v>
      </c>
      <c r="IM11" s="39">
        <f t="shared" si="63"/>
        <v>312</v>
      </c>
      <c r="IN11" s="39">
        <f t="shared" si="63"/>
        <v>320</v>
      </c>
      <c r="IO11" s="39">
        <f t="shared" si="63"/>
        <v>312</v>
      </c>
      <c r="IP11" s="39">
        <f t="shared" si="63"/>
        <v>328</v>
      </c>
      <c r="IQ11" s="39">
        <f t="shared" si="63"/>
        <v>304</v>
      </c>
      <c r="IR11" s="39">
        <f t="shared" si="63"/>
        <v>312</v>
      </c>
      <c r="IS11" s="39">
        <f t="shared" si="63"/>
        <v>320</v>
      </c>
      <c r="IT11" s="39">
        <f t="shared" si="63"/>
        <v>312</v>
      </c>
      <c r="IU11" s="39">
        <f t="shared" si="63"/>
        <v>312</v>
      </c>
      <c r="IV11" s="39">
        <f t="shared" si="63"/>
        <v>312</v>
      </c>
      <c r="IW11" s="39">
        <f t="shared" si="63"/>
        <v>312</v>
      </c>
      <c r="IX11" s="39">
        <f t="shared" si="63"/>
        <v>304</v>
      </c>
      <c r="IY11" s="39">
        <f t="shared" ref="IY11:LJ11" si="64">24*IY6+0.5*IY10</f>
        <v>328</v>
      </c>
      <c r="IZ11" s="39">
        <f t="shared" si="64"/>
        <v>304</v>
      </c>
      <c r="JA11" s="39">
        <f t="shared" si="64"/>
        <v>312</v>
      </c>
      <c r="JB11" s="39">
        <f t="shared" si="64"/>
        <v>328</v>
      </c>
      <c r="JC11" s="39">
        <f t="shared" si="64"/>
        <v>304</v>
      </c>
      <c r="JD11" s="39">
        <f t="shared" si="64"/>
        <v>328</v>
      </c>
      <c r="JE11" s="39">
        <f t="shared" si="64"/>
        <v>304</v>
      </c>
      <c r="JF11" s="39">
        <f t="shared" si="64"/>
        <v>312</v>
      </c>
      <c r="JG11" s="39">
        <f t="shared" si="64"/>
        <v>328</v>
      </c>
      <c r="JH11" s="39">
        <f t="shared" si="64"/>
        <v>288</v>
      </c>
      <c r="JI11" s="39">
        <f t="shared" si="64"/>
        <v>312</v>
      </c>
      <c r="JJ11" s="39">
        <f t="shared" si="64"/>
        <v>304</v>
      </c>
      <c r="JK11" s="39">
        <f t="shared" si="64"/>
        <v>328</v>
      </c>
      <c r="JL11" s="39">
        <f t="shared" si="64"/>
        <v>304</v>
      </c>
      <c r="JM11" s="39">
        <f t="shared" si="64"/>
        <v>328</v>
      </c>
      <c r="JN11" s="39">
        <f t="shared" si="64"/>
        <v>312</v>
      </c>
      <c r="JO11" s="39">
        <f t="shared" si="64"/>
        <v>304</v>
      </c>
      <c r="JP11" s="39">
        <f t="shared" si="64"/>
        <v>328</v>
      </c>
      <c r="JQ11" s="39">
        <f t="shared" si="64"/>
        <v>304</v>
      </c>
      <c r="JR11" s="39">
        <f t="shared" si="64"/>
        <v>312</v>
      </c>
      <c r="JS11" s="39">
        <f t="shared" si="64"/>
        <v>328</v>
      </c>
      <c r="JT11" s="39">
        <f t="shared" si="64"/>
        <v>288</v>
      </c>
      <c r="JU11" s="39">
        <f t="shared" si="64"/>
        <v>312</v>
      </c>
      <c r="JV11" s="39">
        <f t="shared" si="64"/>
        <v>320</v>
      </c>
      <c r="JW11" s="39">
        <f t="shared" si="64"/>
        <v>312</v>
      </c>
      <c r="JX11" s="39">
        <f t="shared" si="64"/>
        <v>304</v>
      </c>
      <c r="JY11" s="39">
        <f t="shared" si="64"/>
        <v>328</v>
      </c>
      <c r="JZ11" s="39">
        <f t="shared" si="64"/>
        <v>312</v>
      </c>
      <c r="KA11" s="39">
        <f t="shared" si="64"/>
        <v>304</v>
      </c>
      <c r="KB11" s="39">
        <f t="shared" si="64"/>
        <v>328</v>
      </c>
      <c r="KC11" s="39">
        <f t="shared" si="64"/>
        <v>304</v>
      </c>
      <c r="KD11" s="39">
        <f t="shared" si="64"/>
        <v>328</v>
      </c>
      <c r="KE11" s="39">
        <f t="shared" si="64"/>
        <v>312</v>
      </c>
      <c r="KF11" s="39">
        <f t="shared" si="64"/>
        <v>288</v>
      </c>
      <c r="KG11" s="39">
        <f t="shared" si="64"/>
        <v>312</v>
      </c>
      <c r="KH11" s="39">
        <f t="shared" si="64"/>
        <v>320</v>
      </c>
      <c r="KI11" s="39">
        <f t="shared" si="64"/>
        <v>312</v>
      </c>
      <c r="KJ11" s="39">
        <f t="shared" si="64"/>
        <v>304</v>
      </c>
      <c r="KK11" s="39">
        <f t="shared" si="64"/>
        <v>328</v>
      </c>
      <c r="KL11" s="39">
        <f t="shared" si="64"/>
        <v>312</v>
      </c>
      <c r="KM11" s="39">
        <f t="shared" si="64"/>
        <v>320</v>
      </c>
      <c r="KN11" s="39">
        <f t="shared" si="64"/>
        <v>312</v>
      </c>
      <c r="KO11" s="39">
        <f t="shared" si="64"/>
        <v>304</v>
      </c>
      <c r="KP11" s="39">
        <f t="shared" si="64"/>
        <v>328</v>
      </c>
      <c r="KQ11" s="39">
        <f t="shared" si="64"/>
        <v>312</v>
      </c>
      <c r="KR11" s="39">
        <f t="shared" si="64"/>
        <v>296</v>
      </c>
      <c r="KS11" s="39">
        <f t="shared" si="64"/>
        <v>328</v>
      </c>
      <c r="KT11" s="39">
        <f t="shared" si="64"/>
        <v>304</v>
      </c>
      <c r="KU11" s="39">
        <f t="shared" si="64"/>
        <v>312</v>
      </c>
      <c r="KV11" s="39">
        <f t="shared" si="64"/>
        <v>320</v>
      </c>
      <c r="KW11" s="39">
        <f t="shared" si="64"/>
        <v>312</v>
      </c>
      <c r="KX11" s="39">
        <f t="shared" si="64"/>
        <v>328</v>
      </c>
      <c r="KY11" s="39">
        <f t="shared" si="64"/>
        <v>304</v>
      </c>
      <c r="KZ11" s="39">
        <f t="shared" si="64"/>
        <v>312</v>
      </c>
      <c r="LA11" s="39">
        <f t="shared" si="64"/>
        <v>320</v>
      </c>
      <c r="LB11" s="39">
        <f t="shared" si="64"/>
        <v>312</v>
      </c>
      <c r="LC11" s="39">
        <f t="shared" si="64"/>
        <v>312</v>
      </c>
      <c r="LD11" s="39">
        <f t="shared" si="64"/>
        <v>288</v>
      </c>
      <c r="LE11" s="39">
        <f t="shared" si="64"/>
        <v>328</v>
      </c>
      <c r="LF11" s="39">
        <f t="shared" si="64"/>
        <v>304</v>
      </c>
      <c r="LG11" s="39">
        <f t="shared" si="64"/>
        <v>328</v>
      </c>
      <c r="LH11" s="39">
        <f t="shared" si="64"/>
        <v>304</v>
      </c>
      <c r="LI11" s="39">
        <f t="shared" si="64"/>
        <v>312</v>
      </c>
      <c r="LJ11" s="39">
        <f t="shared" si="64"/>
        <v>328</v>
      </c>
      <c r="LK11" s="39">
        <f t="shared" ref="LK11:MX11" si="65">24*LK6+0.5*LK10</f>
        <v>304</v>
      </c>
      <c r="LL11" s="39">
        <f t="shared" si="65"/>
        <v>312</v>
      </c>
      <c r="LM11" s="39">
        <f t="shared" si="65"/>
        <v>320</v>
      </c>
      <c r="LN11" s="39">
        <f t="shared" si="65"/>
        <v>312</v>
      </c>
      <c r="LO11" s="39">
        <f t="shared" si="65"/>
        <v>328</v>
      </c>
      <c r="LP11" s="39">
        <f t="shared" si="65"/>
        <v>288</v>
      </c>
      <c r="LQ11" s="39">
        <f t="shared" si="65"/>
        <v>312</v>
      </c>
      <c r="LR11" s="39">
        <f t="shared" si="65"/>
        <v>304</v>
      </c>
      <c r="LS11" s="39">
        <f t="shared" si="65"/>
        <v>328</v>
      </c>
      <c r="LT11" s="39">
        <f t="shared" si="65"/>
        <v>304</v>
      </c>
      <c r="LU11" s="39">
        <f t="shared" si="65"/>
        <v>312</v>
      </c>
      <c r="LV11" s="39">
        <f t="shared" si="65"/>
        <v>328</v>
      </c>
      <c r="LW11" s="39">
        <f t="shared" si="65"/>
        <v>304</v>
      </c>
      <c r="LX11" s="39">
        <f t="shared" si="65"/>
        <v>328</v>
      </c>
      <c r="LY11" s="39">
        <f t="shared" si="65"/>
        <v>304</v>
      </c>
      <c r="LZ11" s="39">
        <f t="shared" si="65"/>
        <v>312</v>
      </c>
      <c r="MA11" s="39">
        <f t="shared" si="65"/>
        <v>328</v>
      </c>
      <c r="MB11" s="39">
        <f t="shared" si="65"/>
        <v>288</v>
      </c>
      <c r="MC11" s="39">
        <f t="shared" si="65"/>
        <v>312</v>
      </c>
      <c r="MD11" s="39">
        <f t="shared" si="65"/>
        <v>304</v>
      </c>
      <c r="ME11" s="39">
        <f t="shared" si="65"/>
        <v>328</v>
      </c>
      <c r="MF11" s="39">
        <f t="shared" si="65"/>
        <v>304</v>
      </c>
      <c r="MG11" s="39">
        <f t="shared" si="65"/>
        <v>328</v>
      </c>
      <c r="MH11" s="39">
        <f t="shared" si="65"/>
        <v>312</v>
      </c>
      <c r="MI11" s="39">
        <f t="shared" si="65"/>
        <v>304</v>
      </c>
      <c r="MJ11" s="39">
        <f t="shared" si="65"/>
        <v>328</v>
      </c>
      <c r="MK11" s="39">
        <f t="shared" si="65"/>
        <v>304</v>
      </c>
      <c r="ML11" s="39">
        <f t="shared" si="65"/>
        <v>312</v>
      </c>
      <c r="MM11" s="39">
        <f t="shared" si="65"/>
        <v>328</v>
      </c>
      <c r="MN11" s="39">
        <f t="shared" si="65"/>
        <v>296</v>
      </c>
      <c r="MO11" s="39">
        <f t="shared" si="65"/>
        <v>312</v>
      </c>
      <c r="MP11" s="39">
        <f t="shared" si="65"/>
        <v>320</v>
      </c>
      <c r="MQ11" s="39">
        <f t="shared" si="65"/>
        <v>312</v>
      </c>
      <c r="MR11" s="39">
        <f t="shared" si="65"/>
        <v>304</v>
      </c>
      <c r="MS11" s="39">
        <f t="shared" si="65"/>
        <v>328</v>
      </c>
      <c r="MT11" s="39">
        <f t="shared" si="65"/>
        <v>312</v>
      </c>
      <c r="MU11" s="39">
        <f t="shared" si="65"/>
        <v>320</v>
      </c>
      <c r="MV11" s="39">
        <f t="shared" si="65"/>
        <v>312</v>
      </c>
      <c r="MW11" s="39">
        <f t="shared" si="65"/>
        <v>304</v>
      </c>
      <c r="MX11" s="39">
        <f t="shared" si="65"/>
        <v>328</v>
      </c>
    </row>
    <row r="12" spans="1:362" hidden="1" x14ac:dyDescent="0.2">
      <c r="B12" s="39">
        <f>SUM(C12:N12)</f>
        <v>8760</v>
      </c>
      <c r="C12" s="39">
        <f t="shared" ref="C12:BN12" si="66">SUM(C10:C11)</f>
        <v>744</v>
      </c>
      <c r="D12" s="39">
        <f t="shared" si="66"/>
        <v>672</v>
      </c>
      <c r="E12" s="39">
        <f t="shared" si="66"/>
        <v>744</v>
      </c>
      <c r="F12" s="39">
        <f t="shared" si="66"/>
        <v>720</v>
      </c>
      <c r="G12" s="39">
        <f t="shared" si="66"/>
        <v>744</v>
      </c>
      <c r="H12" s="39">
        <f t="shared" si="66"/>
        <v>720</v>
      </c>
      <c r="I12" s="39">
        <f t="shared" si="66"/>
        <v>744</v>
      </c>
      <c r="J12" s="39">
        <f t="shared" si="66"/>
        <v>744</v>
      </c>
      <c r="K12" s="39">
        <f t="shared" si="66"/>
        <v>720</v>
      </c>
      <c r="L12" s="39">
        <f t="shared" si="66"/>
        <v>744</v>
      </c>
      <c r="M12" s="39">
        <f t="shared" si="66"/>
        <v>720</v>
      </c>
      <c r="N12" s="39">
        <f t="shared" si="66"/>
        <v>744</v>
      </c>
      <c r="O12" s="39">
        <f t="shared" si="66"/>
        <v>744</v>
      </c>
      <c r="P12" s="39">
        <f t="shared" si="66"/>
        <v>696</v>
      </c>
      <c r="Q12" s="39">
        <f t="shared" si="66"/>
        <v>744</v>
      </c>
      <c r="R12" s="39">
        <f t="shared" si="66"/>
        <v>720</v>
      </c>
      <c r="S12" s="39">
        <f t="shared" si="66"/>
        <v>744</v>
      </c>
      <c r="T12" s="39">
        <f t="shared" si="66"/>
        <v>720</v>
      </c>
      <c r="U12" s="39">
        <f t="shared" si="66"/>
        <v>744</v>
      </c>
      <c r="V12" s="39">
        <f t="shared" si="66"/>
        <v>744</v>
      </c>
      <c r="W12" s="39">
        <f t="shared" si="66"/>
        <v>720</v>
      </c>
      <c r="X12" s="39">
        <f t="shared" si="66"/>
        <v>744</v>
      </c>
      <c r="Y12" s="39">
        <f t="shared" si="66"/>
        <v>720</v>
      </c>
      <c r="Z12" s="39">
        <f t="shared" si="66"/>
        <v>744</v>
      </c>
      <c r="AA12" s="39">
        <f t="shared" si="66"/>
        <v>744</v>
      </c>
      <c r="AB12" s="39">
        <f t="shared" si="66"/>
        <v>672</v>
      </c>
      <c r="AC12" s="39">
        <f t="shared" si="66"/>
        <v>744</v>
      </c>
      <c r="AD12" s="39">
        <f t="shared" si="66"/>
        <v>720</v>
      </c>
      <c r="AE12" s="39">
        <f t="shared" si="66"/>
        <v>744</v>
      </c>
      <c r="AF12" s="39">
        <f t="shared" si="66"/>
        <v>720</v>
      </c>
      <c r="AG12" s="39">
        <f t="shared" si="66"/>
        <v>744</v>
      </c>
      <c r="AH12" s="39">
        <f t="shared" si="66"/>
        <v>744</v>
      </c>
      <c r="AI12" s="39">
        <f t="shared" si="66"/>
        <v>720</v>
      </c>
      <c r="AJ12" s="39">
        <f t="shared" si="66"/>
        <v>744</v>
      </c>
      <c r="AK12" s="39">
        <f t="shared" si="66"/>
        <v>720</v>
      </c>
      <c r="AL12" s="39">
        <f t="shared" si="66"/>
        <v>744</v>
      </c>
      <c r="AM12" s="39">
        <f t="shared" si="66"/>
        <v>744</v>
      </c>
      <c r="AN12" s="39">
        <f t="shared" si="66"/>
        <v>672</v>
      </c>
      <c r="AO12" s="39">
        <f t="shared" si="66"/>
        <v>744</v>
      </c>
      <c r="AP12" s="39">
        <f t="shared" si="66"/>
        <v>720</v>
      </c>
      <c r="AQ12" s="39">
        <f t="shared" si="66"/>
        <v>744</v>
      </c>
      <c r="AR12" s="39">
        <f t="shared" si="66"/>
        <v>720</v>
      </c>
      <c r="AS12" s="39">
        <f t="shared" si="66"/>
        <v>744</v>
      </c>
      <c r="AT12" s="39">
        <f t="shared" si="66"/>
        <v>744</v>
      </c>
      <c r="AU12" s="39">
        <f t="shared" si="66"/>
        <v>720</v>
      </c>
      <c r="AV12" s="39">
        <f t="shared" si="66"/>
        <v>744</v>
      </c>
      <c r="AW12" s="39">
        <f t="shared" si="66"/>
        <v>720</v>
      </c>
      <c r="AX12" s="39">
        <f t="shared" si="66"/>
        <v>744</v>
      </c>
      <c r="AY12" s="39">
        <f t="shared" si="66"/>
        <v>744</v>
      </c>
      <c r="AZ12" s="39">
        <f t="shared" si="66"/>
        <v>672</v>
      </c>
      <c r="BA12" s="39">
        <f t="shared" si="66"/>
        <v>744</v>
      </c>
      <c r="BB12" s="39">
        <f t="shared" si="66"/>
        <v>720</v>
      </c>
      <c r="BC12" s="39">
        <f t="shared" si="66"/>
        <v>744</v>
      </c>
      <c r="BD12" s="39">
        <f t="shared" si="66"/>
        <v>720</v>
      </c>
      <c r="BE12" s="39">
        <f t="shared" si="66"/>
        <v>744</v>
      </c>
      <c r="BF12" s="39">
        <f t="shared" si="66"/>
        <v>744</v>
      </c>
      <c r="BG12" s="39">
        <f t="shared" si="66"/>
        <v>720</v>
      </c>
      <c r="BH12" s="39">
        <f t="shared" si="66"/>
        <v>744</v>
      </c>
      <c r="BI12" s="39">
        <f t="shared" si="66"/>
        <v>720</v>
      </c>
      <c r="BJ12" s="39">
        <f t="shared" si="66"/>
        <v>744</v>
      </c>
      <c r="BK12" s="39">
        <f t="shared" si="66"/>
        <v>744</v>
      </c>
      <c r="BL12" s="39">
        <f t="shared" si="66"/>
        <v>696</v>
      </c>
      <c r="BM12" s="39">
        <f t="shared" si="66"/>
        <v>744</v>
      </c>
      <c r="BN12" s="39">
        <f t="shared" si="66"/>
        <v>720</v>
      </c>
      <c r="BO12" s="39">
        <f t="shared" ref="BO12:DZ12" si="67">SUM(BO10:BO11)</f>
        <v>744</v>
      </c>
      <c r="BP12" s="39">
        <f t="shared" si="67"/>
        <v>720</v>
      </c>
      <c r="BQ12" s="39">
        <f t="shared" si="67"/>
        <v>744</v>
      </c>
      <c r="BR12" s="39">
        <f t="shared" si="67"/>
        <v>744</v>
      </c>
      <c r="BS12" s="39">
        <f t="shared" si="67"/>
        <v>720</v>
      </c>
      <c r="BT12" s="39">
        <f t="shared" si="67"/>
        <v>744</v>
      </c>
      <c r="BU12" s="39">
        <f t="shared" si="67"/>
        <v>720</v>
      </c>
      <c r="BV12" s="39">
        <f t="shared" si="67"/>
        <v>744</v>
      </c>
      <c r="BW12" s="39">
        <f t="shared" si="67"/>
        <v>744</v>
      </c>
      <c r="BX12" s="39">
        <f t="shared" si="67"/>
        <v>672</v>
      </c>
      <c r="BY12" s="39">
        <f t="shared" si="67"/>
        <v>744</v>
      </c>
      <c r="BZ12" s="39">
        <f t="shared" si="67"/>
        <v>720</v>
      </c>
      <c r="CA12" s="39">
        <f t="shared" si="67"/>
        <v>744</v>
      </c>
      <c r="CB12" s="39">
        <f t="shared" si="67"/>
        <v>720</v>
      </c>
      <c r="CC12" s="39">
        <f t="shared" si="67"/>
        <v>744</v>
      </c>
      <c r="CD12" s="39">
        <f t="shared" si="67"/>
        <v>744</v>
      </c>
      <c r="CE12" s="39">
        <f t="shared" si="67"/>
        <v>720</v>
      </c>
      <c r="CF12" s="39">
        <f t="shared" si="67"/>
        <v>744</v>
      </c>
      <c r="CG12" s="39">
        <f t="shared" si="67"/>
        <v>720</v>
      </c>
      <c r="CH12" s="39">
        <f t="shared" si="67"/>
        <v>744</v>
      </c>
      <c r="CI12" s="39">
        <f t="shared" si="67"/>
        <v>744</v>
      </c>
      <c r="CJ12" s="39">
        <f t="shared" si="67"/>
        <v>672</v>
      </c>
      <c r="CK12" s="39">
        <f t="shared" si="67"/>
        <v>744</v>
      </c>
      <c r="CL12" s="39">
        <f t="shared" si="67"/>
        <v>720</v>
      </c>
      <c r="CM12" s="39">
        <f t="shared" si="67"/>
        <v>744</v>
      </c>
      <c r="CN12" s="39">
        <f t="shared" si="67"/>
        <v>720</v>
      </c>
      <c r="CO12" s="39">
        <f t="shared" si="67"/>
        <v>744</v>
      </c>
      <c r="CP12" s="39">
        <f t="shared" si="67"/>
        <v>744</v>
      </c>
      <c r="CQ12" s="39">
        <f t="shared" si="67"/>
        <v>720</v>
      </c>
      <c r="CR12" s="39">
        <f t="shared" si="67"/>
        <v>744</v>
      </c>
      <c r="CS12" s="39">
        <f t="shared" si="67"/>
        <v>720</v>
      </c>
      <c r="CT12" s="39">
        <f t="shared" si="67"/>
        <v>744</v>
      </c>
      <c r="CU12" s="39">
        <f t="shared" si="67"/>
        <v>744</v>
      </c>
      <c r="CV12" s="39">
        <f t="shared" si="67"/>
        <v>672</v>
      </c>
      <c r="CW12" s="39">
        <f t="shared" si="67"/>
        <v>744</v>
      </c>
      <c r="CX12" s="39">
        <f t="shared" si="67"/>
        <v>720</v>
      </c>
      <c r="CY12" s="39">
        <f t="shared" si="67"/>
        <v>744</v>
      </c>
      <c r="CZ12" s="39">
        <f t="shared" si="67"/>
        <v>720</v>
      </c>
      <c r="DA12" s="39">
        <f t="shared" si="67"/>
        <v>744</v>
      </c>
      <c r="DB12" s="39">
        <f t="shared" si="67"/>
        <v>744</v>
      </c>
      <c r="DC12" s="39">
        <f t="shared" si="67"/>
        <v>720</v>
      </c>
      <c r="DD12" s="39">
        <f t="shared" si="67"/>
        <v>744</v>
      </c>
      <c r="DE12" s="39">
        <f t="shared" si="67"/>
        <v>720</v>
      </c>
      <c r="DF12" s="39">
        <f t="shared" si="67"/>
        <v>744</v>
      </c>
      <c r="DG12" s="39">
        <f t="shared" si="67"/>
        <v>744</v>
      </c>
      <c r="DH12" s="39">
        <f t="shared" si="67"/>
        <v>696</v>
      </c>
      <c r="DI12" s="39">
        <f t="shared" si="67"/>
        <v>744</v>
      </c>
      <c r="DJ12" s="39">
        <f t="shared" si="67"/>
        <v>720</v>
      </c>
      <c r="DK12" s="39">
        <f t="shared" si="67"/>
        <v>744</v>
      </c>
      <c r="DL12" s="39">
        <f t="shared" si="67"/>
        <v>720</v>
      </c>
      <c r="DM12" s="39">
        <f t="shared" si="67"/>
        <v>744</v>
      </c>
      <c r="DN12" s="39">
        <f t="shared" si="67"/>
        <v>744</v>
      </c>
      <c r="DO12" s="39">
        <f t="shared" si="67"/>
        <v>720</v>
      </c>
      <c r="DP12" s="39">
        <f t="shared" si="67"/>
        <v>744</v>
      </c>
      <c r="DQ12" s="39">
        <f t="shared" si="67"/>
        <v>720</v>
      </c>
      <c r="DR12" s="39">
        <f t="shared" si="67"/>
        <v>744</v>
      </c>
      <c r="DS12" s="39">
        <f t="shared" si="67"/>
        <v>744</v>
      </c>
      <c r="DT12" s="39">
        <f t="shared" si="67"/>
        <v>672</v>
      </c>
      <c r="DU12" s="39">
        <f t="shared" si="67"/>
        <v>744</v>
      </c>
      <c r="DV12" s="39">
        <f t="shared" si="67"/>
        <v>720</v>
      </c>
      <c r="DW12" s="39">
        <f t="shared" si="67"/>
        <v>744</v>
      </c>
      <c r="DX12" s="39">
        <f t="shared" si="67"/>
        <v>720</v>
      </c>
      <c r="DY12" s="39">
        <f t="shared" si="67"/>
        <v>744</v>
      </c>
      <c r="DZ12" s="39">
        <f t="shared" si="67"/>
        <v>744</v>
      </c>
      <c r="EA12" s="39">
        <f t="shared" ref="EA12:GL12" si="68">SUM(EA10:EA11)</f>
        <v>720</v>
      </c>
      <c r="EB12" s="39">
        <f t="shared" si="68"/>
        <v>744</v>
      </c>
      <c r="EC12" s="39">
        <f t="shared" si="68"/>
        <v>720</v>
      </c>
      <c r="ED12" s="39">
        <f t="shared" si="68"/>
        <v>744</v>
      </c>
      <c r="EE12" s="39">
        <f t="shared" si="68"/>
        <v>744</v>
      </c>
      <c r="EF12" s="39">
        <f t="shared" si="68"/>
        <v>672</v>
      </c>
      <c r="EG12" s="39">
        <f t="shared" si="68"/>
        <v>744</v>
      </c>
      <c r="EH12" s="39">
        <f t="shared" si="68"/>
        <v>720</v>
      </c>
      <c r="EI12" s="39">
        <f t="shared" si="68"/>
        <v>744</v>
      </c>
      <c r="EJ12" s="39">
        <f t="shared" si="68"/>
        <v>720</v>
      </c>
      <c r="EK12" s="39">
        <f t="shared" si="68"/>
        <v>744</v>
      </c>
      <c r="EL12" s="39">
        <f t="shared" si="68"/>
        <v>744</v>
      </c>
      <c r="EM12" s="39">
        <f t="shared" si="68"/>
        <v>720</v>
      </c>
      <c r="EN12" s="39">
        <f t="shared" si="68"/>
        <v>744</v>
      </c>
      <c r="EO12" s="39">
        <f t="shared" si="68"/>
        <v>720</v>
      </c>
      <c r="EP12" s="39">
        <f t="shared" si="68"/>
        <v>744</v>
      </c>
      <c r="EQ12" s="39">
        <f t="shared" si="68"/>
        <v>744</v>
      </c>
      <c r="ER12" s="39">
        <f t="shared" si="68"/>
        <v>672</v>
      </c>
      <c r="ES12" s="39">
        <f t="shared" si="68"/>
        <v>744</v>
      </c>
      <c r="ET12" s="39">
        <f t="shared" si="68"/>
        <v>720</v>
      </c>
      <c r="EU12" s="39">
        <f t="shared" si="68"/>
        <v>744</v>
      </c>
      <c r="EV12" s="39">
        <f t="shared" si="68"/>
        <v>720</v>
      </c>
      <c r="EW12" s="39">
        <f t="shared" si="68"/>
        <v>744</v>
      </c>
      <c r="EX12" s="39">
        <f t="shared" si="68"/>
        <v>744</v>
      </c>
      <c r="EY12" s="39">
        <f t="shared" si="68"/>
        <v>720</v>
      </c>
      <c r="EZ12" s="39">
        <f t="shared" si="68"/>
        <v>744</v>
      </c>
      <c r="FA12" s="39">
        <f t="shared" si="68"/>
        <v>720</v>
      </c>
      <c r="FB12" s="39">
        <f t="shared" si="68"/>
        <v>744</v>
      </c>
      <c r="FC12" s="39">
        <f t="shared" si="68"/>
        <v>744</v>
      </c>
      <c r="FD12" s="39">
        <f t="shared" si="68"/>
        <v>696</v>
      </c>
      <c r="FE12" s="39">
        <f t="shared" si="68"/>
        <v>744</v>
      </c>
      <c r="FF12" s="39">
        <f t="shared" si="68"/>
        <v>720</v>
      </c>
      <c r="FG12" s="39">
        <f t="shared" si="68"/>
        <v>744</v>
      </c>
      <c r="FH12" s="39">
        <f t="shared" si="68"/>
        <v>720</v>
      </c>
      <c r="FI12" s="39">
        <f t="shared" si="68"/>
        <v>744</v>
      </c>
      <c r="FJ12" s="39">
        <f t="shared" si="68"/>
        <v>744</v>
      </c>
      <c r="FK12" s="39">
        <f t="shared" si="68"/>
        <v>720</v>
      </c>
      <c r="FL12" s="39">
        <f t="shared" si="68"/>
        <v>744</v>
      </c>
      <c r="FM12" s="39">
        <f t="shared" si="68"/>
        <v>720</v>
      </c>
      <c r="FN12" s="39">
        <f t="shared" si="68"/>
        <v>744</v>
      </c>
      <c r="FO12" s="39">
        <f t="shared" si="68"/>
        <v>744</v>
      </c>
      <c r="FP12" s="39">
        <f t="shared" si="68"/>
        <v>672</v>
      </c>
      <c r="FQ12" s="39">
        <f t="shared" si="68"/>
        <v>744</v>
      </c>
      <c r="FR12" s="39">
        <f t="shared" si="68"/>
        <v>720</v>
      </c>
      <c r="FS12" s="39">
        <f t="shared" si="68"/>
        <v>744</v>
      </c>
      <c r="FT12" s="39">
        <f t="shared" si="68"/>
        <v>720</v>
      </c>
      <c r="FU12" s="39">
        <f t="shared" si="68"/>
        <v>744</v>
      </c>
      <c r="FV12" s="39">
        <f t="shared" si="68"/>
        <v>744</v>
      </c>
      <c r="FW12" s="39">
        <f t="shared" si="68"/>
        <v>720</v>
      </c>
      <c r="FX12" s="39">
        <f t="shared" si="68"/>
        <v>744</v>
      </c>
      <c r="FY12" s="39">
        <f t="shared" si="68"/>
        <v>720</v>
      </c>
      <c r="FZ12" s="39">
        <f t="shared" si="68"/>
        <v>744</v>
      </c>
      <c r="GA12" s="39">
        <f t="shared" si="68"/>
        <v>744</v>
      </c>
      <c r="GB12" s="39">
        <f t="shared" si="68"/>
        <v>672</v>
      </c>
      <c r="GC12" s="39">
        <f t="shared" si="68"/>
        <v>744</v>
      </c>
      <c r="GD12" s="39">
        <f t="shared" si="68"/>
        <v>720</v>
      </c>
      <c r="GE12" s="39">
        <f t="shared" si="68"/>
        <v>744</v>
      </c>
      <c r="GF12" s="39">
        <f t="shared" si="68"/>
        <v>720</v>
      </c>
      <c r="GG12" s="39">
        <f t="shared" si="68"/>
        <v>744</v>
      </c>
      <c r="GH12" s="39">
        <f t="shared" si="68"/>
        <v>744</v>
      </c>
      <c r="GI12" s="39">
        <f t="shared" si="68"/>
        <v>720</v>
      </c>
      <c r="GJ12" s="39">
        <f t="shared" si="68"/>
        <v>744</v>
      </c>
      <c r="GK12" s="39">
        <f t="shared" si="68"/>
        <v>720</v>
      </c>
      <c r="GL12" s="39">
        <f t="shared" si="68"/>
        <v>744</v>
      </c>
      <c r="GM12" s="39">
        <f t="shared" ref="GM12:IX12" si="69">SUM(GM10:GM11)</f>
        <v>744</v>
      </c>
      <c r="GN12" s="39">
        <f t="shared" si="69"/>
        <v>672</v>
      </c>
      <c r="GO12" s="39">
        <f t="shared" si="69"/>
        <v>744</v>
      </c>
      <c r="GP12" s="39">
        <f t="shared" si="69"/>
        <v>720</v>
      </c>
      <c r="GQ12" s="39">
        <f t="shared" si="69"/>
        <v>744</v>
      </c>
      <c r="GR12" s="39">
        <f t="shared" si="69"/>
        <v>720</v>
      </c>
      <c r="GS12" s="39">
        <f t="shared" si="69"/>
        <v>744</v>
      </c>
      <c r="GT12" s="39">
        <f t="shared" si="69"/>
        <v>744</v>
      </c>
      <c r="GU12" s="39">
        <f t="shared" si="69"/>
        <v>720</v>
      </c>
      <c r="GV12" s="39">
        <f t="shared" si="69"/>
        <v>744</v>
      </c>
      <c r="GW12" s="39">
        <f t="shared" si="69"/>
        <v>720</v>
      </c>
      <c r="GX12" s="39">
        <f t="shared" si="69"/>
        <v>744</v>
      </c>
      <c r="GY12" s="39">
        <f t="shared" si="69"/>
        <v>744</v>
      </c>
      <c r="GZ12" s="39">
        <f t="shared" si="69"/>
        <v>696</v>
      </c>
      <c r="HA12" s="39">
        <f t="shared" si="69"/>
        <v>744</v>
      </c>
      <c r="HB12" s="39">
        <f t="shared" si="69"/>
        <v>720</v>
      </c>
      <c r="HC12" s="39">
        <f t="shared" si="69"/>
        <v>744</v>
      </c>
      <c r="HD12" s="39">
        <f t="shared" si="69"/>
        <v>720</v>
      </c>
      <c r="HE12" s="39">
        <f t="shared" si="69"/>
        <v>744</v>
      </c>
      <c r="HF12" s="39">
        <f t="shared" si="69"/>
        <v>744</v>
      </c>
      <c r="HG12" s="39">
        <f t="shared" si="69"/>
        <v>720</v>
      </c>
      <c r="HH12" s="39">
        <f t="shared" si="69"/>
        <v>744</v>
      </c>
      <c r="HI12" s="39">
        <f t="shared" si="69"/>
        <v>720</v>
      </c>
      <c r="HJ12" s="39">
        <f t="shared" si="69"/>
        <v>744</v>
      </c>
      <c r="HK12" s="39">
        <f t="shared" si="69"/>
        <v>744</v>
      </c>
      <c r="HL12" s="39">
        <f t="shared" si="69"/>
        <v>672</v>
      </c>
      <c r="HM12" s="39">
        <f t="shared" si="69"/>
        <v>744</v>
      </c>
      <c r="HN12" s="39">
        <f t="shared" si="69"/>
        <v>720</v>
      </c>
      <c r="HO12" s="39">
        <f t="shared" si="69"/>
        <v>744</v>
      </c>
      <c r="HP12" s="39">
        <f t="shared" si="69"/>
        <v>720</v>
      </c>
      <c r="HQ12" s="39">
        <f t="shared" si="69"/>
        <v>744</v>
      </c>
      <c r="HR12" s="39">
        <f t="shared" si="69"/>
        <v>744</v>
      </c>
      <c r="HS12" s="39">
        <f t="shared" si="69"/>
        <v>720</v>
      </c>
      <c r="HT12" s="39">
        <f t="shared" si="69"/>
        <v>744</v>
      </c>
      <c r="HU12" s="39">
        <f t="shared" si="69"/>
        <v>720</v>
      </c>
      <c r="HV12" s="39">
        <f t="shared" si="69"/>
        <v>744</v>
      </c>
      <c r="HW12" s="39">
        <f t="shared" si="69"/>
        <v>744</v>
      </c>
      <c r="HX12" s="39">
        <f t="shared" si="69"/>
        <v>672</v>
      </c>
      <c r="HY12" s="39">
        <f t="shared" si="69"/>
        <v>744</v>
      </c>
      <c r="HZ12" s="39">
        <f t="shared" si="69"/>
        <v>720</v>
      </c>
      <c r="IA12" s="39">
        <f t="shared" si="69"/>
        <v>744</v>
      </c>
      <c r="IB12" s="39">
        <f t="shared" si="69"/>
        <v>720</v>
      </c>
      <c r="IC12" s="39">
        <f t="shared" si="69"/>
        <v>744</v>
      </c>
      <c r="ID12" s="39">
        <f t="shared" si="69"/>
        <v>744</v>
      </c>
      <c r="IE12" s="39">
        <f t="shared" si="69"/>
        <v>720</v>
      </c>
      <c r="IF12" s="39">
        <f t="shared" si="69"/>
        <v>744</v>
      </c>
      <c r="IG12" s="39">
        <f t="shared" si="69"/>
        <v>720</v>
      </c>
      <c r="IH12" s="39">
        <f t="shared" si="69"/>
        <v>744</v>
      </c>
      <c r="II12" s="39">
        <f t="shared" si="69"/>
        <v>744</v>
      </c>
      <c r="IJ12" s="39">
        <f t="shared" si="69"/>
        <v>672</v>
      </c>
      <c r="IK12" s="39">
        <f t="shared" si="69"/>
        <v>744</v>
      </c>
      <c r="IL12" s="39">
        <f t="shared" si="69"/>
        <v>720</v>
      </c>
      <c r="IM12" s="39">
        <f t="shared" si="69"/>
        <v>744</v>
      </c>
      <c r="IN12" s="39">
        <f t="shared" si="69"/>
        <v>720</v>
      </c>
      <c r="IO12" s="39">
        <f t="shared" si="69"/>
        <v>744</v>
      </c>
      <c r="IP12" s="39">
        <f t="shared" si="69"/>
        <v>744</v>
      </c>
      <c r="IQ12" s="39">
        <f t="shared" si="69"/>
        <v>720</v>
      </c>
      <c r="IR12" s="39">
        <f t="shared" si="69"/>
        <v>744</v>
      </c>
      <c r="IS12" s="39">
        <f t="shared" si="69"/>
        <v>720</v>
      </c>
      <c r="IT12" s="39">
        <f t="shared" si="69"/>
        <v>744</v>
      </c>
      <c r="IU12" s="39">
        <f t="shared" si="69"/>
        <v>744</v>
      </c>
      <c r="IV12" s="39">
        <f t="shared" si="69"/>
        <v>696</v>
      </c>
      <c r="IW12" s="39">
        <f t="shared" si="69"/>
        <v>744</v>
      </c>
      <c r="IX12" s="39">
        <f t="shared" si="69"/>
        <v>720</v>
      </c>
      <c r="IY12" s="39">
        <f t="shared" ref="IY12:LJ12" si="70">SUM(IY10:IY11)</f>
        <v>744</v>
      </c>
      <c r="IZ12" s="39">
        <f t="shared" si="70"/>
        <v>720</v>
      </c>
      <c r="JA12" s="39">
        <f t="shared" si="70"/>
        <v>744</v>
      </c>
      <c r="JB12" s="39">
        <f t="shared" si="70"/>
        <v>744</v>
      </c>
      <c r="JC12" s="39">
        <f t="shared" si="70"/>
        <v>720</v>
      </c>
      <c r="JD12" s="39">
        <f t="shared" si="70"/>
        <v>744</v>
      </c>
      <c r="JE12" s="39">
        <f t="shared" si="70"/>
        <v>720</v>
      </c>
      <c r="JF12" s="39">
        <f t="shared" si="70"/>
        <v>744</v>
      </c>
      <c r="JG12" s="39">
        <f t="shared" si="70"/>
        <v>744</v>
      </c>
      <c r="JH12" s="39">
        <f t="shared" si="70"/>
        <v>672</v>
      </c>
      <c r="JI12" s="39">
        <f t="shared" si="70"/>
        <v>744</v>
      </c>
      <c r="JJ12" s="39">
        <f t="shared" si="70"/>
        <v>720</v>
      </c>
      <c r="JK12" s="39">
        <f t="shared" si="70"/>
        <v>744</v>
      </c>
      <c r="JL12" s="39">
        <f t="shared" si="70"/>
        <v>720</v>
      </c>
      <c r="JM12" s="39">
        <f t="shared" si="70"/>
        <v>744</v>
      </c>
      <c r="JN12" s="39">
        <f t="shared" si="70"/>
        <v>744</v>
      </c>
      <c r="JO12" s="39">
        <f t="shared" si="70"/>
        <v>720</v>
      </c>
      <c r="JP12" s="39">
        <f t="shared" si="70"/>
        <v>744</v>
      </c>
      <c r="JQ12" s="39">
        <f t="shared" si="70"/>
        <v>720</v>
      </c>
      <c r="JR12" s="39">
        <f t="shared" si="70"/>
        <v>744</v>
      </c>
      <c r="JS12" s="39">
        <f t="shared" si="70"/>
        <v>744</v>
      </c>
      <c r="JT12" s="39">
        <f t="shared" si="70"/>
        <v>672</v>
      </c>
      <c r="JU12" s="39">
        <f t="shared" si="70"/>
        <v>744</v>
      </c>
      <c r="JV12" s="39">
        <f t="shared" si="70"/>
        <v>720</v>
      </c>
      <c r="JW12" s="39">
        <f t="shared" si="70"/>
        <v>744</v>
      </c>
      <c r="JX12" s="39">
        <f t="shared" si="70"/>
        <v>720</v>
      </c>
      <c r="JY12" s="39">
        <f t="shared" si="70"/>
        <v>744</v>
      </c>
      <c r="JZ12" s="39">
        <f t="shared" si="70"/>
        <v>744</v>
      </c>
      <c r="KA12" s="39">
        <f t="shared" si="70"/>
        <v>720</v>
      </c>
      <c r="KB12" s="39">
        <f t="shared" si="70"/>
        <v>744</v>
      </c>
      <c r="KC12" s="39">
        <f t="shared" si="70"/>
        <v>720</v>
      </c>
      <c r="KD12" s="39">
        <f t="shared" si="70"/>
        <v>744</v>
      </c>
      <c r="KE12" s="39">
        <f t="shared" si="70"/>
        <v>744</v>
      </c>
      <c r="KF12" s="39">
        <f t="shared" si="70"/>
        <v>672</v>
      </c>
      <c r="KG12" s="39">
        <f t="shared" si="70"/>
        <v>744</v>
      </c>
      <c r="KH12" s="39">
        <f t="shared" si="70"/>
        <v>720</v>
      </c>
      <c r="KI12" s="39">
        <f t="shared" si="70"/>
        <v>744</v>
      </c>
      <c r="KJ12" s="39">
        <f t="shared" si="70"/>
        <v>720</v>
      </c>
      <c r="KK12" s="39">
        <f t="shared" si="70"/>
        <v>744</v>
      </c>
      <c r="KL12" s="39">
        <f t="shared" si="70"/>
        <v>744</v>
      </c>
      <c r="KM12" s="39">
        <f t="shared" si="70"/>
        <v>720</v>
      </c>
      <c r="KN12" s="39">
        <f t="shared" si="70"/>
        <v>744</v>
      </c>
      <c r="KO12" s="39">
        <f t="shared" si="70"/>
        <v>720</v>
      </c>
      <c r="KP12" s="39">
        <f t="shared" si="70"/>
        <v>744</v>
      </c>
      <c r="KQ12" s="39">
        <f t="shared" si="70"/>
        <v>744</v>
      </c>
      <c r="KR12" s="39">
        <f t="shared" si="70"/>
        <v>696</v>
      </c>
      <c r="KS12" s="39">
        <f t="shared" si="70"/>
        <v>744</v>
      </c>
      <c r="KT12" s="39">
        <f t="shared" si="70"/>
        <v>720</v>
      </c>
      <c r="KU12" s="39">
        <f t="shared" si="70"/>
        <v>744</v>
      </c>
      <c r="KV12" s="39">
        <f t="shared" si="70"/>
        <v>720</v>
      </c>
      <c r="KW12" s="39">
        <f t="shared" si="70"/>
        <v>744</v>
      </c>
      <c r="KX12" s="39">
        <f t="shared" si="70"/>
        <v>744</v>
      </c>
      <c r="KY12" s="39">
        <f t="shared" si="70"/>
        <v>720</v>
      </c>
      <c r="KZ12" s="39">
        <f t="shared" si="70"/>
        <v>744</v>
      </c>
      <c r="LA12" s="39">
        <f t="shared" si="70"/>
        <v>720</v>
      </c>
      <c r="LB12" s="39">
        <f t="shared" si="70"/>
        <v>744</v>
      </c>
      <c r="LC12" s="39">
        <f t="shared" si="70"/>
        <v>744</v>
      </c>
      <c r="LD12" s="39">
        <f t="shared" si="70"/>
        <v>672</v>
      </c>
      <c r="LE12" s="39">
        <f t="shared" si="70"/>
        <v>744</v>
      </c>
      <c r="LF12" s="39">
        <f t="shared" si="70"/>
        <v>720</v>
      </c>
      <c r="LG12" s="39">
        <f t="shared" si="70"/>
        <v>744</v>
      </c>
      <c r="LH12" s="39">
        <f t="shared" si="70"/>
        <v>720</v>
      </c>
      <c r="LI12" s="39">
        <f t="shared" si="70"/>
        <v>744</v>
      </c>
      <c r="LJ12" s="39">
        <f t="shared" si="70"/>
        <v>744</v>
      </c>
      <c r="LK12" s="39">
        <f t="shared" ref="LK12:MX12" si="71">SUM(LK10:LK11)</f>
        <v>720</v>
      </c>
      <c r="LL12" s="39">
        <f t="shared" si="71"/>
        <v>744</v>
      </c>
      <c r="LM12" s="39">
        <f t="shared" si="71"/>
        <v>720</v>
      </c>
      <c r="LN12" s="39">
        <f t="shared" si="71"/>
        <v>744</v>
      </c>
      <c r="LO12" s="39">
        <f t="shared" si="71"/>
        <v>744</v>
      </c>
      <c r="LP12" s="39">
        <f t="shared" si="71"/>
        <v>672</v>
      </c>
      <c r="LQ12" s="39">
        <f t="shared" si="71"/>
        <v>744</v>
      </c>
      <c r="LR12" s="39">
        <f t="shared" si="71"/>
        <v>720</v>
      </c>
      <c r="LS12" s="39">
        <f t="shared" si="71"/>
        <v>744</v>
      </c>
      <c r="LT12" s="39">
        <f t="shared" si="71"/>
        <v>720</v>
      </c>
      <c r="LU12" s="39">
        <f t="shared" si="71"/>
        <v>744</v>
      </c>
      <c r="LV12" s="39">
        <f t="shared" si="71"/>
        <v>744</v>
      </c>
      <c r="LW12" s="39">
        <f t="shared" si="71"/>
        <v>720</v>
      </c>
      <c r="LX12" s="39">
        <f t="shared" si="71"/>
        <v>744</v>
      </c>
      <c r="LY12" s="39">
        <f t="shared" si="71"/>
        <v>720</v>
      </c>
      <c r="LZ12" s="39">
        <f t="shared" si="71"/>
        <v>744</v>
      </c>
      <c r="MA12" s="39">
        <f t="shared" si="71"/>
        <v>744</v>
      </c>
      <c r="MB12" s="39">
        <f t="shared" si="71"/>
        <v>672</v>
      </c>
      <c r="MC12" s="39">
        <f t="shared" si="71"/>
        <v>744</v>
      </c>
      <c r="MD12" s="39">
        <f t="shared" si="71"/>
        <v>720</v>
      </c>
      <c r="ME12" s="39">
        <f t="shared" si="71"/>
        <v>744</v>
      </c>
      <c r="MF12" s="39">
        <f t="shared" si="71"/>
        <v>720</v>
      </c>
      <c r="MG12" s="39">
        <f t="shared" si="71"/>
        <v>744</v>
      </c>
      <c r="MH12" s="39">
        <f t="shared" si="71"/>
        <v>744</v>
      </c>
      <c r="MI12" s="39">
        <f t="shared" si="71"/>
        <v>720</v>
      </c>
      <c r="MJ12" s="39">
        <f t="shared" si="71"/>
        <v>744</v>
      </c>
      <c r="MK12" s="39">
        <f t="shared" si="71"/>
        <v>720</v>
      </c>
      <c r="ML12" s="39">
        <f t="shared" si="71"/>
        <v>744</v>
      </c>
      <c r="MM12" s="39">
        <f t="shared" si="71"/>
        <v>744</v>
      </c>
      <c r="MN12" s="39">
        <f t="shared" si="71"/>
        <v>696</v>
      </c>
      <c r="MO12" s="39">
        <f t="shared" si="71"/>
        <v>744</v>
      </c>
      <c r="MP12" s="39">
        <f t="shared" si="71"/>
        <v>720</v>
      </c>
      <c r="MQ12" s="39">
        <f t="shared" si="71"/>
        <v>744</v>
      </c>
      <c r="MR12" s="39">
        <f t="shared" si="71"/>
        <v>720</v>
      </c>
      <c r="MS12" s="39">
        <f t="shared" si="71"/>
        <v>744</v>
      </c>
      <c r="MT12" s="39">
        <f t="shared" si="71"/>
        <v>744</v>
      </c>
      <c r="MU12" s="39">
        <f t="shared" si="71"/>
        <v>720</v>
      </c>
      <c r="MV12" s="39">
        <f t="shared" si="71"/>
        <v>744</v>
      </c>
      <c r="MW12" s="39">
        <f t="shared" si="71"/>
        <v>720</v>
      </c>
      <c r="MX12" s="39">
        <f t="shared" si="71"/>
        <v>744</v>
      </c>
    </row>
    <row r="13" spans="1:362" hidden="1" x14ac:dyDescent="0.2">
      <c r="A13" s="40" t="s">
        <v>35</v>
      </c>
      <c r="C13" s="41">
        <f>C11</f>
        <v>328</v>
      </c>
      <c r="D13" s="41">
        <f>D11</f>
        <v>288</v>
      </c>
      <c r="E13" s="43">
        <f>IF(E$1&lt;=2007,E11,E11-1)</f>
        <v>311</v>
      </c>
      <c r="F13" s="43">
        <f>IF(F$1&lt;=2007,F11-1,F11)</f>
        <v>304</v>
      </c>
      <c r="G13" s="41">
        <f>G11</f>
        <v>328</v>
      </c>
      <c r="H13" s="41">
        <f>H11</f>
        <v>304</v>
      </c>
      <c r="I13" s="41">
        <f>I11</f>
        <v>328</v>
      </c>
      <c r="J13" s="41">
        <f>J11</f>
        <v>312</v>
      </c>
      <c r="K13" s="41">
        <f>K11</f>
        <v>304</v>
      </c>
      <c r="L13" s="42">
        <f>IF(L$1&lt;=2007,L11+1,L11)</f>
        <v>328</v>
      </c>
      <c r="M13" s="42">
        <f>IF(M$1&lt;=2007,M11,M11+1)</f>
        <v>305</v>
      </c>
      <c r="N13" s="41">
        <f>N11</f>
        <v>312</v>
      </c>
      <c r="O13" s="41">
        <f>O11</f>
        <v>328</v>
      </c>
      <c r="P13" s="41">
        <f>P11</f>
        <v>296</v>
      </c>
      <c r="Q13" s="43">
        <f>IF(Q1&lt;=2007,Q11,Q11-1)</f>
        <v>311</v>
      </c>
      <c r="R13" s="43">
        <f>IF(R1&lt;=2007,R11-1,R11)</f>
        <v>320</v>
      </c>
      <c r="S13" s="41">
        <f>S11</f>
        <v>312</v>
      </c>
      <c r="T13" s="41">
        <f>T11</f>
        <v>304</v>
      </c>
      <c r="U13" s="41">
        <f>U11</f>
        <v>328</v>
      </c>
      <c r="V13" s="41">
        <f>V11</f>
        <v>312</v>
      </c>
      <c r="W13" s="41">
        <f>W11</f>
        <v>320</v>
      </c>
      <c r="X13" s="42">
        <f>IF(X1&lt;=2007,X11+1,X11)</f>
        <v>312</v>
      </c>
      <c r="Y13" s="42">
        <f>IF(Y1&lt;=2007,Y11,Y11+1)</f>
        <v>305</v>
      </c>
      <c r="Z13" s="41">
        <f>Z11</f>
        <v>328</v>
      </c>
      <c r="AA13" s="41">
        <f>AA11</f>
        <v>312</v>
      </c>
      <c r="AB13" s="41">
        <f>AB11</f>
        <v>288</v>
      </c>
      <c r="AC13" s="43">
        <f>IF(AC1&lt;=2007,AC11,AC11-1)</f>
        <v>327</v>
      </c>
      <c r="AD13" s="43">
        <f>IF(AD1&lt;=2007,AD11-1,AD11)</f>
        <v>304</v>
      </c>
      <c r="AE13" s="41">
        <f>AE11</f>
        <v>312</v>
      </c>
      <c r="AF13" s="41">
        <f>AF11</f>
        <v>320</v>
      </c>
      <c r="AG13" s="41">
        <f>AG11</f>
        <v>312</v>
      </c>
      <c r="AH13" s="41">
        <f>AH11</f>
        <v>312</v>
      </c>
      <c r="AI13" s="41">
        <f>AI11</f>
        <v>320</v>
      </c>
      <c r="AJ13" s="42">
        <f>IF(AJ1&lt;=2007,AJ11+1,AJ11)</f>
        <v>312</v>
      </c>
      <c r="AK13" s="42">
        <f>IF(AK1&lt;=2007,AK11,AK11+1)</f>
        <v>305</v>
      </c>
      <c r="AL13" s="41">
        <f>AL11</f>
        <v>328</v>
      </c>
      <c r="AM13" s="41">
        <f>AM11</f>
        <v>312</v>
      </c>
      <c r="AN13" s="41">
        <f>AN11</f>
        <v>288</v>
      </c>
      <c r="AO13" s="43">
        <f>IF(AO$1&lt;=2007,AO11,AO11-1)</f>
        <v>327</v>
      </c>
      <c r="AP13" s="43">
        <f>IF(AP$1&lt;=2007,AP11-1,AP11)</f>
        <v>304</v>
      </c>
      <c r="AQ13" s="41">
        <f>AQ11</f>
        <v>312</v>
      </c>
      <c r="AR13" s="41">
        <f>AR11</f>
        <v>320</v>
      </c>
      <c r="AS13" s="41">
        <f>AS11</f>
        <v>312</v>
      </c>
      <c r="AT13" s="41">
        <f>AT11</f>
        <v>328</v>
      </c>
      <c r="AU13" s="41">
        <f>AU11</f>
        <v>304</v>
      </c>
      <c r="AV13" s="42">
        <f>IF(AV$1&lt;=2007,AV11+1,AV11)</f>
        <v>312</v>
      </c>
      <c r="AW13" s="42">
        <f>IF(AW$1&lt;=2007,AW11,AW11+1)</f>
        <v>321</v>
      </c>
      <c r="AX13" s="41">
        <f>AX11</f>
        <v>312</v>
      </c>
      <c r="AY13" s="41">
        <f>AY11</f>
        <v>312</v>
      </c>
      <c r="AZ13" s="41">
        <f>AZ11</f>
        <v>288</v>
      </c>
      <c r="BA13" s="43">
        <f>IF(BA1&lt;=2007,BA11,BA11-1)</f>
        <v>327</v>
      </c>
      <c r="BB13" s="43">
        <f>IF(BB1&lt;=2007,BB11-1,BB11)</f>
        <v>304</v>
      </c>
      <c r="BC13" s="41">
        <f>BC11</f>
        <v>328</v>
      </c>
      <c r="BD13" s="41">
        <f>BD11</f>
        <v>304</v>
      </c>
      <c r="BE13" s="41">
        <f>BE11</f>
        <v>312</v>
      </c>
      <c r="BF13" s="41">
        <f>BF11</f>
        <v>328</v>
      </c>
      <c r="BG13" s="41">
        <f>BG11</f>
        <v>304</v>
      </c>
      <c r="BH13" s="42">
        <f>IF(BH1&lt;=2007,BH11+1,BH11)</f>
        <v>312</v>
      </c>
      <c r="BI13" s="42">
        <f>IF(BI1&lt;=2007,BI11,BI11+1)</f>
        <v>321</v>
      </c>
      <c r="BJ13" s="41">
        <f>BJ11</f>
        <v>312</v>
      </c>
      <c r="BK13" s="41">
        <f>BK11</f>
        <v>328</v>
      </c>
      <c r="BL13" s="41">
        <f>BL11</f>
        <v>296</v>
      </c>
      <c r="BM13" s="43">
        <f>IF(BM1&lt;=2007,BM11,BM11-1)</f>
        <v>311</v>
      </c>
      <c r="BN13" s="43">
        <f>IF(BN1&lt;=2007,BN11-1,BN11)</f>
        <v>304</v>
      </c>
      <c r="BO13" s="41">
        <f>BO11</f>
        <v>328</v>
      </c>
      <c r="BP13" s="41">
        <f>BP11</f>
        <v>304</v>
      </c>
      <c r="BQ13" s="41">
        <f>BQ11</f>
        <v>328</v>
      </c>
      <c r="BR13" s="41">
        <f>BR11</f>
        <v>312</v>
      </c>
      <c r="BS13" s="41">
        <f>BS11</f>
        <v>304</v>
      </c>
      <c r="BT13" s="42">
        <f>IF(BT1&lt;=2007,BT11+1,BT11)</f>
        <v>328</v>
      </c>
      <c r="BU13" s="42">
        <f>IF(BU1&lt;=2007,BU11,BU11+1)</f>
        <v>305</v>
      </c>
      <c r="BV13" s="41">
        <f>BV11</f>
        <v>312</v>
      </c>
      <c r="BW13" s="41">
        <f>BW11</f>
        <v>328</v>
      </c>
      <c r="BX13" s="41">
        <f>BX11</f>
        <v>288</v>
      </c>
      <c r="BY13" s="43">
        <f>IF(BY1&lt;=2007,BY11,BY11-1)</f>
        <v>311</v>
      </c>
      <c r="BZ13" s="43">
        <f>IF(BZ1&lt;=2007,BZ11-1,BZ11)</f>
        <v>320</v>
      </c>
      <c r="CA13" s="41">
        <f>CA11</f>
        <v>312</v>
      </c>
      <c r="CB13" s="41">
        <f>CB11</f>
        <v>304</v>
      </c>
      <c r="CC13" s="41">
        <f>CC11</f>
        <v>328</v>
      </c>
      <c r="CD13" s="41">
        <f>CD11</f>
        <v>312</v>
      </c>
      <c r="CE13" s="41">
        <f>CE11</f>
        <v>304</v>
      </c>
      <c r="CF13" s="42">
        <f>IF(CF1&lt;=2007,CF11+1,CF11)</f>
        <v>328</v>
      </c>
      <c r="CG13" s="42">
        <f>IF(CG1&lt;=2007,CG11,CG11+1)</f>
        <v>305</v>
      </c>
      <c r="CH13" s="41">
        <f>CH11</f>
        <v>328</v>
      </c>
      <c r="CI13" s="41">
        <f>CI11</f>
        <v>312</v>
      </c>
      <c r="CJ13" s="41">
        <f>CJ11</f>
        <v>288</v>
      </c>
      <c r="CK13" s="43">
        <f>IF(CK1&lt;=2007,CK11,CK11-1)</f>
        <v>311</v>
      </c>
      <c r="CL13" s="43">
        <f>IF(CL1&lt;=2007,CL11-1,CL11)</f>
        <v>320</v>
      </c>
      <c r="CM13" s="41">
        <f>CM11</f>
        <v>312</v>
      </c>
      <c r="CN13" s="41">
        <f>CN11</f>
        <v>304</v>
      </c>
      <c r="CO13" s="41">
        <f>CO11</f>
        <v>328</v>
      </c>
      <c r="CP13" s="41">
        <f>CP11</f>
        <v>312</v>
      </c>
      <c r="CQ13" s="41">
        <f>CQ11</f>
        <v>320</v>
      </c>
      <c r="CR13" s="42">
        <f>IF(CR1&lt;=2007,CR11+1,CR11)</f>
        <v>312</v>
      </c>
      <c r="CS13" s="42">
        <f>IF(CS1&lt;=2007,CS11,CS11+1)</f>
        <v>305</v>
      </c>
      <c r="CT13" s="41">
        <f>CT11</f>
        <v>328</v>
      </c>
      <c r="CU13" s="41">
        <f>CU11</f>
        <v>312</v>
      </c>
      <c r="CV13" s="41">
        <f>CV11</f>
        <v>288</v>
      </c>
      <c r="CW13" s="43">
        <f>IF(CW1&lt;=2007,CW11,CW11-1)</f>
        <v>327</v>
      </c>
      <c r="CX13" s="43">
        <f>IF(CX1&lt;=2007,CX11-1,CX11)</f>
        <v>304</v>
      </c>
      <c r="CY13" s="41">
        <f>CY11</f>
        <v>312</v>
      </c>
      <c r="CZ13" s="41">
        <f>CZ11</f>
        <v>320</v>
      </c>
      <c r="DA13" s="41">
        <f>DA11</f>
        <v>312</v>
      </c>
      <c r="DB13" s="41">
        <f>DB11</f>
        <v>312</v>
      </c>
      <c r="DC13" s="41">
        <f>DC11</f>
        <v>320</v>
      </c>
      <c r="DD13" s="42">
        <f>IF(DD1&lt;=2007,DD11+1,DD11)</f>
        <v>312</v>
      </c>
      <c r="DE13" s="42">
        <f>IF(DE1&lt;=2007,DE11,DE11+1)</f>
        <v>305</v>
      </c>
      <c r="DF13" s="41">
        <f>DF11</f>
        <v>328</v>
      </c>
      <c r="DG13" s="41">
        <f>DG11</f>
        <v>312</v>
      </c>
      <c r="DH13" s="41">
        <f>DH11</f>
        <v>296</v>
      </c>
      <c r="DI13" s="43">
        <f>IF(DI1&lt;=2007,DI11,DI11-1)</f>
        <v>327</v>
      </c>
      <c r="DJ13" s="43">
        <f>IF(DJ1&lt;=2007,DJ11-1,DJ11)</f>
        <v>304</v>
      </c>
      <c r="DK13" s="41">
        <f>DK11</f>
        <v>328</v>
      </c>
      <c r="DL13" s="41">
        <f>DL11</f>
        <v>304</v>
      </c>
      <c r="DM13" s="41">
        <f>DM11</f>
        <v>312</v>
      </c>
      <c r="DN13" s="41">
        <f>DN11</f>
        <v>328</v>
      </c>
      <c r="DO13" s="41">
        <f>DO11</f>
        <v>304</v>
      </c>
      <c r="DP13" s="42">
        <f>IF(DP1&lt;=2007,DP11+1,DP11)</f>
        <v>312</v>
      </c>
      <c r="DQ13" s="42">
        <f>IF(DQ1&lt;=2007,DQ11,DQ11+1)</f>
        <v>321</v>
      </c>
      <c r="DR13" s="41">
        <f>DR11</f>
        <v>312</v>
      </c>
      <c r="DS13" s="41">
        <f>DS11</f>
        <v>328</v>
      </c>
      <c r="DT13" s="41">
        <f>DT11</f>
        <v>288</v>
      </c>
      <c r="DU13" s="43">
        <f>IF(DU1&lt;=2007,DU11,DU11-1)</f>
        <v>311</v>
      </c>
      <c r="DV13" s="43">
        <f>IF(DV1&lt;=2007,DV11-1,DV11)</f>
        <v>304</v>
      </c>
      <c r="DW13" s="41">
        <f>DW11</f>
        <v>328</v>
      </c>
      <c r="DX13" s="41">
        <f>DX11</f>
        <v>304</v>
      </c>
      <c r="DY13" s="41">
        <f>DY11</f>
        <v>312</v>
      </c>
      <c r="DZ13" s="41">
        <f>DZ11</f>
        <v>328</v>
      </c>
      <c r="EA13" s="41">
        <f>EA11</f>
        <v>304</v>
      </c>
      <c r="EB13" s="42">
        <f>IF(EB1&lt;=2007,EB11+1,EB11)</f>
        <v>328</v>
      </c>
      <c r="EC13" s="42">
        <f>IF(EC1&lt;=2007,EC11,EC11+1)</f>
        <v>305</v>
      </c>
      <c r="ED13" s="41">
        <f>ED11</f>
        <v>312</v>
      </c>
      <c r="EE13" s="41">
        <f>EE11</f>
        <v>328</v>
      </c>
      <c r="EF13" s="41">
        <f>EF11</f>
        <v>288</v>
      </c>
      <c r="EG13" s="43">
        <f>IF(EG1&lt;=2007,EG11,EG11-1)</f>
        <v>311</v>
      </c>
      <c r="EH13" s="43">
        <f>IF(EH1&lt;=2007,EH11-1,EH11)</f>
        <v>304</v>
      </c>
      <c r="EI13" s="41">
        <f>EI11</f>
        <v>328</v>
      </c>
      <c r="EJ13" s="41">
        <f>EJ11</f>
        <v>304</v>
      </c>
      <c r="EK13" s="41">
        <f>EK11</f>
        <v>328</v>
      </c>
      <c r="EL13" s="41">
        <f>EL11</f>
        <v>312</v>
      </c>
      <c r="EM13" s="41">
        <f>EM11</f>
        <v>304</v>
      </c>
      <c r="EN13" s="42">
        <f>IF(EN1&lt;=2007,EN11+1,EN11)</f>
        <v>328</v>
      </c>
      <c r="EO13" s="42">
        <f>IF(EO1&lt;=2007,EO11,EO11+1)</f>
        <v>305</v>
      </c>
      <c r="EP13" s="41">
        <f>EP11</f>
        <v>312</v>
      </c>
      <c r="EQ13" s="41">
        <f>EQ11</f>
        <v>328</v>
      </c>
      <c r="ER13" s="41">
        <f>ER11</f>
        <v>288</v>
      </c>
      <c r="ES13" s="43">
        <f>IF(ES1&lt;=2007,ES11,ES11-1)</f>
        <v>311</v>
      </c>
      <c r="ET13" s="43">
        <f>IF(ET1&lt;=2007,ET11-1,ET11)</f>
        <v>320</v>
      </c>
      <c r="EU13" s="41">
        <f>EU11</f>
        <v>312</v>
      </c>
      <c r="EV13" s="41">
        <f>EV11</f>
        <v>304</v>
      </c>
      <c r="EW13" s="41">
        <f>EW11</f>
        <v>328</v>
      </c>
      <c r="EX13" s="41">
        <f>EX11</f>
        <v>312</v>
      </c>
      <c r="EY13" s="41">
        <f>EY11</f>
        <v>304</v>
      </c>
      <c r="EZ13" s="42">
        <f>IF(EZ1&lt;=2007,EZ11+1,EZ11)</f>
        <v>328</v>
      </c>
      <c r="FA13" s="42">
        <f>IF(FA1&lt;=2007,FA11,FA11+1)</f>
        <v>305</v>
      </c>
      <c r="FB13" s="41">
        <f>FB11</f>
        <v>328</v>
      </c>
      <c r="FC13" s="41">
        <f>FC11</f>
        <v>312</v>
      </c>
      <c r="FD13" s="41">
        <f>FD11</f>
        <v>296</v>
      </c>
      <c r="FE13" s="43">
        <f>IF(FE1&lt;=2007,FE11,FE11-1)</f>
        <v>327</v>
      </c>
      <c r="FF13" s="43">
        <f>IF(FF1&lt;=2007,FF11-1,FF11)</f>
        <v>304</v>
      </c>
      <c r="FG13" s="41">
        <f>FG11</f>
        <v>312</v>
      </c>
      <c r="FH13" s="41">
        <f>FH11</f>
        <v>320</v>
      </c>
      <c r="FI13" s="41">
        <f>FI11</f>
        <v>312</v>
      </c>
      <c r="FJ13" s="41">
        <f>FJ11</f>
        <v>312</v>
      </c>
      <c r="FK13" s="41">
        <f>FK11</f>
        <v>320</v>
      </c>
      <c r="FL13" s="42">
        <f>IF(FL1&lt;=2007,FL11+1,FL11)</f>
        <v>312</v>
      </c>
      <c r="FM13" s="42">
        <f>IF(FM1&lt;=2007,FM11,FM11+1)</f>
        <v>305</v>
      </c>
      <c r="FN13" s="41">
        <f>FN11</f>
        <v>328</v>
      </c>
      <c r="FO13" s="41">
        <f>FO11</f>
        <v>312</v>
      </c>
      <c r="FP13" s="41">
        <f>FP11</f>
        <v>288</v>
      </c>
      <c r="FQ13" s="43">
        <f>IF(FQ1&lt;=2007,FQ11,FQ11-1)</f>
        <v>327</v>
      </c>
      <c r="FR13" s="43">
        <f>IF(FR1&lt;=2007,FR11-1,FR11)</f>
        <v>304</v>
      </c>
      <c r="FS13" s="41">
        <f>FS11</f>
        <v>312</v>
      </c>
      <c r="FT13" s="41">
        <f>FT11</f>
        <v>320</v>
      </c>
      <c r="FU13" s="41">
        <f>FU11</f>
        <v>312</v>
      </c>
      <c r="FV13" s="41">
        <f>FV11</f>
        <v>328</v>
      </c>
      <c r="FW13" s="41">
        <f>FW11</f>
        <v>304</v>
      </c>
      <c r="FX13" s="42">
        <f>IF(FX1&lt;=2007,FX11+1,FX11)</f>
        <v>312</v>
      </c>
      <c r="FY13" s="42">
        <f>IF(FY1&lt;=2007,FY11,FY11+1)</f>
        <v>321</v>
      </c>
      <c r="FZ13" s="41">
        <f>FZ11</f>
        <v>312</v>
      </c>
      <c r="GA13" s="41">
        <f>GA11</f>
        <v>312</v>
      </c>
      <c r="GB13" s="41">
        <f>GB11</f>
        <v>288</v>
      </c>
      <c r="GC13" s="43">
        <f>IF(GC1&lt;=2007,GC11,GC11-1)</f>
        <v>327</v>
      </c>
      <c r="GD13" s="43">
        <f>IF(GD1&lt;=2007,GD11-1,GD11)</f>
        <v>304</v>
      </c>
      <c r="GE13" s="41">
        <f>GE11</f>
        <v>328</v>
      </c>
      <c r="GF13" s="41">
        <f>GF11</f>
        <v>304</v>
      </c>
      <c r="GG13" s="41">
        <f>GG11</f>
        <v>312</v>
      </c>
      <c r="GH13" s="41">
        <f>GH11</f>
        <v>328</v>
      </c>
      <c r="GI13" s="41">
        <f>GI11</f>
        <v>304</v>
      </c>
      <c r="GJ13" s="42">
        <f>IF(GJ1&lt;=2007,GJ11+1,GJ11)</f>
        <v>312</v>
      </c>
      <c r="GK13" s="42">
        <f>IF(GK1&lt;=2007,GK11,GK11+1)</f>
        <v>321</v>
      </c>
      <c r="GL13" s="41">
        <f>GL11</f>
        <v>312</v>
      </c>
      <c r="GM13" s="41">
        <f>GM11</f>
        <v>328</v>
      </c>
      <c r="GN13" s="41">
        <f>GN11</f>
        <v>288</v>
      </c>
      <c r="GO13" s="43">
        <f>IF(GO1&lt;=2007,GO11,GO11-1)</f>
        <v>311</v>
      </c>
      <c r="GP13" s="43">
        <f>IF(GP1&lt;=2007,GP11-1,GP11)</f>
        <v>304</v>
      </c>
      <c r="GQ13" s="41">
        <f>GQ11</f>
        <v>328</v>
      </c>
      <c r="GR13" s="41">
        <f>GR11</f>
        <v>304</v>
      </c>
      <c r="GS13" s="41">
        <f>GS11</f>
        <v>312</v>
      </c>
      <c r="GT13" s="41">
        <f>GT11</f>
        <v>328</v>
      </c>
      <c r="GU13" s="41">
        <f>GU11</f>
        <v>304</v>
      </c>
      <c r="GV13" s="42">
        <f>IF(GV1&lt;=2007,GV11+1,GV11)</f>
        <v>328</v>
      </c>
      <c r="GW13" s="42">
        <f>IF(GW1&lt;=2007,GW11,GW11+1)</f>
        <v>305</v>
      </c>
      <c r="GX13" s="41">
        <f>GX11</f>
        <v>312</v>
      </c>
      <c r="GY13" s="41">
        <f>GY11</f>
        <v>328</v>
      </c>
      <c r="GZ13" s="41">
        <f>GZ11</f>
        <v>296</v>
      </c>
      <c r="HA13" s="43">
        <f>IF(HA1&lt;=2007,HA11,HA11-1)</f>
        <v>311</v>
      </c>
      <c r="HB13" s="43">
        <f>IF(HB1&lt;=2007,HB11-1,HB11)</f>
        <v>320</v>
      </c>
      <c r="HC13" s="41">
        <f>HC11</f>
        <v>312</v>
      </c>
      <c r="HD13" s="41">
        <f>HD11</f>
        <v>304</v>
      </c>
      <c r="HE13" s="41">
        <f>HE11</f>
        <v>328</v>
      </c>
      <c r="HF13" s="41">
        <f>HF11</f>
        <v>312</v>
      </c>
      <c r="HG13" s="41">
        <f>HG11</f>
        <v>304</v>
      </c>
      <c r="HH13" s="42">
        <f>IF(HH1&lt;=2007,HH11+1,HH11)</f>
        <v>328</v>
      </c>
      <c r="HI13" s="42">
        <f>IF(HI1&lt;=2007,HI11,HI11+1)</f>
        <v>305</v>
      </c>
      <c r="HJ13" s="41">
        <f>HJ11</f>
        <v>328</v>
      </c>
      <c r="HK13" s="41">
        <f>HK11</f>
        <v>312</v>
      </c>
      <c r="HL13" s="41">
        <f>HL11</f>
        <v>288</v>
      </c>
      <c r="HM13" s="43">
        <f>IF(HM1&lt;=2007,HM11,HM11-1)</f>
        <v>311</v>
      </c>
      <c r="HN13" s="43">
        <f>IF(HN1&lt;=2007,HN11-1,HN11)</f>
        <v>320</v>
      </c>
      <c r="HO13" s="41">
        <f>HO11</f>
        <v>312</v>
      </c>
      <c r="HP13" s="41">
        <f>HP11</f>
        <v>304</v>
      </c>
      <c r="HQ13" s="41">
        <f>HQ11</f>
        <v>328</v>
      </c>
      <c r="HR13" s="41">
        <f>HR11</f>
        <v>312</v>
      </c>
      <c r="HS13" s="41">
        <f>HS11</f>
        <v>320</v>
      </c>
      <c r="HT13" s="42">
        <f>IF(HT1&lt;=2007,HT11+1,HT11)</f>
        <v>312</v>
      </c>
      <c r="HU13" s="42">
        <f>IF(HU1&lt;=2007,HU11,HU11+1)</f>
        <v>305</v>
      </c>
      <c r="HV13" s="41">
        <f>HV11</f>
        <v>328</v>
      </c>
      <c r="HW13" s="41">
        <f>HW11</f>
        <v>312</v>
      </c>
      <c r="HX13" s="41">
        <f>HX11</f>
        <v>288</v>
      </c>
      <c r="HY13" s="43">
        <f>IF(HY1&lt;=2007,HY11,HY11-1)</f>
        <v>327</v>
      </c>
      <c r="HZ13" s="43">
        <f>IF(HZ1&lt;=2007,HZ11-1,HZ11)</f>
        <v>304</v>
      </c>
      <c r="IA13" s="41">
        <f>IA11</f>
        <v>312</v>
      </c>
      <c r="IB13" s="41">
        <f>IB11</f>
        <v>320</v>
      </c>
      <c r="IC13" s="41">
        <f>IC11</f>
        <v>312</v>
      </c>
      <c r="ID13" s="41">
        <f>ID11</f>
        <v>312</v>
      </c>
      <c r="IE13" s="41">
        <f>IE11</f>
        <v>320</v>
      </c>
      <c r="IF13" s="42">
        <f>IF(IF1&lt;=2007,IF11+1,IF11)</f>
        <v>312</v>
      </c>
      <c r="IG13" s="42">
        <f>IF(IG1&lt;=2007,IG11,IG11+1)</f>
        <v>305</v>
      </c>
      <c r="IH13" s="41">
        <f>IH11</f>
        <v>328</v>
      </c>
      <c r="II13" s="41">
        <f>II11</f>
        <v>312</v>
      </c>
      <c r="IJ13" s="41">
        <f>IJ11</f>
        <v>288</v>
      </c>
      <c r="IK13" s="43">
        <f>IF(IK1&lt;=2007,IK11,IK11-1)</f>
        <v>327</v>
      </c>
      <c r="IL13" s="43">
        <f>IF(IL1&lt;=2007,IL11-1,IL11)</f>
        <v>304</v>
      </c>
      <c r="IM13" s="41">
        <f>IM11</f>
        <v>312</v>
      </c>
      <c r="IN13" s="41">
        <f>IN11</f>
        <v>320</v>
      </c>
      <c r="IO13" s="41">
        <f>IO11</f>
        <v>312</v>
      </c>
      <c r="IP13" s="41">
        <f>IP11</f>
        <v>328</v>
      </c>
      <c r="IQ13" s="41">
        <f>IQ11</f>
        <v>304</v>
      </c>
      <c r="IR13" s="42">
        <f>IF(IR1&lt;=2007,IR11+1,IR11)</f>
        <v>312</v>
      </c>
      <c r="IS13" s="42">
        <f>IF(IS1&lt;=2007,IS11,IS11+1)</f>
        <v>321</v>
      </c>
      <c r="IT13" s="41">
        <f>IT11</f>
        <v>312</v>
      </c>
      <c r="IU13" s="41">
        <f>IU11</f>
        <v>312</v>
      </c>
      <c r="IV13" s="41">
        <f>IV11</f>
        <v>312</v>
      </c>
      <c r="IW13" s="43">
        <f>IF(IW1&lt;=2007,IW11,IW11-1)</f>
        <v>311</v>
      </c>
      <c r="IX13" s="43">
        <f>IF(IX1&lt;=2007,IX11-1,IX11)</f>
        <v>304</v>
      </c>
      <c r="IY13" s="41">
        <f>IY11</f>
        <v>328</v>
      </c>
      <c r="IZ13" s="41">
        <f>IZ11</f>
        <v>304</v>
      </c>
      <c r="JA13" s="41">
        <f>JA11</f>
        <v>312</v>
      </c>
      <c r="JB13" s="41">
        <f>JB11</f>
        <v>328</v>
      </c>
      <c r="JC13" s="41">
        <f>JC11</f>
        <v>304</v>
      </c>
      <c r="JD13" s="42">
        <f>IF(JD1&lt;=2007,JD11+1,JD11)</f>
        <v>328</v>
      </c>
      <c r="JE13" s="42">
        <f>IF(JE1&lt;=2007,JE11,JE11+1)</f>
        <v>305</v>
      </c>
      <c r="JF13" s="41">
        <f>JF11</f>
        <v>312</v>
      </c>
      <c r="JG13" s="41">
        <f>JG11</f>
        <v>328</v>
      </c>
      <c r="JH13" s="41">
        <f>JH11</f>
        <v>288</v>
      </c>
      <c r="JI13" s="43">
        <f>IF(JI1&lt;=2007,JI11,JI11-1)</f>
        <v>311</v>
      </c>
      <c r="JJ13" s="43">
        <f>IF(JJ1&lt;=2007,JJ11-1,JJ11)</f>
        <v>304</v>
      </c>
      <c r="JK13" s="41">
        <f>JK11</f>
        <v>328</v>
      </c>
      <c r="JL13" s="41">
        <f>JL11</f>
        <v>304</v>
      </c>
      <c r="JM13" s="41">
        <f>JM11</f>
        <v>328</v>
      </c>
      <c r="JN13" s="41">
        <f>JN11</f>
        <v>312</v>
      </c>
      <c r="JO13" s="41">
        <f>JO11</f>
        <v>304</v>
      </c>
      <c r="JP13" s="42">
        <f>IF(JP1&lt;=2007,JP11+1,JP11)</f>
        <v>328</v>
      </c>
      <c r="JQ13" s="42">
        <f>IF(JQ1&lt;=2007,JQ11,JQ11+1)</f>
        <v>305</v>
      </c>
      <c r="JR13" s="41">
        <f>JR11</f>
        <v>312</v>
      </c>
      <c r="JS13" s="41">
        <f>JS11</f>
        <v>328</v>
      </c>
      <c r="JT13" s="41">
        <f>JT11</f>
        <v>288</v>
      </c>
      <c r="JU13" s="43">
        <f>IF(JU1&lt;=2007,JU11,JU11-1)</f>
        <v>311</v>
      </c>
      <c r="JV13" s="43">
        <f>IF(JV1&lt;=2007,JV11-1,JV11)</f>
        <v>320</v>
      </c>
      <c r="JW13" s="41">
        <f>JW11</f>
        <v>312</v>
      </c>
      <c r="JX13" s="41">
        <f>JX11</f>
        <v>304</v>
      </c>
      <c r="JY13" s="41">
        <f>JY11</f>
        <v>328</v>
      </c>
      <c r="JZ13" s="41">
        <f>JZ11</f>
        <v>312</v>
      </c>
      <c r="KA13" s="41">
        <f>KA11</f>
        <v>304</v>
      </c>
      <c r="KB13" s="42">
        <f>IF(KB1&lt;=2007,KB11+1,KB11)</f>
        <v>328</v>
      </c>
      <c r="KC13" s="42">
        <f>IF(KC1&lt;=2007,KC11,KC11+1)</f>
        <v>305</v>
      </c>
      <c r="KD13" s="41">
        <f>KD11</f>
        <v>328</v>
      </c>
      <c r="KE13" s="41">
        <f>KE11</f>
        <v>312</v>
      </c>
      <c r="KF13" s="41">
        <f>KF11</f>
        <v>288</v>
      </c>
      <c r="KG13" s="43">
        <f>IF(KG1&lt;=2007,KG11,KG11-1)</f>
        <v>311</v>
      </c>
      <c r="KH13" s="43">
        <f>IF(KH1&lt;=2007,KH11-1,KH11)</f>
        <v>320</v>
      </c>
      <c r="KI13" s="41">
        <f>KI11</f>
        <v>312</v>
      </c>
      <c r="KJ13" s="41">
        <f>KJ11</f>
        <v>304</v>
      </c>
      <c r="KK13" s="41">
        <f>KK11</f>
        <v>328</v>
      </c>
      <c r="KL13" s="41">
        <f>KL11</f>
        <v>312</v>
      </c>
      <c r="KM13" s="41">
        <f>KM11</f>
        <v>320</v>
      </c>
      <c r="KN13" s="42">
        <f>IF(KN1&lt;=2007,KN11+1,KN11)</f>
        <v>312</v>
      </c>
      <c r="KO13" s="42">
        <f>IF(KO1&lt;=2007,KO11,KO11+1)</f>
        <v>305</v>
      </c>
      <c r="KP13" s="41">
        <f>KP11</f>
        <v>328</v>
      </c>
      <c r="KQ13" s="41">
        <f>KQ11</f>
        <v>312</v>
      </c>
      <c r="KR13" s="41">
        <f>KR11</f>
        <v>296</v>
      </c>
      <c r="KS13" s="43">
        <f>IF(KS1&lt;=2007,KS11,KS11-1)</f>
        <v>327</v>
      </c>
      <c r="KT13" s="43">
        <f>IF(KT1&lt;=2007,KT11-1,KT11)</f>
        <v>304</v>
      </c>
      <c r="KU13" s="41">
        <f>KU11</f>
        <v>312</v>
      </c>
      <c r="KV13" s="41">
        <f>KV11</f>
        <v>320</v>
      </c>
      <c r="KW13" s="41">
        <f>KW11</f>
        <v>312</v>
      </c>
      <c r="KX13" s="41">
        <f>KX11</f>
        <v>328</v>
      </c>
      <c r="KY13" s="41">
        <f>KY11</f>
        <v>304</v>
      </c>
      <c r="KZ13" s="42">
        <f>IF(KZ1&lt;=2007,KZ11+1,KZ11)</f>
        <v>312</v>
      </c>
      <c r="LA13" s="42">
        <f>IF(LA1&lt;=2007,LA11,LA11+1)</f>
        <v>321</v>
      </c>
      <c r="LB13" s="41">
        <f>LB11</f>
        <v>312</v>
      </c>
      <c r="LC13" s="41">
        <f>LC11</f>
        <v>312</v>
      </c>
      <c r="LD13" s="41">
        <f>LD11</f>
        <v>288</v>
      </c>
      <c r="LE13" s="43">
        <f>IF(LE1&lt;=2007,LE11,LE11-1)</f>
        <v>327</v>
      </c>
      <c r="LF13" s="43">
        <f>IF(LF1&lt;=2007,LF11-1,LF11)</f>
        <v>304</v>
      </c>
      <c r="LG13" s="41">
        <f>LG11</f>
        <v>328</v>
      </c>
      <c r="LH13" s="41">
        <f>LH11</f>
        <v>304</v>
      </c>
      <c r="LI13" s="41">
        <f>LI11</f>
        <v>312</v>
      </c>
      <c r="LJ13" s="41">
        <f>LJ11</f>
        <v>328</v>
      </c>
      <c r="LK13" s="41">
        <f>LK11</f>
        <v>304</v>
      </c>
      <c r="LL13" s="42">
        <f>IF(LL1&lt;=2007,LL11+1,LL11)</f>
        <v>312</v>
      </c>
      <c r="LM13" s="42">
        <f>IF(LM1&lt;=2007,LM11,LM11+1)</f>
        <v>321</v>
      </c>
      <c r="LN13" s="41">
        <f>LN11</f>
        <v>312</v>
      </c>
      <c r="LO13" s="41">
        <f>LO11</f>
        <v>328</v>
      </c>
      <c r="LP13" s="41">
        <f>LP11</f>
        <v>288</v>
      </c>
      <c r="LQ13" s="43">
        <f>IF(LQ1&lt;=2007,LQ11,LQ11-1)</f>
        <v>311</v>
      </c>
      <c r="LR13" s="43">
        <f>IF(LR1&lt;=2007,LR11-1,LR11)</f>
        <v>304</v>
      </c>
      <c r="LS13" s="41">
        <f>LS11</f>
        <v>328</v>
      </c>
      <c r="LT13" s="41">
        <f>LT11</f>
        <v>304</v>
      </c>
      <c r="LU13" s="41">
        <f>LU11</f>
        <v>312</v>
      </c>
      <c r="LV13" s="41">
        <f>LV11</f>
        <v>328</v>
      </c>
      <c r="LW13" s="41">
        <f>LW11</f>
        <v>304</v>
      </c>
      <c r="LX13" s="42">
        <f>IF(LX1&lt;=2007,LX11+1,LX11)</f>
        <v>328</v>
      </c>
      <c r="LY13" s="42">
        <f>IF(LY1&lt;=2007,LY11,LY11+1)</f>
        <v>305</v>
      </c>
      <c r="LZ13" s="41">
        <f>LZ11</f>
        <v>312</v>
      </c>
      <c r="MA13" s="41">
        <f>MA11</f>
        <v>328</v>
      </c>
      <c r="MB13" s="41">
        <f>MB11</f>
        <v>288</v>
      </c>
      <c r="MC13" s="43">
        <f>IF(MC1&lt;=2007,MC11,MC11-1)</f>
        <v>311</v>
      </c>
      <c r="MD13" s="43">
        <f>IF(MD1&lt;=2007,MD11-1,MD11)</f>
        <v>304</v>
      </c>
      <c r="ME13" s="41">
        <f>ME11</f>
        <v>328</v>
      </c>
      <c r="MF13" s="41">
        <f>MF11</f>
        <v>304</v>
      </c>
      <c r="MG13" s="41">
        <f>MG11</f>
        <v>328</v>
      </c>
      <c r="MH13" s="41">
        <f>MH11</f>
        <v>312</v>
      </c>
      <c r="MI13" s="41">
        <f>MI11</f>
        <v>304</v>
      </c>
      <c r="MJ13" s="42">
        <f>IF(MJ1&lt;=2007,MJ11+1,MJ11)</f>
        <v>328</v>
      </c>
      <c r="MK13" s="42">
        <f>IF(MK1&lt;=2007,MK11,MK11+1)</f>
        <v>305</v>
      </c>
      <c r="ML13" s="41">
        <f>ML11</f>
        <v>312</v>
      </c>
      <c r="MM13" s="41">
        <f>MM11</f>
        <v>328</v>
      </c>
      <c r="MN13" s="41">
        <f>MN11</f>
        <v>296</v>
      </c>
      <c r="MO13" s="43">
        <f>IF(MO1&lt;=2007,MO11,MO11-1)</f>
        <v>311</v>
      </c>
      <c r="MP13" s="43">
        <f>IF(MP1&lt;=2007,MP11-1,MP11)</f>
        <v>320</v>
      </c>
      <c r="MQ13" s="41">
        <f>MQ11</f>
        <v>312</v>
      </c>
      <c r="MR13" s="41">
        <f>MR11</f>
        <v>304</v>
      </c>
      <c r="MS13" s="41">
        <f>MS11</f>
        <v>328</v>
      </c>
      <c r="MT13" s="41">
        <f>MT11</f>
        <v>312</v>
      </c>
      <c r="MU13" s="41">
        <f>MU11</f>
        <v>320</v>
      </c>
      <c r="MV13" s="42">
        <f>IF(MV1&lt;=2007,MV11+1,MV11)</f>
        <v>312</v>
      </c>
      <c r="MW13" s="42">
        <f>IF(MW1&lt;=2007,MW11,MW11+1)</f>
        <v>305</v>
      </c>
      <c r="MX13" s="41">
        <f>MX11</f>
        <v>328</v>
      </c>
    </row>
    <row r="14" spans="1:362" x14ac:dyDescent="0.2"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</row>
    <row r="15" spans="1:362" x14ac:dyDescent="0.2">
      <c r="A15" s="53" t="s">
        <v>41</v>
      </c>
      <c r="B15" s="52"/>
      <c r="C15" s="51">
        <f t="shared" ref="C15:BN15" si="72">C9</f>
        <v>40544</v>
      </c>
      <c r="D15" s="51">
        <f t="shared" si="72"/>
        <v>40575</v>
      </c>
      <c r="E15" s="51">
        <f t="shared" si="72"/>
        <v>40603</v>
      </c>
      <c r="F15" s="51">
        <f t="shared" si="72"/>
        <v>40634</v>
      </c>
      <c r="G15" s="51">
        <f t="shared" si="72"/>
        <v>40664</v>
      </c>
      <c r="H15" s="51">
        <f t="shared" si="72"/>
        <v>40695</v>
      </c>
      <c r="I15" s="51">
        <f t="shared" si="72"/>
        <v>40725</v>
      </c>
      <c r="J15" s="51">
        <f t="shared" si="72"/>
        <v>40756</v>
      </c>
      <c r="K15" s="51">
        <f t="shared" si="72"/>
        <v>40787</v>
      </c>
      <c r="L15" s="51">
        <f t="shared" si="72"/>
        <v>40817</v>
      </c>
      <c r="M15" s="51">
        <f t="shared" si="72"/>
        <v>40848</v>
      </c>
      <c r="N15" s="51">
        <f t="shared" si="72"/>
        <v>40878</v>
      </c>
      <c r="O15" s="51">
        <f t="shared" si="72"/>
        <v>40909</v>
      </c>
      <c r="P15" s="51">
        <f t="shared" si="72"/>
        <v>40940</v>
      </c>
      <c r="Q15" s="51">
        <f t="shared" si="72"/>
        <v>40969</v>
      </c>
      <c r="R15" s="51">
        <f t="shared" si="72"/>
        <v>41000</v>
      </c>
      <c r="S15" s="51">
        <f t="shared" si="72"/>
        <v>41030</v>
      </c>
      <c r="T15" s="51">
        <f t="shared" si="72"/>
        <v>41061</v>
      </c>
      <c r="U15" s="51">
        <f t="shared" si="72"/>
        <v>41091</v>
      </c>
      <c r="V15" s="51">
        <f t="shared" si="72"/>
        <v>41122</v>
      </c>
      <c r="W15" s="51">
        <f t="shared" si="72"/>
        <v>41153</v>
      </c>
      <c r="X15" s="51">
        <f t="shared" si="72"/>
        <v>41183</v>
      </c>
      <c r="Y15" s="51">
        <f t="shared" si="72"/>
        <v>41214</v>
      </c>
      <c r="Z15" s="51">
        <f t="shared" si="72"/>
        <v>41244</v>
      </c>
      <c r="AA15" s="51">
        <f t="shared" si="72"/>
        <v>41275</v>
      </c>
      <c r="AB15" s="51">
        <f t="shared" si="72"/>
        <v>41306</v>
      </c>
      <c r="AC15" s="51">
        <f t="shared" si="72"/>
        <v>41334</v>
      </c>
      <c r="AD15" s="51">
        <f t="shared" si="72"/>
        <v>41365</v>
      </c>
      <c r="AE15" s="51">
        <f t="shared" si="72"/>
        <v>41395</v>
      </c>
      <c r="AF15" s="51">
        <f t="shared" si="72"/>
        <v>41426</v>
      </c>
      <c r="AG15" s="51">
        <f t="shared" si="72"/>
        <v>41456</v>
      </c>
      <c r="AH15" s="51">
        <f t="shared" si="72"/>
        <v>41487</v>
      </c>
      <c r="AI15" s="51">
        <f t="shared" si="72"/>
        <v>41518</v>
      </c>
      <c r="AJ15" s="51">
        <f t="shared" si="72"/>
        <v>41548</v>
      </c>
      <c r="AK15" s="51">
        <f t="shared" si="72"/>
        <v>41579</v>
      </c>
      <c r="AL15" s="51">
        <f t="shared" si="72"/>
        <v>41609</v>
      </c>
      <c r="AM15" s="51">
        <f t="shared" si="72"/>
        <v>41640</v>
      </c>
      <c r="AN15" s="51">
        <f t="shared" si="72"/>
        <v>41671</v>
      </c>
      <c r="AO15" s="51">
        <f t="shared" si="72"/>
        <v>41699</v>
      </c>
      <c r="AP15" s="51">
        <f t="shared" si="72"/>
        <v>41730</v>
      </c>
      <c r="AQ15" s="51">
        <f t="shared" si="72"/>
        <v>41760</v>
      </c>
      <c r="AR15" s="51">
        <f t="shared" si="72"/>
        <v>41791</v>
      </c>
      <c r="AS15" s="51">
        <f t="shared" si="72"/>
        <v>41821</v>
      </c>
      <c r="AT15" s="51">
        <f t="shared" si="72"/>
        <v>41852</v>
      </c>
      <c r="AU15" s="51">
        <f t="shared" si="72"/>
        <v>41883</v>
      </c>
      <c r="AV15" s="51">
        <f t="shared" si="72"/>
        <v>41913</v>
      </c>
      <c r="AW15" s="51">
        <f t="shared" si="72"/>
        <v>41944</v>
      </c>
      <c r="AX15" s="51">
        <f t="shared" si="72"/>
        <v>41974</v>
      </c>
      <c r="AY15" s="51">
        <f t="shared" si="72"/>
        <v>42005</v>
      </c>
      <c r="AZ15" s="51">
        <f t="shared" si="72"/>
        <v>42036</v>
      </c>
      <c r="BA15" s="51">
        <f t="shared" si="72"/>
        <v>42064</v>
      </c>
      <c r="BB15" s="51">
        <f t="shared" si="72"/>
        <v>42095</v>
      </c>
      <c r="BC15" s="51">
        <f t="shared" si="72"/>
        <v>42125</v>
      </c>
      <c r="BD15" s="51">
        <f t="shared" si="72"/>
        <v>42156</v>
      </c>
      <c r="BE15" s="51">
        <f t="shared" si="72"/>
        <v>42186</v>
      </c>
      <c r="BF15" s="51">
        <f t="shared" si="72"/>
        <v>42217</v>
      </c>
      <c r="BG15" s="51">
        <f t="shared" si="72"/>
        <v>42248</v>
      </c>
      <c r="BH15" s="51">
        <f t="shared" si="72"/>
        <v>42278</v>
      </c>
      <c r="BI15" s="51">
        <f t="shared" si="72"/>
        <v>42309</v>
      </c>
      <c r="BJ15" s="51">
        <f t="shared" si="72"/>
        <v>42339</v>
      </c>
      <c r="BK15" s="51">
        <f t="shared" si="72"/>
        <v>42370</v>
      </c>
      <c r="BL15" s="51">
        <f t="shared" si="72"/>
        <v>42401</v>
      </c>
      <c r="BM15" s="51">
        <f t="shared" si="72"/>
        <v>42430</v>
      </c>
      <c r="BN15" s="51">
        <f t="shared" si="72"/>
        <v>42461</v>
      </c>
      <c r="BO15" s="51">
        <f t="shared" ref="BO15:DZ15" si="73">BO9</f>
        <v>42491</v>
      </c>
      <c r="BP15" s="51">
        <f t="shared" si="73"/>
        <v>42522</v>
      </c>
      <c r="BQ15" s="51">
        <f t="shared" si="73"/>
        <v>42552</v>
      </c>
      <c r="BR15" s="51">
        <f t="shared" si="73"/>
        <v>42583</v>
      </c>
      <c r="BS15" s="51">
        <f t="shared" si="73"/>
        <v>42614</v>
      </c>
      <c r="BT15" s="51">
        <f t="shared" si="73"/>
        <v>42644</v>
      </c>
      <c r="BU15" s="51">
        <f t="shared" si="73"/>
        <v>42675</v>
      </c>
      <c r="BV15" s="51">
        <f t="shared" si="73"/>
        <v>42705</v>
      </c>
      <c r="BW15" s="51">
        <f t="shared" si="73"/>
        <v>42736</v>
      </c>
      <c r="BX15" s="51">
        <f t="shared" si="73"/>
        <v>42767</v>
      </c>
      <c r="BY15" s="51">
        <f t="shared" si="73"/>
        <v>42795</v>
      </c>
      <c r="BZ15" s="51">
        <f t="shared" si="73"/>
        <v>42826</v>
      </c>
      <c r="CA15" s="51">
        <f t="shared" si="73"/>
        <v>42856</v>
      </c>
      <c r="CB15" s="51">
        <f t="shared" si="73"/>
        <v>42887</v>
      </c>
      <c r="CC15" s="51">
        <f t="shared" si="73"/>
        <v>42917</v>
      </c>
      <c r="CD15" s="51">
        <f t="shared" si="73"/>
        <v>42948</v>
      </c>
      <c r="CE15" s="51">
        <f t="shared" si="73"/>
        <v>42979</v>
      </c>
      <c r="CF15" s="51">
        <f t="shared" si="73"/>
        <v>43009</v>
      </c>
      <c r="CG15" s="51">
        <f t="shared" si="73"/>
        <v>43040</v>
      </c>
      <c r="CH15" s="51">
        <f t="shared" si="73"/>
        <v>43070</v>
      </c>
      <c r="CI15" s="51">
        <f t="shared" si="73"/>
        <v>43101</v>
      </c>
      <c r="CJ15" s="51">
        <f t="shared" si="73"/>
        <v>43132</v>
      </c>
      <c r="CK15" s="51">
        <f t="shared" si="73"/>
        <v>43160</v>
      </c>
      <c r="CL15" s="51">
        <f t="shared" si="73"/>
        <v>43191</v>
      </c>
      <c r="CM15" s="51">
        <f t="shared" si="73"/>
        <v>43221</v>
      </c>
      <c r="CN15" s="51">
        <f t="shared" si="73"/>
        <v>43252</v>
      </c>
      <c r="CO15" s="51">
        <f t="shared" si="73"/>
        <v>43282</v>
      </c>
      <c r="CP15" s="51">
        <f t="shared" si="73"/>
        <v>43313</v>
      </c>
      <c r="CQ15" s="51">
        <f t="shared" si="73"/>
        <v>43344</v>
      </c>
      <c r="CR15" s="51">
        <f t="shared" si="73"/>
        <v>43374</v>
      </c>
      <c r="CS15" s="51">
        <f t="shared" si="73"/>
        <v>43405</v>
      </c>
      <c r="CT15" s="51">
        <f t="shared" si="73"/>
        <v>43435</v>
      </c>
      <c r="CU15" s="51">
        <f t="shared" si="73"/>
        <v>43466</v>
      </c>
      <c r="CV15" s="51">
        <f t="shared" si="73"/>
        <v>43497</v>
      </c>
      <c r="CW15" s="51">
        <f t="shared" si="73"/>
        <v>43525</v>
      </c>
      <c r="CX15" s="51">
        <f t="shared" si="73"/>
        <v>43556</v>
      </c>
      <c r="CY15" s="51">
        <f t="shared" si="73"/>
        <v>43586</v>
      </c>
      <c r="CZ15" s="51">
        <f t="shared" si="73"/>
        <v>43617</v>
      </c>
      <c r="DA15" s="51">
        <f t="shared" si="73"/>
        <v>43647</v>
      </c>
      <c r="DB15" s="51">
        <f t="shared" si="73"/>
        <v>43678</v>
      </c>
      <c r="DC15" s="51">
        <f t="shared" si="73"/>
        <v>43709</v>
      </c>
      <c r="DD15" s="51">
        <f t="shared" si="73"/>
        <v>43739</v>
      </c>
      <c r="DE15" s="51">
        <f t="shared" si="73"/>
        <v>43770</v>
      </c>
      <c r="DF15" s="51">
        <f t="shared" si="73"/>
        <v>43800</v>
      </c>
      <c r="DG15" s="51">
        <f t="shared" si="73"/>
        <v>43831</v>
      </c>
      <c r="DH15" s="51">
        <f t="shared" si="73"/>
        <v>43862</v>
      </c>
      <c r="DI15" s="51">
        <f t="shared" si="73"/>
        <v>43891</v>
      </c>
      <c r="DJ15" s="51">
        <f t="shared" si="73"/>
        <v>43922</v>
      </c>
      <c r="DK15" s="51">
        <f t="shared" si="73"/>
        <v>43952</v>
      </c>
      <c r="DL15" s="51">
        <f t="shared" si="73"/>
        <v>43983</v>
      </c>
      <c r="DM15" s="51">
        <f t="shared" si="73"/>
        <v>44013</v>
      </c>
      <c r="DN15" s="51">
        <f t="shared" si="73"/>
        <v>44044</v>
      </c>
      <c r="DO15" s="51">
        <f t="shared" si="73"/>
        <v>44075</v>
      </c>
      <c r="DP15" s="51">
        <f t="shared" si="73"/>
        <v>44105</v>
      </c>
      <c r="DQ15" s="51">
        <f t="shared" si="73"/>
        <v>44136</v>
      </c>
      <c r="DR15" s="51">
        <f t="shared" si="73"/>
        <v>44166</v>
      </c>
      <c r="DS15" s="51">
        <f t="shared" si="73"/>
        <v>44197</v>
      </c>
      <c r="DT15" s="51">
        <f t="shared" si="73"/>
        <v>44228</v>
      </c>
      <c r="DU15" s="51">
        <f t="shared" si="73"/>
        <v>44256</v>
      </c>
      <c r="DV15" s="51">
        <f t="shared" si="73"/>
        <v>44287</v>
      </c>
      <c r="DW15" s="51">
        <f t="shared" si="73"/>
        <v>44317</v>
      </c>
      <c r="DX15" s="51">
        <f t="shared" si="73"/>
        <v>44348</v>
      </c>
      <c r="DY15" s="51">
        <f t="shared" si="73"/>
        <v>44378</v>
      </c>
      <c r="DZ15" s="51">
        <f t="shared" si="73"/>
        <v>44409</v>
      </c>
      <c r="EA15" s="51">
        <f t="shared" ref="EA15:GL15" si="74">EA9</f>
        <v>44440</v>
      </c>
      <c r="EB15" s="51">
        <f t="shared" si="74"/>
        <v>44470</v>
      </c>
      <c r="EC15" s="51">
        <f t="shared" si="74"/>
        <v>44501</v>
      </c>
      <c r="ED15" s="51">
        <f t="shared" si="74"/>
        <v>44531</v>
      </c>
      <c r="EE15" s="51">
        <f t="shared" si="74"/>
        <v>44562</v>
      </c>
      <c r="EF15" s="51">
        <f t="shared" si="74"/>
        <v>44593</v>
      </c>
      <c r="EG15" s="51">
        <f t="shared" si="74"/>
        <v>44621</v>
      </c>
      <c r="EH15" s="51">
        <f t="shared" si="74"/>
        <v>44652</v>
      </c>
      <c r="EI15" s="51">
        <f t="shared" si="74"/>
        <v>44682</v>
      </c>
      <c r="EJ15" s="51">
        <f t="shared" si="74"/>
        <v>44713</v>
      </c>
      <c r="EK15" s="51">
        <f t="shared" si="74"/>
        <v>44743</v>
      </c>
      <c r="EL15" s="51">
        <f t="shared" si="74"/>
        <v>44774</v>
      </c>
      <c r="EM15" s="51">
        <f t="shared" si="74"/>
        <v>44805</v>
      </c>
      <c r="EN15" s="51">
        <f t="shared" si="74"/>
        <v>44835</v>
      </c>
      <c r="EO15" s="51">
        <f t="shared" si="74"/>
        <v>44866</v>
      </c>
      <c r="EP15" s="51">
        <f t="shared" si="74"/>
        <v>44896</v>
      </c>
      <c r="EQ15" s="51">
        <f t="shared" si="74"/>
        <v>44927</v>
      </c>
      <c r="ER15" s="51">
        <f t="shared" si="74"/>
        <v>44958</v>
      </c>
      <c r="ES15" s="51">
        <f t="shared" si="74"/>
        <v>44986</v>
      </c>
      <c r="ET15" s="51">
        <f t="shared" si="74"/>
        <v>45017</v>
      </c>
      <c r="EU15" s="51">
        <f t="shared" si="74"/>
        <v>45047</v>
      </c>
      <c r="EV15" s="51">
        <f t="shared" si="74"/>
        <v>45078</v>
      </c>
      <c r="EW15" s="51">
        <f t="shared" si="74"/>
        <v>45108</v>
      </c>
      <c r="EX15" s="51">
        <f t="shared" si="74"/>
        <v>45139</v>
      </c>
      <c r="EY15" s="51">
        <f t="shared" si="74"/>
        <v>45170</v>
      </c>
      <c r="EZ15" s="51">
        <f t="shared" si="74"/>
        <v>45200</v>
      </c>
      <c r="FA15" s="51">
        <f t="shared" si="74"/>
        <v>45231</v>
      </c>
      <c r="FB15" s="51">
        <f t="shared" si="74"/>
        <v>45261</v>
      </c>
      <c r="FC15" s="51">
        <f t="shared" si="74"/>
        <v>45292</v>
      </c>
      <c r="FD15" s="51">
        <f t="shared" si="74"/>
        <v>45323</v>
      </c>
      <c r="FE15" s="51">
        <f t="shared" si="74"/>
        <v>45352</v>
      </c>
      <c r="FF15" s="51">
        <f t="shared" si="74"/>
        <v>45383</v>
      </c>
      <c r="FG15" s="51">
        <f t="shared" si="74"/>
        <v>45413</v>
      </c>
      <c r="FH15" s="51">
        <f t="shared" si="74"/>
        <v>45444</v>
      </c>
      <c r="FI15" s="51">
        <f t="shared" si="74"/>
        <v>45474</v>
      </c>
      <c r="FJ15" s="51">
        <f t="shared" si="74"/>
        <v>45505</v>
      </c>
      <c r="FK15" s="51">
        <f t="shared" si="74"/>
        <v>45536</v>
      </c>
      <c r="FL15" s="51">
        <f t="shared" si="74"/>
        <v>45566</v>
      </c>
      <c r="FM15" s="51">
        <f t="shared" si="74"/>
        <v>45597</v>
      </c>
      <c r="FN15" s="51">
        <f t="shared" si="74"/>
        <v>45627</v>
      </c>
      <c r="FO15" s="51">
        <f t="shared" si="74"/>
        <v>45658</v>
      </c>
      <c r="FP15" s="51">
        <f t="shared" si="74"/>
        <v>45689</v>
      </c>
      <c r="FQ15" s="51">
        <f t="shared" si="74"/>
        <v>45717</v>
      </c>
      <c r="FR15" s="51">
        <f t="shared" si="74"/>
        <v>45748</v>
      </c>
      <c r="FS15" s="51">
        <f t="shared" si="74"/>
        <v>45778</v>
      </c>
      <c r="FT15" s="51">
        <f t="shared" si="74"/>
        <v>45809</v>
      </c>
      <c r="FU15" s="51">
        <f t="shared" si="74"/>
        <v>45839</v>
      </c>
      <c r="FV15" s="51">
        <f t="shared" si="74"/>
        <v>45870</v>
      </c>
      <c r="FW15" s="51">
        <f t="shared" si="74"/>
        <v>45901</v>
      </c>
      <c r="FX15" s="51">
        <f t="shared" si="74"/>
        <v>45931</v>
      </c>
      <c r="FY15" s="51">
        <f t="shared" si="74"/>
        <v>45962</v>
      </c>
      <c r="FZ15" s="51">
        <f t="shared" si="74"/>
        <v>45992</v>
      </c>
      <c r="GA15" s="51">
        <f t="shared" si="74"/>
        <v>46023</v>
      </c>
      <c r="GB15" s="51">
        <f t="shared" si="74"/>
        <v>46054</v>
      </c>
      <c r="GC15" s="51">
        <f t="shared" si="74"/>
        <v>46082</v>
      </c>
      <c r="GD15" s="51">
        <f t="shared" si="74"/>
        <v>46113</v>
      </c>
      <c r="GE15" s="51">
        <f t="shared" si="74"/>
        <v>46143</v>
      </c>
      <c r="GF15" s="51">
        <f t="shared" si="74"/>
        <v>46174</v>
      </c>
      <c r="GG15" s="51">
        <f t="shared" si="74"/>
        <v>46204</v>
      </c>
      <c r="GH15" s="51">
        <f t="shared" si="74"/>
        <v>46235</v>
      </c>
      <c r="GI15" s="51">
        <f t="shared" si="74"/>
        <v>46266</v>
      </c>
      <c r="GJ15" s="51">
        <f t="shared" si="74"/>
        <v>46296</v>
      </c>
      <c r="GK15" s="51">
        <f t="shared" si="74"/>
        <v>46327</v>
      </c>
      <c r="GL15" s="51">
        <f t="shared" si="74"/>
        <v>46357</v>
      </c>
      <c r="GM15" s="51">
        <f t="shared" ref="GM15:IX15" si="75">GM9</f>
        <v>46388</v>
      </c>
      <c r="GN15" s="51">
        <f t="shared" si="75"/>
        <v>46419</v>
      </c>
      <c r="GO15" s="51">
        <f t="shared" si="75"/>
        <v>46447</v>
      </c>
      <c r="GP15" s="51">
        <f t="shared" si="75"/>
        <v>46478</v>
      </c>
      <c r="GQ15" s="51">
        <f t="shared" si="75"/>
        <v>46508</v>
      </c>
      <c r="GR15" s="51">
        <f t="shared" si="75"/>
        <v>46539</v>
      </c>
      <c r="GS15" s="51">
        <f t="shared" si="75"/>
        <v>46569</v>
      </c>
      <c r="GT15" s="51">
        <f t="shared" si="75"/>
        <v>46600</v>
      </c>
      <c r="GU15" s="51">
        <f t="shared" si="75"/>
        <v>46631</v>
      </c>
      <c r="GV15" s="51">
        <f t="shared" si="75"/>
        <v>46661</v>
      </c>
      <c r="GW15" s="51">
        <f t="shared" si="75"/>
        <v>46692</v>
      </c>
      <c r="GX15" s="51">
        <f t="shared" si="75"/>
        <v>46722</v>
      </c>
      <c r="GY15" s="51">
        <f t="shared" si="75"/>
        <v>46753</v>
      </c>
      <c r="GZ15" s="51">
        <f t="shared" si="75"/>
        <v>46784</v>
      </c>
      <c r="HA15" s="51">
        <f t="shared" si="75"/>
        <v>46813</v>
      </c>
      <c r="HB15" s="51">
        <f t="shared" si="75"/>
        <v>46844</v>
      </c>
      <c r="HC15" s="51">
        <f t="shared" si="75"/>
        <v>46874</v>
      </c>
      <c r="HD15" s="51">
        <f t="shared" si="75"/>
        <v>46905</v>
      </c>
      <c r="HE15" s="51">
        <f t="shared" si="75"/>
        <v>46935</v>
      </c>
      <c r="HF15" s="51">
        <f t="shared" si="75"/>
        <v>46966</v>
      </c>
      <c r="HG15" s="51">
        <f t="shared" si="75"/>
        <v>46997</v>
      </c>
      <c r="HH15" s="51">
        <f t="shared" si="75"/>
        <v>47027</v>
      </c>
      <c r="HI15" s="51">
        <f t="shared" si="75"/>
        <v>47058</v>
      </c>
      <c r="HJ15" s="51">
        <f t="shared" si="75"/>
        <v>47088</v>
      </c>
      <c r="HK15" s="51">
        <f t="shared" si="75"/>
        <v>47119</v>
      </c>
      <c r="HL15" s="51">
        <f t="shared" si="75"/>
        <v>47150</v>
      </c>
      <c r="HM15" s="51">
        <f t="shared" si="75"/>
        <v>47178</v>
      </c>
      <c r="HN15" s="51">
        <f t="shared" si="75"/>
        <v>47209</v>
      </c>
      <c r="HO15" s="51">
        <f t="shared" si="75"/>
        <v>47239</v>
      </c>
      <c r="HP15" s="51">
        <f t="shared" si="75"/>
        <v>47270</v>
      </c>
      <c r="HQ15" s="51">
        <f t="shared" si="75"/>
        <v>47300</v>
      </c>
      <c r="HR15" s="51">
        <f t="shared" si="75"/>
        <v>47331</v>
      </c>
      <c r="HS15" s="51">
        <f t="shared" si="75"/>
        <v>47362</v>
      </c>
      <c r="HT15" s="51">
        <f t="shared" si="75"/>
        <v>47392</v>
      </c>
      <c r="HU15" s="51">
        <f t="shared" si="75"/>
        <v>47423</v>
      </c>
      <c r="HV15" s="51">
        <f t="shared" si="75"/>
        <v>47453</v>
      </c>
      <c r="HW15" s="51">
        <f t="shared" si="75"/>
        <v>47484</v>
      </c>
      <c r="HX15" s="51">
        <f t="shared" si="75"/>
        <v>47515</v>
      </c>
      <c r="HY15" s="51">
        <f t="shared" si="75"/>
        <v>47543</v>
      </c>
      <c r="HZ15" s="51">
        <f t="shared" si="75"/>
        <v>47574</v>
      </c>
      <c r="IA15" s="51">
        <f t="shared" si="75"/>
        <v>47604</v>
      </c>
      <c r="IB15" s="51">
        <f t="shared" si="75"/>
        <v>47635</v>
      </c>
      <c r="IC15" s="51">
        <f t="shared" si="75"/>
        <v>47665</v>
      </c>
      <c r="ID15" s="51">
        <f t="shared" si="75"/>
        <v>47696</v>
      </c>
      <c r="IE15" s="51">
        <f t="shared" si="75"/>
        <v>47727</v>
      </c>
      <c r="IF15" s="51">
        <f t="shared" si="75"/>
        <v>47757</v>
      </c>
      <c r="IG15" s="51">
        <f t="shared" si="75"/>
        <v>47788</v>
      </c>
      <c r="IH15" s="51">
        <f t="shared" si="75"/>
        <v>47818</v>
      </c>
      <c r="II15" s="51">
        <f t="shared" si="75"/>
        <v>47849</v>
      </c>
      <c r="IJ15" s="51">
        <f t="shared" si="75"/>
        <v>47880</v>
      </c>
      <c r="IK15" s="51">
        <f t="shared" si="75"/>
        <v>47908</v>
      </c>
      <c r="IL15" s="51">
        <f t="shared" si="75"/>
        <v>47939</v>
      </c>
      <c r="IM15" s="51">
        <f t="shared" si="75"/>
        <v>47969</v>
      </c>
      <c r="IN15" s="51">
        <f t="shared" si="75"/>
        <v>48000</v>
      </c>
      <c r="IO15" s="51">
        <f t="shared" si="75"/>
        <v>48030</v>
      </c>
      <c r="IP15" s="51">
        <f t="shared" si="75"/>
        <v>48061</v>
      </c>
      <c r="IQ15" s="51">
        <f t="shared" si="75"/>
        <v>48092</v>
      </c>
      <c r="IR15" s="51">
        <f t="shared" si="75"/>
        <v>48122</v>
      </c>
      <c r="IS15" s="51">
        <f t="shared" si="75"/>
        <v>48153</v>
      </c>
      <c r="IT15" s="51">
        <f t="shared" si="75"/>
        <v>48183</v>
      </c>
      <c r="IU15" s="51">
        <f t="shared" si="75"/>
        <v>48214</v>
      </c>
      <c r="IV15" s="51">
        <f t="shared" si="75"/>
        <v>48245</v>
      </c>
      <c r="IW15" s="51">
        <f t="shared" si="75"/>
        <v>48274</v>
      </c>
      <c r="IX15" s="51">
        <f t="shared" si="75"/>
        <v>48305</v>
      </c>
      <c r="IY15" s="51">
        <f t="shared" ref="IY15:LJ15" si="76">IY9</f>
        <v>48335</v>
      </c>
      <c r="IZ15" s="51">
        <f t="shared" si="76"/>
        <v>48366</v>
      </c>
      <c r="JA15" s="51">
        <f t="shared" si="76"/>
        <v>48396</v>
      </c>
      <c r="JB15" s="51">
        <f t="shared" si="76"/>
        <v>48427</v>
      </c>
      <c r="JC15" s="51">
        <f t="shared" si="76"/>
        <v>48458</v>
      </c>
      <c r="JD15" s="51">
        <f t="shared" si="76"/>
        <v>48488</v>
      </c>
      <c r="JE15" s="51">
        <f t="shared" si="76"/>
        <v>48519</v>
      </c>
      <c r="JF15" s="51">
        <f t="shared" si="76"/>
        <v>48549</v>
      </c>
      <c r="JG15" s="51">
        <f t="shared" si="76"/>
        <v>48580</v>
      </c>
      <c r="JH15" s="51">
        <f t="shared" si="76"/>
        <v>48611</v>
      </c>
      <c r="JI15" s="51">
        <f t="shared" si="76"/>
        <v>48639</v>
      </c>
      <c r="JJ15" s="51">
        <f t="shared" si="76"/>
        <v>48670</v>
      </c>
      <c r="JK15" s="51">
        <f t="shared" si="76"/>
        <v>48700</v>
      </c>
      <c r="JL15" s="51">
        <f t="shared" si="76"/>
        <v>48731</v>
      </c>
      <c r="JM15" s="51">
        <f t="shared" si="76"/>
        <v>48761</v>
      </c>
      <c r="JN15" s="51">
        <f t="shared" si="76"/>
        <v>48792</v>
      </c>
      <c r="JO15" s="51">
        <f t="shared" si="76"/>
        <v>48823</v>
      </c>
      <c r="JP15" s="51">
        <f t="shared" si="76"/>
        <v>48853</v>
      </c>
      <c r="JQ15" s="51">
        <f t="shared" si="76"/>
        <v>48884</v>
      </c>
      <c r="JR15" s="51">
        <f t="shared" si="76"/>
        <v>48914</v>
      </c>
      <c r="JS15" s="51">
        <f t="shared" si="76"/>
        <v>48945</v>
      </c>
      <c r="JT15" s="51">
        <f t="shared" si="76"/>
        <v>48976</v>
      </c>
      <c r="JU15" s="51">
        <f t="shared" si="76"/>
        <v>49004</v>
      </c>
      <c r="JV15" s="51">
        <f t="shared" si="76"/>
        <v>49035</v>
      </c>
      <c r="JW15" s="51">
        <f t="shared" si="76"/>
        <v>49065</v>
      </c>
      <c r="JX15" s="51">
        <f t="shared" si="76"/>
        <v>49096</v>
      </c>
      <c r="JY15" s="51">
        <f t="shared" si="76"/>
        <v>49126</v>
      </c>
      <c r="JZ15" s="51">
        <f t="shared" si="76"/>
        <v>49157</v>
      </c>
      <c r="KA15" s="51">
        <f t="shared" si="76"/>
        <v>49188</v>
      </c>
      <c r="KB15" s="51">
        <f t="shared" si="76"/>
        <v>49218</v>
      </c>
      <c r="KC15" s="51">
        <f t="shared" si="76"/>
        <v>49249</v>
      </c>
      <c r="KD15" s="51">
        <f t="shared" si="76"/>
        <v>49279</v>
      </c>
      <c r="KE15" s="51">
        <f t="shared" si="76"/>
        <v>49310</v>
      </c>
      <c r="KF15" s="51">
        <f t="shared" si="76"/>
        <v>49341</v>
      </c>
      <c r="KG15" s="51">
        <f t="shared" si="76"/>
        <v>49369</v>
      </c>
      <c r="KH15" s="51">
        <f t="shared" si="76"/>
        <v>49400</v>
      </c>
      <c r="KI15" s="51">
        <f t="shared" si="76"/>
        <v>49430</v>
      </c>
      <c r="KJ15" s="51">
        <f t="shared" si="76"/>
        <v>49461</v>
      </c>
      <c r="KK15" s="51">
        <f t="shared" si="76"/>
        <v>49491</v>
      </c>
      <c r="KL15" s="51">
        <f t="shared" si="76"/>
        <v>49522</v>
      </c>
      <c r="KM15" s="51">
        <f t="shared" si="76"/>
        <v>49553</v>
      </c>
      <c r="KN15" s="51">
        <f t="shared" si="76"/>
        <v>49583</v>
      </c>
      <c r="KO15" s="51">
        <f t="shared" si="76"/>
        <v>49614</v>
      </c>
      <c r="KP15" s="51">
        <f t="shared" si="76"/>
        <v>49644</v>
      </c>
      <c r="KQ15" s="51">
        <f t="shared" si="76"/>
        <v>49675</v>
      </c>
      <c r="KR15" s="51">
        <f t="shared" si="76"/>
        <v>49706</v>
      </c>
      <c r="KS15" s="51">
        <f t="shared" si="76"/>
        <v>49735</v>
      </c>
      <c r="KT15" s="51">
        <f t="shared" si="76"/>
        <v>49766</v>
      </c>
      <c r="KU15" s="51">
        <f t="shared" si="76"/>
        <v>49796</v>
      </c>
      <c r="KV15" s="51">
        <f t="shared" si="76"/>
        <v>49827</v>
      </c>
      <c r="KW15" s="51">
        <f t="shared" si="76"/>
        <v>49857</v>
      </c>
      <c r="KX15" s="51">
        <f t="shared" si="76"/>
        <v>49888</v>
      </c>
      <c r="KY15" s="51">
        <f t="shared" si="76"/>
        <v>49919</v>
      </c>
      <c r="KZ15" s="51">
        <f t="shared" si="76"/>
        <v>49949</v>
      </c>
      <c r="LA15" s="51">
        <f t="shared" si="76"/>
        <v>49980</v>
      </c>
      <c r="LB15" s="51">
        <f t="shared" si="76"/>
        <v>50010</v>
      </c>
      <c r="LC15" s="51">
        <f t="shared" si="76"/>
        <v>50041</v>
      </c>
      <c r="LD15" s="51">
        <f t="shared" si="76"/>
        <v>50072</v>
      </c>
      <c r="LE15" s="51">
        <f t="shared" si="76"/>
        <v>50100</v>
      </c>
      <c r="LF15" s="51">
        <f t="shared" si="76"/>
        <v>50131</v>
      </c>
      <c r="LG15" s="51">
        <f t="shared" si="76"/>
        <v>50161</v>
      </c>
      <c r="LH15" s="51">
        <f t="shared" si="76"/>
        <v>50192</v>
      </c>
      <c r="LI15" s="51">
        <f t="shared" si="76"/>
        <v>50222</v>
      </c>
      <c r="LJ15" s="51">
        <f t="shared" si="76"/>
        <v>50253</v>
      </c>
      <c r="LK15" s="51">
        <f t="shared" ref="LK15:MX15" si="77">LK9</f>
        <v>50284</v>
      </c>
      <c r="LL15" s="51">
        <f t="shared" si="77"/>
        <v>50314</v>
      </c>
      <c r="LM15" s="51">
        <f t="shared" si="77"/>
        <v>50345</v>
      </c>
      <c r="LN15" s="51">
        <f t="shared" si="77"/>
        <v>50375</v>
      </c>
      <c r="LO15" s="51">
        <f t="shared" si="77"/>
        <v>50406</v>
      </c>
      <c r="LP15" s="51">
        <f t="shared" si="77"/>
        <v>50437</v>
      </c>
      <c r="LQ15" s="51">
        <f t="shared" si="77"/>
        <v>50465</v>
      </c>
      <c r="LR15" s="51">
        <f t="shared" si="77"/>
        <v>50496</v>
      </c>
      <c r="LS15" s="51">
        <f t="shared" si="77"/>
        <v>50526</v>
      </c>
      <c r="LT15" s="51">
        <f t="shared" si="77"/>
        <v>50557</v>
      </c>
      <c r="LU15" s="51">
        <f t="shared" si="77"/>
        <v>50587</v>
      </c>
      <c r="LV15" s="51">
        <f t="shared" si="77"/>
        <v>50618</v>
      </c>
      <c r="LW15" s="51">
        <f t="shared" si="77"/>
        <v>50649</v>
      </c>
      <c r="LX15" s="51">
        <f t="shared" si="77"/>
        <v>50679</v>
      </c>
      <c r="LY15" s="51">
        <f t="shared" si="77"/>
        <v>50710</v>
      </c>
      <c r="LZ15" s="51">
        <f t="shared" si="77"/>
        <v>50740</v>
      </c>
      <c r="MA15" s="51">
        <f t="shared" si="77"/>
        <v>50771</v>
      </c>
      <c r="MB15" s="51">
        <f t="shared" si="77"/>
        <v>50802</v>
      </c>
      <c r="MC15" s="51">
        <f t="shared" si="77"/>
        <v>50830</v>
      </c>
      <c r="MD15" s="51">
        <f t="shared" si="77"/>
        <v>50861</v>
      </c>
      <c r="ME15" s="51">
        <f t="shared" si="77"/>
        <v>50891</v>
      </c>
      <c r="MF15" s="51">
        <f t="shared" si="77"/>
        <v>50922</v>
      </c>
      <c r="MG15" s="51">
        <f t="shared" si="77"/>
        <v>50952</v>
      </c>
      <c r="MH15" s="51">
        <f t="shared" si="77"/>
        <v>50983</v>
      </c>
      <c r="MI15" s="51">
        <f t="shared" si="77"/>
        <v>51014</v>
      </c>
      <c r="MJ15" s="51">
        <f t="shared" si="77"/>
        <v>51044</v>
      </c>
      <c r="MK15" s="51">
        <f t="shared" si="77"/>
        <v>51075</v>
      </c>
      <c r="ML15" s="51">
        <f t="shared" si="77"/>
        <v>51105</v>
      </c>
      <c r="MM15" s="51">
        <f t="shared" si="77"/>
        <v>51136</v>
      </c>
      <c r="MN15" s="51">
        <f t="shared" si="77"/>
        <v>51167</v>
      </c>
      <c r="MO15" s="51">
        <f t="shared" si="77"/>
        <v>51196</v>
      </c>
      <c r="MP15" s="51">
        <f t="shared" si="77"/>
        <v>51227</v>
      </c>
      <c r="MQ15" s="51">
        <f t="shared" si="77"/>
        <v>51257</v>
      </c>
      <c r="MR15" s="51">
        <f t="shared" si="77"/>
        <v>51288</v>
      </c>
      <c r="MS15" s="51">
        <f t="shared" si="77"/>
        <v>51318</v>
      </c>
      <c r="MT15" s="51">
        <f t="shared" si="77"/>
        <v>51349</v>
      </c>
      <c r="MU15" s="51">
        <f t="shared" si="77"/>
        <v>51380</v>
      </c>
      <c r="MV15" s="51">
        <f t="shared" si="77"/>
        <v>51410</v>
      </c>
      <c r="MW15" s="51">
        <f t="shared" si="77"/>
        <v>51441</v>
      </c>
      <c r="MX15" s="51">
        <f t="shared" si="77"/>
        <v>51471</v>
      </c>
    </row>
    <row r="16" spans="1:362" x14ac:dyDescent="0.2">
      <c r="A16" s="40" t="s">
        <v>37</v>
      </c>
      <c r="B16" s="39">
        <f>SUM(C16:N16)</f>
        <v>4912</v>
      </c>
      <c r="C16" s="50">
        <f t="shared" ref="C16:BN16" si="78">16*(C3-C6-C7)</f>
        <v>400</v>
      </c>
      <c r="D16" s="50">
        <f t="shared" si="78"/>
        <v>384</v>
      </c>
      <c r="E16" s="50">
        <f t="shared" si="78"/>
        <v>432</v>
      </c>
      <c r="F16" s="50">
        <f t="shared" si="78"/>
        <v>416</v>
      </c>
      <c r="G16" s="50">
        <f t="shared" si="78"/>
        <v>400</v>
      </c>
      <c r="H16" s="50">
        <f t="shared" si="78"/>
        <v>416</v>
      </c>
      <c r="I16" s="50">
        <f t="shared" si="78"/>
        <v>400</v>
      </c>
      <c r="J16" s="50">
        <f t="shared" si="78"/>
        <v>432</v>
      </c>
      <c r="K16" s="50">
        <f t="shared" si="78"/>
        <v>400</v>
      </c>
      <c r="L16" s="50">
        <f t="shared" si="78"/>
        <v>416</v>
      </c>
      <c r="M16" s="50">
        <f t="shared" si="78"/>
        <v>400</v>
      </c>
      <c r="N16" s="50">
        <f t="shared" si="78"/>
        <v>416</v>
      </c>
      <c r="O16" s="50">
        <f t="shared" si="78"/>
        <v>400</v>
      </c>
      <c r="P16" s="50">
        <f t="shared" si="78"/>
        <v>400</v>
      </c>
      <c r="Q16" s="50">
        <f t="shared" si="78"/>
        <v>432</v>
      </c>
      <c r="R16" s="50">
        <f t="shared" si="78"/>
        <v>400</v>
      </c>
      <c r="S16" s="50">
        <f t="shared" si="78"/>
        <v>416</v>
      </c>
      <c r="T16" s="50">
        <f t="shared" si="78"/>
        <v>416</v>
      </c>
      <c r="U16" s="50">
        <f t="shared" si="78"/>
        <v>400</v>
      </c>
      <c r="V16" s="50">
        <f t="shared" si="78"/>
        <v>432</v>
      </c>
      <c r="W16" s="50">
        <f t="shared" si="78"/>
        <v>384</v>
      </c>
      <c r="X16" s="50">
        <f t="shared" si="78"/>
        <v>432</v>
      </c>
      <c r="Y16" s="50">
        <f t="shared" si="78"/>
        <v>400</v>
      </c>
      <c r="Z16" s="50">
        <f t="shared" si="78"/>
        <v>400</v>
      </c>
      <c r="AA16" s="50">
        <f t="shared" si="78"/>
        <v>416</v>
      </c>
      <c r="AB16" s="50">
        <f t="shared" si="78"/>
        <v>384</v>
      </c>
      <c r="AC16" s="50">
        <f t="shared" si="78"/>
        <v>416</v>
      </c>
      <c r="AD16" s="50">
        <f t="shared" si="78"/>
        <v>416</v>
      </c>
      <c r="AE16" s="50">
        <f t="shared" si="78"/>
        <v>416</v>
      </c>
      <c r="AF16" s="50">
        <f t="shared" si="78"/>
        <v>400</v>
      </c>
      <c r="AG16" s="50">
        <f t="shared" si="78"/>
        <v>416</v>
      </c>
      <c r="AH16" s="50">
        <f t="shared" si="78"/>
        <v>432</v>
      </c>
      <c r="AI16" s="50">
        <f t="shared" si="78"/>
        <v>384</v>
      </c>
      <c r="AJ16" s="50">
        <f t="shared" si="78"/>
        <v>432</v>
      </c>
      <c r="AK16" s="50">
        <f t="shared" si="78"/>
        <v>400</v>
      </c>
      <c r="AL16" s="50">
        <f t="shared" si="78"/>
        <v>400</v>
      </c>
      <c r="AM16" s="50">
        <f t="shared" si="78"/>
        <v>416</v>
      </c>
      <c r="AN16" s="50">
        <f t="shared" si="78"/>
        <v>384</v>
      </c>
      <c r="AO16" s="50">
        <f t="shared" si="78"/>
        <v>416</v>
      </c>
      <c r="AP16" s="50">
        <f t="shared" si="78"/>
        <v>416</v>
      </c>
      <c r="AQ16" s="50">
        <f t="shared" si="78"/>
        <v>416</v>
      </c>
      <c r="AR16" s="50">
        <f t="shared" si="78"/>
        <v>400</v>
      </c>
      <c r="AS16" s="50">
        <f t="shared" si="78"/>
        <v>416</v>
      </c>
      <c r="AT16" s="50">
        <f t="shared" si="78"/>
        <v>416</v>
      </c>
      <c r="AU16" s="50">
        <f t="shared" si="78"/>
        <v>400</v>
      </c>
      <c r="AV16" s="50">
        <f t="shared" si="78"/>
        <v>432</v>
      </c>
      <c r="AW16" s="50">
        <f t="shared" si="78"/>
        <v>384</v>
      </c>
      <c r="AX16" s="50">
        <f t="shared" si="78"/>
        <v>416</v>
      </c>
      <c r="AY16" s="50">
        <f t="shared" si="78"/>
        <v>416</v>
      </c>
      <c r="AZ16" s="50">
        <f t="shared" si="78"/>
        <v>384</v>
      </c>
      <c r="BA16" s="50">
        <f t="shared" si="78"/>
        <v>416</v>
      </c>
      <c r="BB16" s="50">
        <f t="shared" si="78"/>
        <v>416</v>
      </c>
      <c r="BC16" s="50">
        <f t="shared" si="78"/>
        <v>400</v>
      </c>
      <c r="BD16" s="50">
        <f t="shared" si="78"/>
        <v>416</v>
      </c>
      <c r="BE16" s="50">
        <f t="shared" si="78"/>
        <v>416</v>
      </c>
      <c r="BF16" s="50">
        <f t="shared" si="78"/>
        <v>416</v>
      </c>
      <c r="BG16" s="50">
        <f t="shared" si="78"/>
        <v>400</v>
      </c>
      <c r="BH16" s="50">
        <f t="shared" si="78"/>
        <v>432</v>
      </c>
      <c r="BI16" s="50">
        <f t="shared" si="78"/>
        <v>384</v>
      </c>
      <c r="BJ16" s="50">
        <f t="shared" si="78"/>
        <v>416</v>
      </c>
      <c r="BK16" s="50">
        <f t="shared" si="78"/>
        <v>400</v>
      </c>
      <c r="BL16" s="50">
        <f t="shared" si="78"/>
        <v>400</v>
      </c>
      <c r="BM16" s="50">
        <f t="shared" si="78"/>
        <v>432</v>
      </c>
      <c r="BN16" s="50">
        <f t="shared" si="78"/>
        <v>416</v>
      </c>
      <c r="BO16" s="50">
        <f t="shared" ref="BO16:DZ16" si="79">16*(BO3-BO6-BO7)</f>
        <v>400</v>
      </c>
      <c r="BP16" s="50">
        <f t="shared" si="79"/>
        <v>416</v>
      </c>
      <c r="BQ16" s="50">
        <f t="shared" si="79"/>
        <v>400</v>
      </c>
      <c r="BR16" s="50">
        <f t="shared" si="79"/>
        <v>432</v>
      </c>
      <c r="BS16" s="50">
        <f t="shared" si="79"/>
        <v>400</v>
      </c>
      <c r="BT16" s="50">
        <f t="shared" si="79"/>
        <v>416</v>
      </c>
      <c r="BU16" s="50">
        <f t="shared" si="79"/>
        <v>400</v>
      </c>
      <c r="BV16" s="50">
        <f t="shared" si="79"/>
        <v>416</v>
      </c>
      <c r="BW16" s="50">
        <f t="shared" si="79"/>
        <v>400</v>
      </c>
      <c r="BX16" s="50">
        <f t="shared" si="79"/>
        <v>384</v>
      </c>
      <c r="BY16" s="50">
        <f t="shared" si="79"/>
        <v>432</v>
      </c>
      <c r="BZ16" s="50">
        <f t="shared" si="79"/>
        <v>400</v>
      </c>
      <c r="CA16" s="50">
        <f t="shared" si="79"/>
        <v>416</v>
      </c>
      <c r="CB16" s="50">
        <f t="shared" si="79"/>
        <v>416</v>
      </c>
      <c r="CC16" s="50">
        <f t="shared" si="79"/>
        <v>400</v>
      </c>
      <c r="CD16" s="50">
        <f t="shared" si="79"/>
        <v>432</v>
      </c>
      <c r="CE16" s="50">
        <f t="shared" si="79"/>
        <v>400</v>
      </c>
      <c r="CF16" s="50">
        <f t="shared" si="79"/>
        <v>416</v>
      </c>
      <c r="CG16" s="50">
        <f t="shared" si="79"/>
        <v>400</v>
      </c>
      <c r="CH16" s="50">
        <f t="shared" si="79"/>
        <v>400</v>
      </c>
      <c r="CI16" s="50">
        <f t="shared" si="79"/>
        <v>416</v>
      </c>
      <c r="CJ16" s="50">
        <f t="shared" si="79"/>
        <v>384</v>
      </c>
      <c r="CK16" s="50">
        <f t="shared" si="79"/>
        <v>432</v>
      </c>
      <c r="CL16" s="50">
        <f t="shared" si="79"/>
        <v>400</v>
      </c>
      <c r="CM16" s="50">
        <f t="shared" si="79"/>
        <v>416</v>
      </c>
      <c r="CN16" s="50">
        <f t="shared" si="79"/>
        <v>416</v>
      </c>
      <c r="CO16" s="50">
        <f t="shared" si="79"/>
        <v>400</v>
      </c>
      <c r="CP16" s="50">
        <f t="shared" si="79"/>
        <v>432</v>
      </c>
      <c r="CQ16" s="50">
        <f t="shared" si="79"/>
        <v>384</v>
      </c>
      <c r="CR16" s="50">
        <f t="shared" si="79"/>
        <v>432</v>
      </c>
      <c r="CS16" s="50">
        <f t="shared" si="79"/>
        <v>400</v>
      </c>
      <c r="CT16" s="50">
        <f t="shared" si="79"/>
        <v>400</v>
      </c>
      <c r="CU16" s="50">
        <f t="shared" si="79"/>
        <v>416</v>
      </c>
      <c r="CV16" s="50">
        <f t="shared" si="79"/>
        <v>384</v>
      </c>
      <c r="CW16" s="50">
        <f t="shared" si="79"/>
        <v>416</v>
      </c>
      <c r="CX16" s="50">
        <f t="shared" si="79"/>
        <v>416</v>
      </c>
      <c r="CY16" s="50">
        <f t="shared" si="79"/>
        <v>416</v>
      </c>
      <c r="CZ16" s="50">
        <f t="shared" si="79"/>
        <v>400</v>
      </c>
      <c r="DA16" s="50">
        <f t="shared" si="79"/>
        <v>416</v>
      </c>
      <c r="DB16" s="50">
        <f t="shared" si="79"/>
        <v>432</v>
      </c>
      <c r="DC16" s="50">
        <f t="shared" si="79"/>
        <v>384</v>
      </c>
      <c r="DD16" s="50">
        <f t="shared" si="79"/>
        <v>432</v>
      </c>
      <c r="DE16" s="50">
        <f t="shared" si="79"/>
        <v>400</v>
      </c>
      <c r="DF16" s="50">
        <f t="shared" si="79"/>
        <v>400</v>
      </c>
      <c r="DG16" s="50">
        <f t="shared" si="79"/>
        <v>416</v>
      </c>
      <c r="DH16" s="50">
        <f t="shared" si="79"/>
        <v>400</v>
      </c>
      <c r="DI16" s="50">
        <f t="shared" si="79"/>
        <v>416</v>
      </c>
      <c r="DJ16" s="50">
        <f t="shared" si="79"/>
        <v>416</v>
      </c>
      <c r="DK16" s="50">
        <f t="shared" si="79"/>
        <v>400</v>
      </c>
      <c r="DL16" s="50">
        <f t="shared" si="79"/>
        <v>416</v>
      </c>
      <c r="DM16" s="50">
        <f t="shared" si="79"/>
        <v>416</v>
      </c>
      <c r="DN16" s="50">
        <f t="shared" si="79"/>
        <v>416</v>
      </c>
      <c r="DO16" s="50">
        <f t="shared" si="79"/>
        <v>400</v>
      </c>
      <c r="DP16" s="50">
        <f t="shared" si="79"/>
        <v>432</v>
      </c>
      <c r="DQ16" s="50">
        <f t="shared" si="79"/>
        <v>384</v>
      </c>
      <c r="DR16" s="50">
        <f t="shared" si="79"/>
        <v>416</v>
      </c>
      <c r="DS16" s="50">
        <f t="shared" si="79"/>
        <v>400</v>
      </c>
      <c r="DT16" s="50">
        <f t="shared" si="79"/>
        <v>384</v>
      </c>
      <c r="DU16" s="50">
        <f t="shared" si="79"/>
        <v>432</v>
      </c>
      <c r="DV16" s="50">
        <f t="shared" si="79"/>
        <v>416</v>
      </c>
      <c r="DW16" s="50">
        <f t="shared" si="79"/>
        <v>400</v>
      </c>
      <c r="DX16" s="50">
        <f t="shared" si="79"/>
        <v>416</v>
      </c>
      <c r="DY16" s="50">
        <f t="shared" si="79"/>
        <v>416</v>
      </c>
      <c r="DZ16" s="50">
        <f t="shared" si="79"/>
        <v>416</v>
      </c>
      <c r="EA16" s="50">
        <f t="shared" ref="EA16:GL16" si="80">16*(EA3-EA6-EA7)</f>
        <v>400</v>
      </c>
      <c r="EB16" s="50">
        <f t="shared" si="80"/>
        <v>416</v>
      </c>
      <c r="EC16" s="50">
        <f t="shared" si="80"/>
        <v>400</v>
      </c>
      <c r="ED16" s="50">
        <f t="shared" si="80"/>
        <v>416</v>
      </c>
      <c r="EE16" s="50">
        <f t="shared" si="80"/>
        <v>400</v>
      </c>
      <c r="EF16" s="50">
        <f t="shared" si="80"/>
        <v>384</v>
      </c>
      <c r="EG16" s="50">
        <f t="shared" si="80"/>
        <v>432</v>
      </c>
      <c r="EH16" s="50">
        <f t="shared" si="80"/>
        <v>416</v>
      </c>
      <c r="EI16" s="50">
        <f t="shared" si="80"/>
        <v>400</v>
      </c>
      <c r="EJ16" s="50">
        <f t="shared" si="80"/>
        <v>416</v>
      </c>
      <c r="EK16" s="50">
        <f t="shared" si="80"/>
        <v>400</v>
      </c>
      <c r="EL16" s="50">
        <f t="shared" si="80"/>
        <v>432</v>
      </c>
      <c r="EM16" s="50">
        <f t="shared" si="80"/>
        <v>400</v>
      </c>
      <c r="EN16" s="50">
        <f t="shared" si="80"/>
        <v>416</v>
      </c>
      <c r="EO16" s="50">
        <f t="shared" si="80"/>
        <v>400</v>
      </c>
      <c r="EP16" s="50">
        <f t="shared" si="80"/>
        <v>416</v>
      </c>
      <c r="EQ16" s="50">
        <f t="shared" si="80"/>
        <v>400</v>
      </c>
      <c r="ER16" s="50">
        <f t="shared" si="80"/>
        <v>384</v>
      </c>
      <c r="ES16" s="50">
        <f t="shared" si="80"/>
        <v>432</v>
      </c>
      <c r="ET16" s="50">
        <f t="shared" si="80"/>
        <v>400</v>
      </c>
      <c r="EU16" s="50">
        <f t="shared" si="80"/>
        <v>416</v>
      </c>
      <c r="EV16" s="50">
        <f t="shared" si="80"/>
        <v>416</v>
      </c>
      <c r="EW16" s="50">
        <f t="shared" si="80"/>
        <v>400</v>
      </c>
      <c r="EX16" s="50">
        <f t="shared" si="80"/>
        <v>432</v>
      </c>
      <c r="EY16" s="50">
        <f t="shared" si="80"/>
        <v>400</v>
      </c>
      <c r="EZ16" s="50">
        <f t="shared" si="80"/>
        <v>416</v>
      </c>
      <c r="FA16" s="50">
        <f t="shared" si="80"/>
        <v>400</v>
      </c>
      <c r="FB16" s="50">
        <f t="shared" si="80"/>
        <v>400</v>
      </c>
      <c r="FC16" s="50">
        <f t="shared" si="80"/>
        <v>416</v>
      </c>
      <c r="FD16" s="50">
        <f t="shared" si="80"/>
        <v>400</v>
      </c>
      <c r="FE16" s="50">
        <f t="shared" si="80"/>
        <v>416</v>
      </c>
      <c r="FF16" s="50">
        <f t="shared" si="80"/>
        <v>416</v>
      </c>
      <c r="FG16" s="50">
        <f t="shared" si="80"/>
        <v>416</v>
      </c>
      <c r="FH16" s="50">
        <f t="shared" si="80"/>
        <v>400</v>
      </c>
      <c r="FI16" s="50">
        <f t="shared" si="80"/>
        <v>416</v>
      </c>
      <c r="FJ16" s="50">
        <f t="shared" si="80"/>
        <v>432</v>
      </c>
      <c r="FK16" s="50">
        <f t="shared" si="80"/>
        <v>384</v>
      </c>
      <c r="FL16" s="50">
        <f t="shared" si="80"/>
        <v>432</v>
      </c>
      <c r="FM16" s="50">
        <f t="shared" si="80"/>
        <v>400</v>
      </c>
      <c r="FN16" s="50">
        <f t="shared" si="80"/>
        <v>400</v>
      </c>
      <c r="FO16" s="50">
        <f t="shared" si="80"/>
        <v>416</v>
      </c>
      <c r="FP16" s="50">
        <f t="shared" si="80"/>
        <v>384</v>
      </c>
      <c r="FQ16" s="50">
        <f t="shared" si="80"/>
        <v>416</v>
      </c>
      <c r="FR16" s="50">
        <f t="shared" si="80"/>
        <v>416</v>
      </c>
      <c r="FS16" s="50">
        <f t="shared" si="80"/>
        <v>416</v>
      </c>
      <c r="FT16" s="50">
        <f t="shared" si="80"/>
        <v>400</v>
      </c>
      <c r="FU16" s="50">
        <f t="shared" si="80"/>
        <v>416</v>
      </c>
      <c r="FV16" s="50">
        <f t="shared" si="80"/>
        <v>416</v>
      </c>
      <c r="FW16" s="50">
        <f t="shared" si="80"/>
        <v>400</v>
      </c>
      <c r="FX16" s="50">
        <f t="shared" si="80"/>
        <v>432</v>
      </c>
      <c r="FY16" s="50">
        <f t="shared" si="80"/>
        <v>384</v>
      </c>
      <c r="FZ16" s="50">
        <f t="shared" si="80"/>
        <v>416</v>
      </c>
      <c r="GA16" s="50">
        <f t="shared" si="80"/>
        <v>416</v>
      </c>
      <c r="GB16" s="50">
        <f t="shared" si="80"/>
        <v>384</v>
      </c>
      <c r="GC16" s="50">
        <f t="shared" si="80"/>
        <v>416</v>
      </c>
      <c r="GD16" s="50">
        <f t="shared" si="80"/>
        <v>416</v>
      </c>
      <c r="GE16" s="50">
        <f t="shared" si="80"/>
        <v>400</v>
      </c>
      <c r="GF16" s="50">
        <f t="shared" si="80"/>
        <v>416</v>
      </c>
      <c r="GG16" s="50">
        <f t="shared" si="80"/>
        <v>416</v>
      </c>
      <c r="GH16" s="50">
        <f t="shared" si="80"/>
        <v>416</v>
      </c>
      <c r="GI16" s="50">
        <f t="shared" si="80"/>
        <v>400</v>
      </c>
      <c r="GJ16" s="50">
        <f t="shared" si="80"/>
        <v>432</v>
      </c>
      <c r="GK16" s="50">
        <f t="shared" si="80"/>
        <v>384</v>
      </c>
      <c r="GL16" s="50">
        <f t="shared" si="80"/>
        <v>416</v>
      </c>
      <c r="GM16" s="50">
        <f t="shared" ref="GM16:IX16" si="81">16*(GM3-GM6-GM7)</f>
        <v>400</v>
      </c>
      <c r="GN16" s="50">
        <f t="shared" si="81"/>
        <v>384</v>
      </c>
      <c r="GO16" s="50">
        <f t="shared" si="81"/>
        <v>432</v>
      </c>
      <c r="GP16" s="50">
        <f t="shared" si="81"/>
        <v>416</v>
      </c>
      <c r="GQ16" s="50">
        <f t="shared" si="81"/>
        <v>400</v>
      </c>
      <c r="GR16" s="50">
        <f t="shared" si="81"/>
        <v>416</v>
      </c>
      <c r="GS16" s="50">
        <f t="shared" si="81"/>
        <v>416</v>
      </c>
      <c r="GT16" s="50">
        <f t="shared" si="81"/>
        <v>416</v>
      </c>
      <c r="GU16" s="50">
        <f t="shared" si="81"/>
        <v>400</v>
      </c>
      <c r="GV16" s="50">
        <f t="shared" si="81"/>
        <v>416</v>
      </c>
      <c r="GW16" s="50">
        <f t="shared" si="81"/>
        <v>400</v>
      </c>
      <c r="GX16" s="50">
        <f t="shared" si="81"/>
        <v>416</v>
      </c>
      <c r="GY16" s="50">
        <f t="shared" si="81"/>
        <v>400</v>
      </c>
      <c r="GZ16" s="50">
        <f t="shared" si="81"/>
        <v>400</v>
      </c>
      <c r="HA16" s="50">
        <f t="shared" si="81"/>
        <v>432</v>
      </c>
      <c r="HB16" s="50">
        <f t="shared" si="81"/>
        <v>400</v>
      </c>
      <c r="HC16" s="50">
        <f t="shared" si="81"/>
        <v>416</v>
      </c>
      <c r="HD16" s="50">
        <f t="shared" si="81"/>
        <v>416</v>
      </c>
      <c r="HE16" s="50">
        <f t="shared" si="81"/>
        <v>400</v>
      </c>
      <c r="HF16" s="50">
        <f t="shared" si="81"/>
        <v>432</v>
      </c>
      <c r="HG16" s="50">
        <f t="shared" si="81"/>
        <v>400</v>
      </c>
      <c r="HH16" s="50">
        <f t="shared" si="81"/>
        <v>416</v>
      </c>
      <c r="HI16" s="50">
        <f t="shared" si="81"/>
        <v>400</v>
      </c>
      <c r="HJ16" s="50">
        <f t="shared" si="81"/>
        <v>400</v>
      </c>
      <c r="HK16" s="50">
        <f t="shared" si="81"/>
        <v>416</v>
      </c>
      <c r="HL16" s="50">
        <f t="shared" si="81"/>
        <v>384</v>
      </c>
      <c r="HM16" s="50">
        <f t="shared" si="81"/>
        <v>432</v>
      </c>
      <c r="HN16" s="50">
        <f t="shared" si="81"/>
        <v>400</v>
      </c>
      <c r="HO16" s="50">
        <f t="shared" si="81"/>
        <v>416</v>
      </c>
      <c r="HP16" s="50">
        <f t="shared" si="81"/>
        <v>416</v>
      </c>
      <c r="HQ16" s="50">
        <f t="shared" si="81"/>
        <v>400</v>
      </c>
      <c r="HR16" s="50">
        <f t="shared" si="81"/>
        <v>432</v>
      </c>
      <c r="HS16" s="50">
        <f t="shared" si="81"/>
        <v>384</v>
      </c>
      <c r="HT16" s="50">
        <f t="shared" si="81"/>
        <v>432</v>
      </c>
      <c r="HU16" s="50">
        <f t="shared" si="81"/>
        <v>400</v>
      </c>
      <c r="HV16" s="50">
        <f t="shared" si="81"/>
        <v>400</v>
      </c>
      <c r="HW16" s="50">
        <f t="shared" si="81"/>
        <v>416</v>
      </c>
      <c r="HX16" s="50">
        <f t="shared" si="81"/>
        <v>384</v>
      </c>
      <c r="HY16" s="50">
        <f t="shared" si="81"/>
        <v>416</v>
      </c>
      <c r="HZ16" s="50">
        <f t="shared" si="81"/>
        <v>416</v>
      </c>
      <c r="IA16" s="50">
        <f t="shared" si="81"/>
        <v>416</v>
      </c>
      <c r="IB16" s="50">
        <f t="shared" si="81"/>
        <v>400</v>
      </c>
      <c r="IC16" s="50">
        <f t="shared" si="81"/>
        <v>416</v>
      </c>
      <c r="ID16" s="50">
        <f t="shared" si="81"/>
        <v>432</v>
      </c>
      <c r="IE16" s="50">
        <f t="shared" si="81"/>
        <v>384</v>
      </c>
      <c r="IF16" s="50">
        <f t="shared" si="81"/>
        <v>432</v>
      </c>
      <c r="IG16" s="50">
        <f t="shared" si="81"/>
        <v>400</v>
      </c>
      <c r="IH16" s="50">
        <f t="shared" si="81"/>
        <v>400</v>
      </c>
      <c r="II16" s="50">
        <f t="shared" si="81"/>
        <v>416</v>
      </c>
      <c r="IJ16" s="50">
        <f t="shared" si="81"/>
        <v>384</v>
      </c>
      <c r="IK16" s="50">
        <f t="shared" si="81"/>
        <v>416</v>
      </c>
      <c r="IL16" s="50">
        <f t="shared" si="81"/>
        <v>416</v>
      </c>
      <c r="IM16" s="50">
        <f t="shared" si="81"/>
        <v>416</v>
      </c>
      <c r="IN16" s="50">
        <f t="shared" si="81"/>
        <v>400</v>
      </c>
      <c r="IO16" s="50">
        <f t="shared" si="81"/>
        <v>416</v>
      </c>
      <c r="IP16" s="50">
        <f t="shared" si="81"/>
        <v>416</v>
      </c>
      <c r="IQ16" s="50">
        <f t="shared" si="81"/>
        <v>400</v>
      </c>
      <c r="IR16" s="50">
        <f t="shared" si="81"/>
        <v>432</v>
      </c>
      <c r="IS16" s="50">
        <f t="shared" si="81"/>
        <v>384</v>
      </c>
      <c r="IT16" s="50">
        <f t="shared" si="81"/>
        <v>416</v>
      </c>
      <c r="IU16" s="50">
        <f t="shared" si="81"/>
        <v>416</v>
      </c>
      <c r="IV16" s="50">
        <f t="shared" si="81"/>
        <v>384</v>
      </c>
      <c r="IW16" s="50">
        <f t="shared" si="81"/>
        <v>432</v>
      </c>
      <c r="IX16" s="50">
        <f t="shared" si="81"/>
        <v>416</v>
      </c>
      <c r="IY16" s="50">
        <f t="shared" ref="IY16:LJ16" si="82">16*(IY3-IY6-IY7)</f>
        <v>400</v>
      </c>
      <c r="IZ16" s="50">
        <f t="shared" si="82"/>
        <v>416</v>
      </c>
      <c r="JA16" s="50">
        <f t="shared" si="82"/>
        <v>416</v>
      </c>
      <c r="JB16" s="50">
        <f t="shared" si="82"/>
        <v>416</v>
      </c>
      <c r="JC16" s="50">
        <f t="shared" si="82"/>
        <v>400</v>
      </c>
      <c r="JD16" s="50">
        <f t="shared" si="82"/>
        <v>416</v>
      </c>
      <c r="JE16" s="50">
        <f t="shared" si="82"/>
        <v>400</v>
      </c>
      <c r="JF16" s="50">
        <f t="shared" si="82"/>
        <v>416</v>
      </c>
      <c r="JG16" s="50">
        <f t="shared" si="82"/>
        <v>400</v>
      </c>
      <c r="JH16" s="50">
        <f t="shared" si="82"/>
        <v>384</v>
      </c>
      <c r="JI16" s="50">
        <f t="shared" si="82"/>
        <v>432</v>
      </c>
      <c r="JJ16" s="50">
        <f t="shared" si="82"/>
        <v>416</v>
      </c>
      <c r="JK16" s="50">
        <f t="shared" si="82"/>
        <v>400</v>
      </c>
      <c r="JL16" s="50">
        <f t="shared" si="82"/>
        <v>416</v>
      </c>
      <c r="JM16" s="50">
        <f t="shared" si="82"/>
        <v>400</v>
      </c>
      <c r="JN16" s="50">
        <f t="shared" si="82"/>
        <v>432</v>
      </c>
      <c r="JO16" s="50">
        <f t="shared" si="82"/>
        <v>400</v>
      </c>
      <c r="JP16" s="50">
        <f t="shared" si="82"/>
        <v>416</v>
      </c>
      <c r="JQ16" s="50">
        <f t="shared" si="82"/>
        <v>400</v>
      </c>
      <c r="JR16" s="50">
        <f t="shared" si="82"/>
        <v>416</v>
      </c>
      <c r="JS16" s="50">
        <f t="shared" si="82"/>
        <v>400</v>
      </c>
      <c r="JT16" s="50">
        <f t="shared" si="82"/>
        <v>384</v>
      </c>
      <c r="JU16" s="50">
        <f t="shared" si="82"/>
        <v>432</v>
      </c>
      <c r="JV16" s="50">
        <f t="shared" si="82"/>
        <v>400</v>
      </c>
      <c r="JW16" s="50">
        <f t="shared" si="82"/>
        <v>416</v>
      </c>
      <c r="JX16" s="50">
        <f t="shared" si="82"/>
        <v>416</v>
      </c>
      <c r="JY16" s="50">
        <f t="shared" si="82"/>
        <v>400</v>
      </c>
      <c r="JZ16" s="50">
        <f t="shared" si="82"/>
        <v>432</v>
      </c>
      <c r="KA16" s="50">
        <f t="shared" si="82"/>
        <v>400</v>
      </c>
      <c r="KB16" s="50">
        <f t="shared" si="82"/>
        <v>416</v>
      </c>
      <c r="KC16" s="50">
        <f t="shared" si="82"/>
        <v>400</v>
      </c>
      <c r="KD16" s="50">
        <f t="shared" si="82"/>
        <v>400</v>
      </c>
      <c r="KE16" s="50">
        <f t="shared" si="82"/>
        <v>416</v>
      </c>
      <c r="KF16" s="50">
        <f t="shared" si="82"/>
        <v>384</v>
      </c>
      <c r="KG16" s="50">
        <f t="shared" si="82"/>
        <v>432</v>
      </c>
      <c r="KH16" s="50">
        <f t="shared" si="82"/>
        <v>400</v>
      </c>
      <c r="KI16" s="50">
        <f t="shared" si="82"/>
        <v>416</v>
      </c>
      <c r="KJ16" s="50">
        <f t="shared" si="82"/>
        <v>416</v>
      </c>
      <c r="KK16" s="50">
        <f t="shared" si="82"/>
        <v>400</v>
      </c>
      <c r="KL16" s="50">
        <f t="shared" si="82"/>
        <v>432</v>
      </c>
      <c r="KM16" s="50">
        <f t="shared" si="82"/>
        <v>384</v>
      </c>
      <c r="KN16" s="50">
        <f t="shared" si="82"/>
        <v>432</v>
      </c>
      <c r="KO16" s="50">
        <f t="shared" si="82"/>
        <v>400</v>
      </c>
      <c r="KP16" s="50">
        <f t="shared" si="82"/>
        <v>400</v>
      </c>
      <c r="KQ16" s="50">
        <f t="shared" si="82"/>
        <v>416</v>
      </c>
      <c r="KR16" s="50">
        <f t="shared" si="82"/>
        <v>400</v>
      </c>
      <c r="KS16" s="50">
        <f t="shared" si="82"/>
        <v>416</v>
      </c>
      <c r="KT16" s="50">
        <f t="shared" si="82"/>
        <v>416</v>
      </c>
      <c r="KU16" s="50">
        <f t="shared" si="82"/>
        <v>416</v>
      </c>
      <c r="KV16" s="50">
        <f t="shared" si="82"/>
        <v>400</v>
      </c>
      <c r="KW16" s="50">
        <f t="shared" si="82"/>
        <v>416</v>
      </c>
      <c r="KX16" s="50">
        <f t="shared" si="82"/>
        <v>416</v>
      </c>
      <c r="KY16" s="50">
        <f t="shared" si="82"/>
        <v>400</v>
      </c>
      <c r="KZ16" s="50">
        <f t="shared" si="82"/>
        <v>432</v>
      </c>
      <c r="LA16" s="50">
        <f t="shared" si="82"/>
        <v>384</v>
      </c>
      <c r="LB16" s="50">
        <f t="shared" si="82"/>
        <v>416</v>
      </c>
      <c r="LC16" s="50">
        <f t="shared" si="82"/>
        <v>416</v>
      </c>
      <c r="LD16" s="50">
        <f t="shared" si="82"/>
        <v>384</v>
      </c>
      <c r="LE16" s="50">
        <f t="shared" si="82"/>
        <v>416</v>
      </c>
      <c r="LF16" s="50">
        <f t="shared" si="82"/>
        <v>416</v>
      </c>
      <c r="LG16" s="50">
        <f t="shared" si="82"/>
        <v>400</v>
      </c>
      <c r="LH16" s="50">
        <f t="shared" si="82"/>
        <v>416</v>
      </c>
      <c r="LI16" s="50">
        <f t="shared" si="82"/>
        <v>416</v>
      </c>
      <c r="LJ16" s="50">
        <f t="shared" si="82"/>
        <v>416</v>
      </c>
      <c r="LK16" s="50">
        <f t="shared" ref="LK16:MX16" si="83">16*(LK3-LK6-LK7)</f>
        <v>400</v>
      </c>
      <c r="LL16" s="50">
        <f t="shared" si="83"/>
        <v>432</v>
      </c>
      <c r="LM16" s="50">
        <f t="shared" si="83"/>
        <v>384</v>
      </c>
      <c r="LN16" s="50">
        <f t="shared" si="83"/>
        <v>416</v>
      </c>
      <c r="LO16" s="50">
        <f t="shared" si="83"/>
        <v>400</v>
      </c>
      <c r="LP16" s="50">
        <f t="shared" si="83"/>
        <v>384</v>
      </c>
      <c r="LQ16" s="50">
        <f t="shared" si="83"/>
        <v>432</v>
      </c>
      <c r="LR16" s="50">
        <f t="shared" si="83"/>
        <v>416</v>
      </c>
      <c r="LS16" s="50">
        <f t="shared" si="83"/>
        <v>400</v>
      </c>
      <c r="LT16" s="50">
        <f t="shared" si="83"/>
        <v>416</v>
      </c>
      <c r="LU16" s="50">
        <f t="shared" si="83"/>
        <v>416</v>
      </c>
      <c r="LV16" s="50">
        <f t="shared" si="83"/>
        <v>416</v>
      </c>
      <c r="LW16" s="50">
        <f t="shared" si="83"/>
        <v>400</v>
      </c>
      <c r="LX16" s="50">
        <f t="shared" si="83"/>
        <v>416</v>
      </c>
      <c r="LY16" s="50">
        <f t="shared" si="83"/>
        <v>400</v>
      </c>
      <c r="LZ16" s="50">
        <f t="shared" si="83"/>
        <v>416</v>
      </c>
      <c r="MA16" s="50">
        <f t="shared" si="83"/>
        <v>400</v>
      </c>
      <c r="MB16" s="50">
        <f t="shared" si="83"/>
        <v>384</v>
      </c>
      <c r="MC16" s="50">
        <f t="shared" si="83"/>
        <v>432</v>
      </c>
      <c r="MD16" s="50">
        <f t="shared" si="83"/>
        <v>416</v>
      </c>
      <c r="ME16" s="50">
        <f t="shared" si="83"/>
        <v>400</v>
      </c>
      <c r="MF16" s="50">
        <f t="shared" si="83"/>
        <v>416</v>
      </c>
      <c r="MG16" s="50">
        <f t="shared" si="83"/>
        <v>400</v>
      </c>
      <c r="MH16" s="50">
        <f t="shared" si="83"/>
        <v>432</v>
      </c>
      <c r="MI16" s="50">
        <f t="shared" si="83"/>
        <v>400</v>
      </c>
      <c r="MJ16" s="50">
        <f t="shared" si="83"/>
        <v>416</v>
      </c>
      <c r="MK16" s="50">
        <f t="shared" si="83"/>
        <v>400</v>
      </c>
      <c r="ML16" s="50">
        <f t="shared" si="83"/>
        <v>416</v>
      </c>
      <c r="MM16" s="50">
        <f t="shared" si="83"/>
        <v>400</v>
      </c>
      <c r="MN16" s="50">
        <f t="shared" si="83"/>
        <v>400</v>
      </c>
      <c r="MO16" s="50">
        <f t="shared" si="83"/>
        <v>432</v>
      </c>
      <c r="MP16" s="50">
        <f t="shared" si="83"/>
        <v>400</v>
      </c>
      <c r="MQ16" s="50">
        <f t="shared" si="83"/>
        <v>416</v>
      </c>
      <c r="MR16" s="50">
        <f t="shared" si="83"/>
        <v>416</v>
      </c>
      <c r="MS16" s="50">
        <f t="shared" si="83"/>
        <v>400</v>
      </c>
      <c r="MT16" s="50">
        <f t="shared" si="83"/>
        <v>432</v>
      </c>
      <c r="MU16" s="50">
        <f t="shared" si="83"/>
        <v>384</v>
      </c>
      <c r="MV16" s="50">
        <f t="shared" si="83"/>
        <v>432</v>
      </c>
      <c r="MW16" s="50">
        <f t="shared" si="83"/>
        <v>400</v>
      </c>
      <c r="MX16" s="50">
        <f t="shared" si="83"/>
        <v>400</v>
      </c>
    </row>
    <row r="17" spans="1:362" x14ac:dyDescent="0.2">
      <c r="A17" s="40" t="s">
        <v>36</v>
      </c>
      <c r="B17" s="39">
        <f>SUM(C17:N17)</f>
        <v>3848</v>
      </c>
      <c r="C17" s="50">
        <f t="shared" ref="C17:BN17" si="84">24*(C6+C7)+0.5*C16</f>
        <v>344</v>
      </c>
      <c r="D17" s="50">
        <f t="shared" si="84"/>
        <v>288</v>
      </c>
      <c r="E17" s="50">
        <f t="shared" si="84"/>
        <v>312</v>
      </c>
      <c r="F17" s="50">
        <f t="shared" si="84"/>
        <v>304</v>
      </c>
      <c r="G17" s="50">
        <f t="shared" si="84"/>
        <v>344</v>
      </c>
      <c r="H17" s="50">
        <f t="shared" si="84"/>
        <v>304</v>
      </c>
      <c r="I17" s="50">
        <f t="shared" si="84"/>
        <v>344</v>
      </c>
      <c r="J17" s="50">
        <f t="shared" si="84"/>
        <v>312</v>
      </c>
      <c r="K17" s="50">
        <f t="shared" si="84"/>
        <v>320</v>
      </c>
      <c r="L17" s="50">
        <f t="shared" si="84"/>
        <v>328</v>
      </c>
      <c r="M17" s="50">
        <f t="shared" si="84"/>
        <v>320</v>
      </c>
      <c r="N17" s="50">
        <f t="shared" si="84"/>
        <v>328</v>
      </c>
      <c r="O17" s="50">
        <f t="shared" si="84"/>
        <v>344</v>
      </c>
      <c r="P17" s="50">
        <f t="shared" si="84"/>
        <v>296</v>
      </c>
      <c r="Q17" s="50">
        <f t="shared" si="84"/>
        <v>312</v>
      </c>
      <c r="R17" s="50">
        <f t="shared" si="84"/>
        <v>320</v>
      </c>
      <c r="S17" s="50">
        <f t="shared" si="84"/>
        <v>328</v>
      </c>
      <c r="T17" s="50">
        <f t="shared" si="84"/>
        <v>304</v>
      </c>
      <c r="U17" s="50">
        <f t="shared" si="84"/>
        <v>344</v>
      </c>
      <c r="V17" s="50">
        <f t="shared" si="84"/>
        <v>312</v>
      </c>
      <c r="W17" s="50">
        <f t="shared" si="84"/>
        <v>336</v>
      </c>
      <c r="X17" s="50">
        <f t="shared" si="84"/>
        <v>312</v>
      </c>
      <c r="Y17" s="50">
        <f t="shared" si="84"/>
        <v>320</v>
      </c>
      <c r="Z17" s="50">
        <f t="shared" si="84"/>
        <v>344</v>
      </c>
      <c r="AA17" s="50">
        <f t="shared" si="84"/>
        <v>328</v>
      </c>
      <c r="AB17" s="50">
        <f t="shared" si="84"/>
        <v>288</v>
      </c>
      <c r="AC17" s="50">
        <f t="shared" si="84"/>
        <v>328</v>
      </c>
      <c r="AD17" s="50">
        <f t="shared" si="84"/>
        <v>304</v>
      </c>
      <c r="AE17" s="50">
        <f t="shared" si="84"/>
        <v>328</v>
      </c>
      <c r="AF17" s="50">
        <f t="shared" si="84"/>
        <v>320</v>
      </c>
      <c r="AG17" s="50">
        <f t="shared" si="84"/>
        <v>328</v>
      </c>
      <c r="AH17" s="50">
        <f t="shared" si="84"/>
        <v>312</v>
      </c>
      <c r="AI17" s="50">
        <f t="shared" si="84"/>
        <v>336</v>
      </c>
      <c r="AJ17" s="50">
        <f t="shared" si="84"/>
        <v>312</v>
      </c>
      <c r="AK17" s="50">
        <f t="shared" si="84"/>
        <v>320</v>
      </c>
      <c r="AL17" s="50">
        <f t="shared" si="84"/>
        <v>344</v>
      </c>
      <c r="AM17" s="50">
        <f t="shared" si="84"/>
        <v>328</v>
      </c>
      <c r="AN17" s="50">
        <f t="shared" si="84"/>
        <v>288</v>
      </c>
      <c r="AO17" s="50">
        <f t="shared" si="84"/>
        <v>328</v>
      </c>
      <c r="AP17" s="50">
        <f t="shared" si="84"/>
        <v>304</v>
      </c>
      <c r="AQ17" s="50">
        <f t="shared" si="84"/>
        <v>328</v>
      </c>
      <c r="AR17" s="50">
        <f t="shared" si="84"/>
        <v>320</v>
      </c>
      <c r="AS17" s="50">
        <f t="shared" si="84"/>
        <v>328</v>
      </c>
      <c r="AT17" s="50">
        <f t="shared" si="84"/>
        <v>328</v>
      </c>
      <c r="AU17" s="50">
        <f t="shared" si="84"/>
        <v>320</v>
      </c>
      <c r="AV17" s="50">
        <f t="shared" si="84"/>
        <v>312</v>
      </c>
      <c r="AW17" s="50">
        <f t="shared" si="84"/>
        <v>336</v>
      </c>
      <c r="AX17" s="50">
        <f t="shared" si="84"/>
        <v>328</v>
      </c>
      <c r="AY17" s="50">
        <f t="shared" si="84"/>
        <v>328</v>
      </c>
      <c r="AZ17" s="50">
        <f t="shared" si="84"/>
        <v>288</v>
      </c>
      <c r="BA17" s="50">
        <f t="shared" si="84"/>
        <v>328</v>
      </c>
      <c r="BB17" s="50">
        <f t="shared" si="84"/>
        <v>304</v>
      </c>
      <c r="BC17" s="50">
        <f t="shared" si="84"/>
        <v>344</v>
      </c>
      <c r="BD17" s="50">
        <f t="shared" si="84"/>
        <v>304</v>
      </c>
      <c r="BE17" s="50">
        <f t="shared" si="84"/>
        <v>328</v>
      </c>
      <c r="BF17" s="50">
        <f t="shared" si="84"/>
        <v>328</v>
      </c>
      <c r="BG17" s="50">
        <f t="shared" si="84"/>
        <v>320</v>
      </c>
      <c r="BH17" s="50">
        <f t="shared" si="84"/>
        <v>312</v>
      </c>
      <c r="BI17" s="50">
        <f t="shared" si="84"/>
        <v>336</v>
      </c>
      <c r="BJ17" s="50">
        <f t="shared" si="84"/>
        <v>328</v>
      </c>
      <c r="BK17" s="50">
        <f t="shared" si="84"/>
        <v>344</v>
      </c>
      <c r="BL17" s="50">
        <f t="shared" si="84"/>
        <v>296</v>
      </c>
      <c r="BM17" s="50">
        <f t="shared" si="84"/>
        <v>312</v>
      </c>
      <c r="BN17" s="50">
        <f t="shared" si="84"/>
        <v>304</v>
      </c>
      <c r="BO17" s="50">
        <f t="shared" ref="BO17:DZ17" si="85">24*(BO6+BO7)+0.5*BO16</f>
        <v>344</v>
      </c>
      <c r="BP17" s="50">
        <f t="shared" si="85"/>
        <v>304</v>
      </c>
      <c r="BQ17" s="50">
        <f t="shared" si="85"/>
        <v>344</v>
      </c>
      <c r="BR17" s="50">
        <f t="shared" si="85"/>
        <v>312</v>
      </c>
      <c r="BS17" s="50">
        <f t="shared" si="85"/>
        <v>320</v>
      </c>
      <c r="BT17" s="50">
        <f t="shared" si="85"/>
        <v>328</v>
      </c>
      <c r="BU17" s="50">
        <f t="shared" si="85"/>
        <v>320</v>
      </c>
      <c r="BV17" s="50">
        <f t="shared" si="85"/>
        <v>328</v>
      </c>
      <c r="BW17" s="50">
        <f t="shared" si="85"/>
        <v>344</v>
      </c>
      <c r="BX17" s="50">
        <f t="shared" si="85"/>
        <v>288</v>
      </c>
      <c r="BY17" s="50">
        <f t="shared" si="85"/>
        <v>312</v>
      </c>
      <c r="BZ17" s="50">
        <f t="shared" si="85"/>
        <v>320</v>
      </c>
      <c r="CA17" s="50">
        <f t="shared" si="85"/>
        <v>328</v>
      </c>
      <c r="CB17" s="50">
        <f t="shared" si="85"/>
        <v>304</v>
      </c>
      <c r="CC17" s="50">
        <f t="shared" si="85"/>
        <v>344</v>
      </c>
      <c r="CD17" s="50">
        <f t="shared" si="85"/>
        <v>312</v>
      </c>
      <c r="CE17" s="50">
        <f t="shared" si="85"/>
        <v>320</v>
      </c>
      <c r="CF17" s="50">
        <f t="shared" si="85"/>
        <v>328</v>
      </c>
      <c r="CG17" s="50">
        <f t="shared" si="85"/>
        <v>320</v>
      </c>
      <c r="CH17" s="50">
        <f t="shared" si="85"/>
        <v>344</v>
      </c>
      <c r="CI17" s="50">
        <f t="shared" si="85"/>
        <v>328</v>
      </c>
      <c r="CJ17" s="50">
        <f t="shared" si="85"/>
        <v>288</v>
      </c>
      <c r="CK17" s="50">
        <f t="shared" si="85"/>
        <v>312</v>
      </c>
      <c r="CL17" s="50">
        <f t="shared" si="85"/>
        <v>320</v>
      </c>
      <c r="CM17" s="50">
        <f t="shared" si="85"/>
        <v>328</v>
      </c>
      <c r="CN17" s="50">
        <f t="shared" si="85"/>
        <v>304</v>
      </c>
      <c r="CO17" s="50">
        <f t="shared" si="85"/>
        <v>344</v>
      </c>
      <c r="CP17" s="50">
        <f t="shared" si="85"/>
        <v>312</v>
      </c>
      <c r="CQ17" s="50">
        <f t="shared" si="85"/>
        <v>336</v>
      </c>
      <c r="CR17" s="50">
        <f t="shared" si="85"/>
        <v>312</v>
      </c>
      <c r="CS17" s="50">
        <f t="shared" si="85"/>
        <v>320</v>
      </c>
      <c r="CT17" s="50">
        <f t="shared" si="85"/>
        <v>344</v>
      </c>
      <c r="CU17" s="50">
        <f t="shared" si="85"/>
        <v>328</v>
      </c>
      <c r="CV17" s="50">
        <f t="shared" si="85"/>
        <v>288</v>
      </c>
      <c r="CW17" s="50">
        <f t="shared" si="85"/>
        <v>328</v>
      </c>
      <c r="CX17" s="50">
        <f t="shared" si="85"/>
        <v>304</v>
      </c>
      <c r="CY17" s="50">
        <f t="shared" si="85"/>
        <v>328</v>
      </c>
      <c r="CZ17" s="50">
        <f t="shared" si="85"/>
        <v>320</v>
      </c>
      <c r="DA17" s="50">
        <f t="shared" si="85"/>
        <v>328</v>
      </c>
      <c r="DB17" s="50">
        <f t="shared" si="85"/>
        <v>312</v>
      </c>
      <c r="DC17" s="50">
        <f t="shared" si="85"/>
        <v>336</v>
      </c>
      <c r="DD17" s="50">
        <f t="shared" si="85"/>
        <v>312</v>
      </c>
      <c r="DE17" s="50">
        <f t="shared" si="85"/>
        <v>320</v>
      </c>
      <c r="DF17" s="50">
        <f t="shared" si="85"/>
        <v>344</v>
      </c>
      <c r="DG17" s="50">
        <f t="shared" si="85"/>
        <v>328</v>
      </c>
      <c r="DH17" s="50">
        <f t="shared" si="85"/>
        <v>296</v>
      </c>
      <c r="DI17" s="50">
        <f t="shared" si="85"/>
        <v>328</v>
      </c>
      <c r="DJ17" s="50">
        <f t="shared" si="85"/>
        <v>304</v>
      </c>
      <c r="DK17" s="50">
        <f t="shared" si="85"/>
        <v>344</v>
      </c>
      <c r="DL17" s="50">
        <f t="shared" si="85"/>
        <v>304</v>
      </c>
      <c r="DM17" s="50">
        <f t="shared" si="85"/>
        <v>328</v>
      </c>
      <c r="DN17" s="50">
        <f t="shared" si="85"/>
        <v>328</v>
      </c>
      <c r="DO17" s="50">
        <f t="shared" si="85"/>
        <v>320</v>
      </c>
      <c r="DP17" s="50">
        <f t="shared" si="85"/>
        <v>312</v>
      </c>
      <c r="DQ17" s="50">
        <f t="shared" si="85"/>
        <v>336</v>
      </c>
      <c r="DR17" s="50">
        <f t="shared" si="85"/>
        <v>328</v>
      </c>
      <c r="DS17" s="50">
        <f t="shared" si="85"/>
        <v>344</v>
      </c>
      <c r="DT17" s="50">
        <f t="shared" si="85"/>
        <v>288</v>
      </c>
      <c r="DU17" s="50">
        <f t="shared" si="85"/>
        <v>312</v>
      </c>
      <c r="DV17" s="50">
        <f t="shared" si="85"/>
        <v>304</v>
      </c>
      <c r="DW17" s="50">
        <f t="shared" si="85"/>
        <v>344</v>
      </c>
      <c r="DX17" s="50">
        <f t="shared" si="85"/>
        <v>304</v>
      </c>
      <c r="DY17" s="50">
        <f t="shared" si="85"/>
        <v>328</v>
      </c>
      <c r="DZ17" s="50">
        <f t="shared" si="85"/>
        <v>328</v>
      </c>
      <c r="EA17" s="50">
        <f t="shared" ref="EA17:GL17" si="86">24*(EA6+EA7)+0.5*EA16</f>
        <v>320</v>
      </c>
      <c r="EB17" s="50">
        <f t="shared" si="86"/>
        <v>328</v>
      </c>
      <c r="EC17" s="50">
        <f t="shared" si="86"/>
        <v>320</v>
      </c>
      <c r="ED17" s="50">
        <f t="shared" si="86"/>
        <v>328</v>
      </c>
      <c r="EE17" s="50">
        <f t="shared" si="86"/>
        <v>344</v>
      </c>
      <c r="EF17" s="50">
        <f t="shared" si="86"/>
        <v>288</v>
      </c>
      <c r="EG17" s="50">
        <f t="shared" si="86"/>
        <v>312</v>
      </c>
      <c r="EH17" s="50">
        <f t="shared" si="86"/>
        <v>304</v>
      </c>
      <c r="EI17" s="50">
        <f t="shared" si="86"/>
        <v>344</v>
      </c>
      <c r="EJ17" s="50">
        <f t="shared" si="86"/>
        <v>304</v>
      </c>
      <c r="EK17" s="50">
        <f t="shared" si="86"/>
        <v>344</v>
      </c>
      <c r="EL17" s="50">
        <f t="shared" si="86"/>
        <v>312</v>
      </c>
      <c r="EM17" s="50">
        <f t="shared" si="86"/>
        <v>320</v>
      </c>
      <c r="EN17" s="50">
        <f t="shared" si="86"/>
        <v>328</v>
      </c>
      <c r="EO17" s="50">
        <f t="shared" si="86"/>
        <v>320</v>
      </c>
      <c r="EP17" s="50">
        <f t="shared" si="86"/>
        <v>328</v>
      </c>
      <c r="EQ17" s="50">
        <f t="shared" si="86"/>
        <v>344</v>
      </c>
      <c r="ER17" s="50">
        <f t="shared" si="86"/>
        <v>288</v>
      </c>
      <c r="ES17" s="50">
        <f t="shared" si="86"/>
        <v>312</v>
      </c>
      <c r="ET17" s="50">
        <f t="shared" si="86"/>
        <v>320</v>
      </c>
      <c r="EU17" s="50">
        <f t="shared" si="86"/>
        <v>328</v>
      </c>
      <c r="EV17" s="50">
        <f t="shared" si="86"/>
        <v>304</v>
      </c>
      <c r="EW17" s="50">
        <f t="shared" si="86"/>
        <v>344</v>
      </c>
      <c r="EX17" s="50">
        <f t="shared" si="86"/>
        <v>312</v>
      </c>
      <c r="EY17" s="50">
        <f t="shared" si="86"/>
        <v>320</v>
      </c>
      <c r="EZ17" s="50">
        <f t="shared" si="86"/>
        <v>328</v>
      </c>
      <c r="FA17" s="50">
        <f t="shared" si="86"/>
        <v>320</v>
      </c>
      <c r="FB17" s="50">
        <f t="shared" si="86"/>
        <v>344</v>
      </c>
      <c r="FC17" s="50">
        <f t="shared" si="86"/>
        <v>328</v>
      </c>
      <c r="FD17" s="50">
        <f t="shared" si="86"/>
        <v>296</v>
      </c>
      <c r="FE17" s="50">
        <f t="shared" si="86"/>
        <v>328</v>
      </c>
      <c r="FF17" s="50">
        <f t="shared" si="86"/>
        <v>304</v>
      </c>
      <c r="FG17" s="50">
        <f t="shared" si="86"/>
        <v>328</v>
      </c>
      <c r="FH17" s="50">
        <f t="shared" si="86"/>
        <v>320</v>
      </c>
      <c r="FI17" s="50">
        <f t="shared" si="86"/>
        <v>328</v>
      </c>
      <c r="FJ17" s="50">
        <f t="shared" si="86"/>
        <v>312</v>
      </c>
      <c r="FK17" s="50">
        <f t="shared" si="86"/>
        <v>336</v>
      </c>
      <c r="FL17" s="50">
        <f t="shared" si="86"/>
        <v>312</v>
      </c>
      <c r="FM17" s="50">
        <f t="shared" si="86"/>
        <v>320</v>
      </c>
      <c r="FN17" s="50">
        <f t="shared" si="86"/>
        <v>344</v>
      </c>
      <c r="FO17" s="50">
        <f t="shared" si="86"/>
        <v>328</v>
      </c>
      <c r="FP17" s="50">
        <f t="shared" si="86"/>
        <v>288</v>
      </c>
      <c r="FQ17" s="50">
        <f t="shared" si="86"/>
        <v>328</v>
      </c>
      <c r="FR17" s="50">
        <f t="shared" si="86"/>
        <v>304</v>
      </c>
      <c r="FS17" s="50">
        <f t="shared" si="86"/>
        <v>328</v>
      </c>
      <c r="FT17" s="50">
        <f t="shared" si="86"/>
        <v>320</v>
      </c>
      <c r="FU17" s="50">
        <f t="shared" si="86"/>
        <v>328</v>
      </c>
      <c r="FV17" s="50">
        <f t="shared" si="86"/>
        <v>328</v>
      </c>
      <c r="FW17" s="50">
        <f t="shared" si="86"/>
        <v>320</v>
      </c>
      <c r="FX17" s="50">
        <f t="shared" si="86"/>
        <v>312</v>
      </c>
      <c r="FY17" s="50">
        <f t="shared" si="86"/>
        <v>336</v>
      </c>
      <c r="FZ17" s="50">
        <f t="shared" si="86"/>
        <v>328</v>
      </c>
      <c r="GA17" s="50">
        <f t="shared" si="86"/>
        <v>328</v>
      </c>
      <c r="GB17" s="50">
        <f t="shared" si="86"/>
        <v>288</v>
      </c>
      <c r="GC17" s="50">
        <f t="shared" si="86"/>
        <v>328</v>
      </c>
      <c r="GD17" s="50">
        <f t="shared" si="86"/>
        <v>304</v>
      </c>
      <c r="GE17" s="50">
        <f t="shared" si="86"/>
        <v>344</v>
      </c>
      <c r="GF17" s="50">
        <f t="shared" si="86"/>
        <v>304</v>
      </c>
      <c r="GG17" s="50">
        <f t="shared" si="86"/>
        <v>328</v>
      </c>
      <c r="GH17" s="50">
        <f t="shared" si="86"/>
        <v>328</v>
      </c>
      <c r="GI17" s="50">
        <f t="shared" si="86"/>
        <v>320</v>
      </c>
      <c r="GJ17" s="50">
        <f t="shared" si="86"/>
        <v>312</v>
      </c>
      <c r="GK17" s="50">
        <f t="shared" si="86"/>
        <v>336</v>
      </c>
      <c r="GL17" s="50">
        <f t="shared" si="86"/>
        <v>328</v>
      </c>
      <c r="GM17" s="50">
        <f t="shared" ref="GM17:IX17" si="87">24*(GM6+GM7)+0.5*GM16</f>
        <v>344</v>
      </c>
      <c r="GN17" s="50">
        <f t="shared" si="87"/>
        <v>288</v>
      </c>
      <c r="GO17" s="50">
        <f t="shared" si="87"/>
        <v>312</v>
      </c>
      <c r="GP17" s="50">
        <f t="shared" si="87"/>
        <v>304</v>
      </c>
      <c r="GQ17" s="50">
        <f t="shared" si="87"/>
        <v>344</v>
      </c>
      <c r="GR17" s="50">
        <f t="shared" si="87"/>
        <v>304</v>
      </c>
      <c r="GS17" s="50">
        <f t="shared" si="87"/>
        <v>328</v>
      </c>
      <c r="GT17" s="50">
        <f t="shared" si="87"/>
        <v>328</v>
      </c>
      <c r="GU17" s="50">
        <f t="shared" si="87"/>
        <v>320</v>
      </c>
      <c r="GV17" s="50">
        <f t="shared" si="87"/>
        <v>328</v>
      </c>
      <c r="GW17" s="50">
        <f t="shared" si="87"/>
        <v>320</v>
      </c>
      <c r="GX17" s="50">
        <f t="shared" si="87"/>
        <v>328</v>
      </c>
      <c r="GY17" s="50">
        <f t="shared" si="87"/>
        <v>344</v>
      </c>
      <c r="GZ17" s="50">
        <f t="shared" si="87"/>
        <v>296</v>
      </c>
      <c r="HA17" s="50">
        <f t="shared" si="87"/>
        <v>312</v>
      </c>
      <c r="HB17" s="50">
        <f t="shared" si="87"/>
        <v>320</v>
      </c>
      <c r="HC17" s="50">
        <f t="shared" si="87"/>
        <v>328</v>
      </c>
      <c r="HD17" s="50">
        <f t="shared" si="87"/>
        <v>304</v>
      </c>
      <c r="HE17" s="50">
        <f t="shared" si="87"/>
        <v>344</v>
      </c>
      <c r="HF17" s="50">
        <f t="shared" si="87"/>
        <v>312</v>
      </c>
      <c r="HG17" s="50">
        <f t="shared" si="87"/>
        <v>320</v>
      </c>
      <c r="HH17" s="50">
        <f t="shared" si="87"/>
        <v>328</v>
      </c>
      <c r="HI17" s="50">
        <f t="shared" si="87"/>
        <v>320</v>
      </c>
      <c r="HJ17" s="50">
        <f t="shared" si="87"/>
        <v>344</v>
      </c>
      <c r="HK17" s="50">
        <f t="shared" si="87"/>
        <v>328</v>
      </c>
      <c r="HL17" s="50">
        <f t="shared" si="87"/>
        <v>288</v>
      </c>
      <c r="HM17" s="50">
        <f t="shared" si="87"/>
        <v>312</v>
      </c>
      <c r="HN17" s="50">
        <f t="shared" si="87"/>
        <v>320</v>
      </c>
      <c r="HO17" s="50">
        <f t="shared" si="87"/>
        <v>328</v>
      </c>
      <c r="HP17" s="50">
        <f t="shared" si="87"/>
        <v>304</v>
      </c>
      <c r="HQ17" s="50">
        <f t="shared" si="87"/>
        <v>344</v>
      </c>
      <c r="HR17" s="50">
        <f t="shared" si="87"/>
        <v>312</v>
      </c>
      <c r="HS17" s="50">
        <f t="shared" si="87"/>
        <v>336</v>
      </c>
      <c r="HT17" s="50">
        <f t="shared" si="87"/>
        <v>312</v>
      </c>
      <c r="HU17" s="50">
        <f t="shared" si="87"/>
        <v>320</v>
      </c>
      <c r="HV17" s="50">
        <f t="shared" si="87"/>
        <v>344</v>
      </c>
      <c r="HW17" s="50">
        <f t="shared" si="87"/>
        <v>328</v>
      </c>
      <c r="HX17" s="50">
        <f t="shared" si="87"/>
        <v>288</v>
      </c>
      <c r="HY17" s="50">
        <f t="shared" si="87"/>
        <v>328</v>
      </c>
      <c r="HZ17" s="50">
        <f t="shared" si="87"/>
        <v>304</v>
      </c>
      <c r="IA17" s="50">
        <f t="shared" si="87"/>
        <v>328</v>
      </c>
      <c r="IB17" s="50">
        <f t="shared" si="87"/>
        <v>320</v>
      </c>
      <c r="IC17" s="50">
        <f t="shared" si="87"/>
        <v>328</v>
      </c>
      <c r="ID17" s="50">
        <f t="shared" si="87"/>
        <v>312</v>
      </c>
      <c r="IE17" s="50">
        <f t="shared" si="87"/>
        <v>336</v>
      </c>
      <c r="IF17" s="50">
        <f t="shared" si="87"/>
        <v>312</v>
      </c>
      <c r="IG17" s="50">
        <f t="shared" si="87"/>
        <v>320</v>
      </c>
      <c r="IH17" s="50">
        <f t="shared" si="87"/>
        <v>344</v>
      </c>
      <c r="II17" s="50">
        <f t="shared" si="87"/>
        <v>328</v>
      </c>
      <c r="IJ17" s="50">
        <f t="shared" si="87"/>
        <v>288</v>
      </c>
      <c r="IK17" s="50">
        <f t="shared" si="87"/>
        <v>328</v>
      </c>
      <c r="IL17" s="50">
        <f t="shared" si="87"/>
        <v>304</v>
      </c>
      <c r="IM17" s="50">
        <f t="shared" si="87"/>
        <v>328</v>
      </c>
      <c r="IN17" s="50">
        <f t="shared" si="87"/>
        <v>320</v>
      </c>
      <c r="IO17" s="50">
        <f t="shared" si="87"/>
        <v>328</v>
      </c>
      <c r="IP17" s="50">
        <f t="shared" si="87"/>
        <v>328</v>
      </c>
      <c r="IQ17" s="50">
        <f t="shared" si="87"/>
        <v>320</v>
      </c>
      <c r="IR17" s="50">
        <f t="shared" si="87"/>
        <v>312</v>
      </c>
      <c r="IS17" s="50">
        <f t="shared" si="87"/>
        <v>336</v>
      </c>
      <c r="IT17" s="50">
        <f t="shared" si="87"/>
        <v>328</v>
      </c>
      <c r="IU17" s="50">
        <f t="shared" si="87"/>
        <v>328</v>
      </c>
      <c r="IV17" s="50">
        <f t="shared" si="87"/>
        <v>312</v>
      </c>
      <c r="IW17" s="50">
        <f t="shared" si="87"/>
        <v>312</v>
      </c>
      <c r="IX17" s="50">
        <f t="shared" si="87"/>
        <v>304</v>
      </c>
      <c r="IY17" s="50">
        <f t="shared" ref="IY17:LJ17" si="88">24*(IY6+IY7)+0.5*IY16</f>
        <v>344</v>
      </c>
      <c r="IZ17" s="50">
        <f t="shared" si="88"/>
        <v>304</v>
      </c>
      <c r="JA17" s="50">
        <f t="shared" si="88"/>
        <v>328</v>
      </c>
      <c r="JB17" s="50">
        <f t="shared" si="88"/>
        <v>328</v>
      </c>
      <c r="JC17" s="50">
        <f t="shared" si="88"/>
        <v>320</v>
      </c>
      <c r="JD17" s="50">
        <f t="shared" si="88"/>
        <v>328</v>
      </c>
      <c r="JE17" s="50">
        <f t="shared" si="88"/>
        <v>320</v>
      </c>
      <c r="JF17" s="50">
        <f t="shared" si="88"/>
        <v>328</v>
      </c>
      <c r="JG17" s="50">
        <f t="shared" si="88"/>
        <v>344</v>
      </c>
      <c r="JH17" s="50">
        <f t="shared" si="88"/>
        <v>288</v>
      </c>
      <c r="JI17" s="50">
        <f t="shared" si="88"/>
        <v>312</v>
      </c>
      <c r="JJ17" s="50">
        <f t="shared" si="88"/>
        <v>304</v>
      </c>
      <c r="JK17" s="50">
        <f t="shared" si="88"/>
        <v>344</v>
      </c>
      <c r="JL17" s="50">
        <f t="shared" si="88"/>
        <v>304</v>
      </c>
      <c r="JM17" s="50">
        <f t="shared" si="88"/>
        <v>344</v>
      </c>
      <c r="JN17" s="50">
        <f t="shared" si="88"/>
        <v>312</v>
      </c>
      <c r="JO17" s="50">
        <f t="shared" si="88"/>
        <v>320</v>
      </c>
      <c r="JP17" s="50">
        <f t="shared" si="88"/>
        <v>328</v>
      </c>
      <c r="JQ17" s="50">
        <f t="shared" si="88"/>
        <v>320</v>
      </c>
      <c r="JR17" s="50">
        <f t="shared" si="88"/>
        <v>328</v>
      </c>
      <c r="JS17" s="50">
        <f t="shared" si="88"/>
        <v>344</v>
      </c>
      <c r="JT17" s="50">
        <f t="shared" si="88"/>
        <v>288</v>
      </c>
      <c r="JU17" s="50">
        <f t="shared" si="88"/>
        <v>312</v>
      </c>
      <c r="JV17" s="50">
        <f t="shared" si="88"/>
        <v>320</v>
      </c>
      <c r="JW17" s="50">
        <f t="shared" si="88"/>
        <v>328</v>
      </c>
      <c r="JX17" s="50">
        <f t="shared" si="88"/>
        <v>304</v>
      </c>
      <c r="JY17" s="50">
        <f t="shared" si="88"/>
        <v>344</v>
      </c>
      <c r="JZ17" s="50">
        <f t="shared" si="88"/>
        <v>312</v>
      </c>
      <c r="KA17" s="50">
        <f t="shared" si="88"/>
        <v>320</v>
      </c>
      <c r="KB17" s="50">
        <f t="shared" si="88"/>
        <v>328</v>
      </c>
      <c r="KC17" s="50">
        <f t="shared" si="88"/>
        <v>320</v>
      </c>
      <c r="KD17" s="50">
        <f t="shared" si="88"/>
        <v>344</v>
      </c>
      <c r="KE17" s="50">
        <f t="shared" si="88"/>
        <v>328</v>
      </c>
      <c r="KF17" s="50">
        <f t="shared" si="88"/>
        <v>288</v>
      </c>
      <c r="KG17" s="50">
        <f t="shared" si="88"/>
        <v>312</v>
      </c>
      <c r="KH17" s="50">
        <f t="shared" si="88"/>
        <v>320</v>
      </c>
      <c r="KI17" s="50">
        <f t="shared" si="88"/>
        <v>328</v>
      </c>
      <c r="KJ17" s="50">
        <f t="shared" si="88"/>
        <v>304</v>
      </c>
      <c r="KK17" s="50">
        <f t="shared" si="88"/>
        <v>344</v>
      </c>
      <c r="KL17" s="50">
        <f t="shared" si="88"/>
        <v>312</v>
      </c>
      <c r="KM17" s="50">
        <f t="shared" si="88"/>
        <v>336</v>
      </c>
      <c r="KN17" s="50">
        <f t="shared" si="88"/>
        <v>312</v>
      </c>
      <c r="KO17" s="50">
        <f t="shared" si="88"/>
        <v>320</v>
      </c>
      <c r="KP17" s="50">
        <f t="shared" si="88"/>
        <v>344</v>
      </c>
      <c r="KQ17" s="50">
        <f t="shared" si="88"/>
        <v>328</v>
      </c>
      <c r="KR17" s="50">
        <f t="shared" si="88"/>
        <v>296</v>
      </c>
      <c r="KS17" s="50">
        <f t="shared" si="88"/>
        <v>328</v>
      </c>
      <c r="KT17" s="50">
        <f t="shared" si="88"/>
        <v>304</v>
      </c>
      <c r="KU17" s="50">
        <f t="shared" si="88"/>
        <v>328</v>
      </c>
      <c r="KV17" s="50">
        <f t="shared" si="88"/>
        <v>320</v>
      </c>
      <c r="KW17" s="50">
        <f t="shared" si="88"/>
        <v>328</v>
      </c>
      <c r="KX17" s="50">
        <f t="shared" si="88"/>
        <v>328</v>
      </c>
      <c r="KY17" s="50">
        <f t="shared" si="88"/>
        <v>320</v>
      </c>
      <c r="KZ17" s="50">
        <f t="shared" si="88"/>
        <v>312</v>
      </c>
      <c r="LA17" s="50">
        <f t="shared" si="88"/>
        <v>336</v>
      </c>
      <c r="LB17" s="50">
        <f t="shared" si="88"/>
        <v>328</v>
      </c>
      <c r="LC17" s="50">
        <f t="shared" si="88"/>
        <v>328</v>
      </c>
      <c r="LD17" s="50">
        <f t="shared" si="88"/>
        <v>288</v>
      </c>
      <c r="LE17" s="50">
        <f t="shared" si="88"/>
        <v>328</v>
      </c>
      <c r="LF17" s="50">
        <f t="shared" si="88"/>
        <v>304</v>
      </c>
      <c r="LG17" s="50">
        <f t="shared" si="88"/>
        <v>344</v>
      </c>
      <c r="LH17" s="50">
        <f t="shared" si="88"/>
        <v>304</v>
      </c>
      <c r="LI17" s="50">
        <f t="shared" si="88"/>
        <v>328</v>
      </c>
      <c r="LJ17" s="50">
        <f t="shared" si="88"/>
        <v>328</v>
      </c>
      <c r="LK17" s="50">
        <f t="shared" ref="LK17:MX17" si="89">24*(LK6+LK7)+0.5*LK16</f>
        <v>320</v>
      </c>
      <c r="LL17" s="50">
        <f t="shared" si="89"/>
        <v>312</v>
      </c>
      <c r="LM17" s="50">
        <f t="shared" si="89"/>
        <v>336</v>
      </c>
      <c r="LN17" s="50">
        <f t="shared" si="89"/>
        <v>328</v>
      </c>
      <c r="LO17" s="50">
        <f t="shared" si="89"/>
        <v>344</v>
      </c>
      <c r="LP17" s="50">
        <f t="shared" si="89"/>
        <v>288</v>
      </c>
      <c r="LQ17" s="50">
        <f t="shared" si="89"/>
        <v>312</v>
      </c>
      <c r="LR17" s="50">
        <f t="shared" si="89"/>
        <v>304</v>
      </c>
      <c r="LS17" s="50">
        <f t="shared" si="89"/>
        <v>344</v>
      </c>
      <c r="LT17" s="50">
        <f t="shared" si="89"/>
        <v>304</v>
      </c>
      <c r="LU17" s="50">
        <f t="shared" si="89"/>
        <v>328</v>
      </c>
      <c r="LV17" s="50">
        <f t="shared" si="89"/>
        <v>328</v>
      </c>
      <c r="LW17" s="50">
        <f t="shared" si="89"/>
        <v>320</v>
      </c>
      <c r="LX17" s="50">
        <f t="shared" si="89"/>
        <v>328</v>
      </c>
      <c r="LY17" s="50">
        <f t="shared" si="89"/>
        <v>320</v>
      </c>
      <c r="LZ17" s="50">
        <f t="shared" si="89"/>
        <v>328</v>
      </c>
      <c r="MA17" s="50">
        <f t="shared" si="89"/>
        <v>344</v>
      </c>
      <c r="MB17" s="50">
        <f t="shared" si="89"/>
        <v>288</v>
      </c>
      <c r="MC17" s="50">
        <f t="shared" si="89"/>
        <v>312</v>
      </c>
      <c r="MD17" s="50">
        <f t="shared" si="89"/>
        <v>304</v>
      </c>
      <c r="ME17" s="50">
        <f t="shared" si="89"/>
        <v>344</v>
      </c>
      <c r="MF17" s="50">
        <f t="shared" si="89"/>
        <v>304</v>
      </c>
      <c r="MG17" s="50">
        <f t="shared" si="89"/>
        <v>344</v>
      </c>
      <c r="MH17" s="50">
        <f t="shared" si="89"/>
        <v>312</v>
      </c>
      <c r="MI17" s="50">
        <f t="shared" si="89"/>
        <v>320</v>
      </c>
      <c r="MJ17" s="50">
        <f t="shared" si="89"/>
        <v>328</v>
      </c>
      <c r="MK17" s="50">
        <f t="shared" si="89"/>
        <v>320</v>
      </c>
      <c r="ML17" s="50">
        <f t="shared" si="89"/>
        <v>328</v>
      </c>
      <c r="MM17" s="50">
        <f t="shared" si="89"/>
        <v>344</v>
      </c>
      <c r="MN17" s="50">
        <f t="shared" si="89"/>
        <v>296</v>
      </c>
      <c r="MO17" s="50">
        <f t="shared" si="89"/>
        <v>312</v>
      </c>
      <c r="MP17" s="50">
        <f t="shared" si="89"/>
        <v>320</v>
      </c>
      <c r="MQ17" s="50">
        <f t="shared" si="89"/>
        <v>328</v>
      </c>
      <c r="MR17" s="50">
        <f t="shared" si="89"/>
        <v>304</v>
      </c>
      <c r="MS17" s="50">
        <f t="shared" si="89"/>
        <v>344</v>
      </c>
      <c r="MT17" s="50">
        <f t="shared" si="89"/>
        <v>312</v>
      </c>
      <c r="MU17" s="50">
        <f t="shared" si="89"/>
        <v>336</v>
      </c>
      <c r="MV17" s="50">
        <f t="shared" si="89"/>
        <v>312</v>
      </c>
      <c r="MW17" s="50">
        <f t="shared" si="89"/>
        <v>320</v>
      </c>
      <c r="MX17" s="50">
        <f t="shared" si="89"/>
        <v>344</v>
      </c>
    </row>
    <row r="18" spans="1:362" x14ac:dyDescent="0.2">
      <c r="B18" s="39">
        <f>SUM(C18:N18)</f>
        <v>8760</v>
      </c>
      <c r="C18" s="39">
        <f t="shared" ref="C18:BN18" si="90">SUM(C16:C17)</f>
        <v>744</v>
      </c>
      <c r="D18" s="39">
        <f t="shared" si="90"/>
        <v>672</v>
      </c>
      <c r="E18" s="39">
        <f t="shared" si="90"/>
        <v>744</v>
      </c>
      <c r="F18" s="39">
        <f t="shared" si="90"/>
        <v>720</v>
      </c>
      <c r="G18" s="39">
        <f t="shared" si="90"/>
        <v>744</v>
      </c>
      <c r="H18" s="39">
        <f t="shared" si="90"/>
        <v>720</v>
      </c>
      <c r="I18" s="39">
        <f t="shared" si="90"/>
        <v>744</v>
      </c>
      <c r="J18" s="39">
        <f t="shared" si="90"/>
        <v>744</v>
      </c>
      <c r="K18" s="39">
        <f t="shared" si="90"/>
        <v>720</v>
      </c>
      <c r="L18" s="39">
        <f t="shared" si="90"/>
        <v>744</v>
      </c>
      <c r="M18" s="39">
        <f t="shared" si="90"/>
        <v>720</v>
      </c>
      <c r="N18" s="39">
        <f t="shared" si="90"/>
        <v>744</v>
      </c>
      <c r="O18" s="39">
        <f t="shared" si="90"/>
        <v>744</v>
      </c>
      <c r="P18" s="39">
        <f t="shared" si="90"/>
        <v>696</v>
      </c>
      <c r="Q18" s="39">
        <f t="shared" si="90"/>
        <v>744</v>
      </c>
      <c r="R18" s="39">
        <f t="shared" si="90"/>
        <v>720</v>
      </c>
      <c r="S18" s="39">
        <f t="shared" si="90"/>
        <v>744</v>
      </c>
      <c r="T18" s="39">
        <f t="shared" si="90"/>
        <v>720</v>
      </c>
      <c r="U18" s="39">
        <f t="shared" si="90"/>
        <v>744</v>
      </c>
      <c r="V18" s="39">
        <f t="shared" si="90"/>
        <v>744</v>
      </c>
      <c r="W18" s="39">
        <f t="shared" si="90"/>
        <v>720</v>
      </c>
      <c r="X18" s="39">
        <f t="shared" si="90"/>
        <v>744</v>
      </c>
      <c r="Y18" s="39">
        <f t="shared" si="90"/>
        <v>720</v>
      </c>
      <c r="Z18" s="39">
        <f t="shared" si="90"/>
        <v>744</v>
      </c>
      <c r="AA18" s="39">
        <f t="shared" si="90"/>
        <v>744</v>
      </c>
      <c r="AB18" s="39">
        <f t="shared" si="90"/>
        <v>672</v>
      </c>
      <c r="AC18" s="39">
        <f t="shared" si="90"/>
        <v>744</v>
      </c>
      <c r="AD18" s="39">
        <f t="shared" si="90"/>
        <v>720</v>
      </c>
      <c r="AE18" s="39">
        <f t="shared" si="90"/>
        <v>744</v>
      </c>
      <c r="AF18" s="39">
        <f t="shared" si="90"/>
        <v>720</v>
      </c>
      <c r="AG18" s="39">
        <f t="shared" si="90"/>
        <v>744</v>
      </c>
      <c r="AH18" s="39">
        <f t="shared" si="90"/>
        <v>744</v>
      </c>
      <c r="AI18" s="39">
        <f t="shared" si="90"/>
        <v>720</v>
      </c>
      <c r="AJ18" s="39">
        <f t="shared" si="90"/>
        <v>744</v>
      </c>
      <c r="AK18" s="39">
        <f t="shared" si="90"/>
        <v>720</v>
      </c>
      <c r="AL18" s="39">
        <f t="shared" si="90"/>
        <v>744</v>
      </c>
      <c r="AM18" s="39">
        <f t="shared" si="90"/>
        <v>744</v>
      </c>
      <c r="AN18" s="39">
        <f t="shared" si="90"/>
        <v>672</v>
      </c>
      <c r="AO18" s="39">
        <f t="shared" si="90"/>
        <v>744</v>
      </c>
      <c r="AP18" s="39">
        <f t="shared" si="90"/>
        <v>720</v>
      </c>
      <c r="AQ18" s="39">
        <f t="shared" si="90"/>
        <v>744</v>
      </c>
      <c r="AR18" s="39">
        <f t="shared" si="90"/>
        <v>720</v>
      </c>
      <c r="AS18" s="39">
        <f t="shared" si="90"/>
        <v>744</v>
      </c>
      <c r="AT18" s="39">
        <f t="shared" si="90"/>
        <v>744</v>
      </c>
      <c r="AU18" s="39">
        <f t="shared" si="90"/>
        <v>720</v>
      </c>
      <c r="AV18" s="39">
        <f t="shared" si="90"/>
        <v>744</v>
      </c>
      <c r="AW18" s="39">
        <f t="shared" si="90"/>
        <v>720</v>
      </c>
      <c r="AX18" s="39">
        <f t="shared" si="90"/>
        <v>744</v>
      </c>
      <c r="AY18" s="39">
        <f t="shared" si="90"/>
        <v>744</v>
      </c>
      <c r="AZ18" s="39">
        <f t="shared" si="90"/>
        <v>672</v>
      </c>
      <c r="BA18" s="39">
        <f t="shared" si="90"/>
        <v>744</v>
      </c>
      <c r="BB18" s="39">
        <f t="shared" si="90"/>
        <v>720</v>
      </c>
      <c r="BC18" s="39">
        <f t="shared" si="90"/>
        <v>744</v>
      </c>
      <c r="BD18" s="39">
        <f t="shared" si="90"/>
        <v>720</v>
      </c>
      <c r="BE18" s="39">
        <f t="shared" si="90"/>
        <v>744</v>
      </c>
      <c r="BF18" s="39">
        <f t="shared" si="90"/>
        <v>744</v>
      </c>
      <c r="BG18" s="39">
        <f t="shared" si="90"/>
        <v>720</v>
      </c>
      <c r="BH18" s="39">
        <f t="shared" si="90"/>
        <v>744</v>
      </c>
      <c r="BI18" s="39">
        <f t="shared" si="90"/>
        <v>720</v>
      </c>
      <c r="BJ18" s="39">
        <f t="shared" si="90"/>
        <v>744</v>
      </c>
      <c r="BK18" s="39">
        <f t="shared" si="90"/>
        <v>744</v>
      </c>
      <c r="BL18" s="39">
        <f t="shared" si="90"/>
        <v>696</v>
      </c>
      <c r="BM18" s="39">
        <f t="shared" si="90"/>
        <v>744</v>
      </c>
      <c r="BN18" s="39">
        <f t="shared" si="90"/>
        <v>720</v>
      </c>
      <c r="BO18" s="39">
        <f t="shared" ref="BO18:DZ18" si="91">SUM(BO16:BO17)</f>
        <v>744</v>
      </c>
      <c r="BP18" s="39">
        <f t="shared" si="91"/>
        <v>720</v>
      </c>
      <c r="BQ18" s="39">
        <f t="shared" si="91"/>
        <v>744</v>
      </c>
      <c r="BR18" s="39">
        <f t="shared" si="91"/>
        <v>744</v>
      </c>
      <c r="BS18" s="39">
        <f t="shared" si="91"/>
        <v>720</v>
      </c>
      <c r="BT18" s="39">
        <f t="shared" si="91"/>
        <v>744</v>
      </c>
      <c r="BU18" s="39">
        <f t="shared" si="91"/>
        <v>720</v>
      </c>
      <c r="BV18" s="39">
        <f t="shared" si="91"/>
        <v>744</v>
      </c>
      <c r="BW18" s="39">
        <f t="shared" si="91"/>
        <v>744</v>
      </c>
      <c r="BX18" s="39">
        <f t="shared" si="91"/>
        <v>672</v>
      </c>
      <c r="BY18" s="39">
        <f t="shared" si="91"/>
        <v>744</v>
      </c>
      <c r="BZ18" s="39">
        <f t="shared" si="91"/>
        <v>720</v>
      </c>
      <c r="CA18" s="39">
        <f t="shared" si="91"/>
        <v>744</v>
      </c>
      <c r="CB18" s="39">
        <f t="shared" si="91"/>
        <v>720</v>
      </c>
      <c r="CC18" s="39">
        <f t="shared" si="91"/>
        <v>744</v>
      </c>
      <c r="CD18" s="39">
        <f t="shared" si="91"/>
        <v>744</v>
      </c>
      <c r="CE18" s="39">
        <f t="shared" si="91"/>
        <v>720</v>
      </c>
      <c r="CF18" s="39">
        <f t="shared" si="91"/>
        <v>744</v>
      </c>
      <c r="CG18" s="39">
        <f t="shared" si="91"/>
        <v>720</v>
      </c>
      <c r="CH18" s="39">
        <f t="shared" si="91"/>
        <v>744</v>
      </c>
      <c r="CI18" s="39">
        <f t="shared" si="91"/>
        <v>744</v>
      </c>
      <c r="CJ18" s="39">
        <f t="shared" si="91"/>
        <v>672</v>
      </c>
      <c r="CK18" s="39">
        <f t="shared" si="91"/>
        <v>744</v>
      </c>
      <c r="CL18" s="39">
        <f t="shared" si="91"/>
        <v>720</v>
      </c>
      <c r="CM18" s="39">
        <f t="shared" si="91"/>
        <v>744</v>
      </c>
      <c r="CN18" s="39">
        <f t="shared" si="91"/>
        <v>720</v>
      </c>
      <c r="CO18" s="39">
        <f t="shared" si="91"/>
        <v>744</v>
      </c>
      <c r="CP18" s="39">
        <f t="shared" si="91"/>
        <v>744</v>
      </c>
      <c r="CQ18" s="39">
        <f t="shared" si="91"/>
        <v>720</v>
      </c>
      <c r="CR18" s="39">
        <f t="shared" si="91"/>
        <v>744</v>
      </c>
      <c r="CS18" s="39">
        <f t="shared" si="91"/>
        <v>720</v>
      </c>
      <c r="CT18" s="39">
        <f t="shared" si="91"/>
        <v>744</v>
      </c>
      <c r="CU18" s="39">
        <f t="shared" si="91"/>
        <v>744</v>
      </c>
      <c r="CV18" s="39">
        <f t="shared" si="91"/>
        <v>672</v>
      </c>
      <c r="CW18" s="39">
        <f t="shared" si="91"/>
        <v>744</v>
      </c>
      <c r="CX18" s="39">
        <f t="shared" si="91"/>
        <v>720</v>
      </c>
      <c r="CY18" s="39">
        <f t="shared" si="91"/>
        <v>744</v>
      </c>
      <c r="CZ18" s="39">
        <f t="shared" si="91"/>
        <v>720</v>
      </c>
      <c r="DA18" s="39">
        <f t="shared" si="91"/>
        <v>744</v>
      </c>
      <c r="DB18" s="39">
        <f t="shared" si="91"/>
        <v>744</v>
      </c>
      <c r="DC18" s="39">
        <f t="shared" si="91"/>
        <v>720</v>
      </c>
      <c r="DD18" s="39">
        <f t="shared" si="91"/>
        <v>744</v>
      </c>
      <c r="DE18" s="39">
        <f t="shared" si="91"/>
        <v>720</v>
      </c>
      <c r="DF18" s="39">
        <f t="shared" si="91"/>
        <v>744</v>
      </c>
      <c r="DG18" s="39">
        <f t="shared" si="91"/>
        <v>744</v>
      </c>
      <c r="DH18" s="39">
        <f t="shared" si="91"/>
        <v>696</v>
      </c>
      <c r="DI18" s="39">
        <f t="shared" si="91"/>
        <v>744</v>
      </c>
      <c r="DJ18" s="39">
        <f t="shared" si="91"/>
        <v>720</v>
      </c>
      <c r="DK18" s="39">
        <f t="shared" si="91"/>
        <v>744</v>
      </c>
      <c r="DL18" s="39">
        <f t="shared" si="91"/>
        <v>720</v>
      </c>
      <c r="DM18" s="39">
        <f t="shared" si="91"/>
        <v>744</v>
      </c>
      <c r="DN18" s="39">
        <f t="shared" si="91"/>
        <v>744</v>
      </c>
      <c r="DO18" s="39">
        <f t="shared" si="91"/>
        <v>720</v>
      </c>
      <c r="DP18" s="39">
        <f t="shared" si="91"/>
        <v>744</v>
      </c>
      <c r="DQ18" s="39">
        <f t="shared" si="91"/>
        <v>720</v>
      </c>
      <c r="DR18" s="39">
        <f t="shared" si="91"/>
        <v>744</v>
      </c>
      <c r="DS18" s="39">
        <f t="shared" si="91"/>
        <v>744</v>
      </c>
      <c r="DT18" s="39">
        <f t="shared" si="91"/>
        <v>672</v>
      </c>
      <c r="DU18" s="39">
        <f t="shared" si="91"/>
        <v>744</v>
      </c>
      <c r="DV18" s="39">
        <f t="shared" si="91"/>
        <v>720</v>
      </c>
      <c r="DW18" s="39">
        <f t="shared" si="91"/>
        <v>744</v>
      </c>
      <c r="DX18" s="39">
        <f t="shared" si="91"/>
        <v>720</v>
      </c>
      <c r="DY18" s="39">
        <f t="shared" si="91"/>
        <v>744</v>
      </c>
      <c r="DZ18" s="39">
        <f t="shared" si="91"/>
        <v>744</v>
      </c>
      <c r="EA18" s="39">
        <f t="shared" ref="EA18:GL18" si="92">SUM(EA16:EA17)</f>
        <v>720</v>
      </c>
      <c r="EB18" s="39">
        <f t="shared" si="92"/>
        <v>744</v>
      </c>
      <c r="EC18" s="39">
        <f t="shared" si="92"/>
        <v>720</v>
      </c>
      <c r="ED18" s="39">
        <f t="shared" si="92"/>
        <v>744</v>
      </c>
      <c r="EE18" s="39">
        <f t="shared" si="92"/>
        <v>744</v>
      </c>
      <c r="EF18" s="39">
        <f t="shared" si="92"/>
        <v>672</v>
      </c>
      <c r="EG18" s="39">
        <f t="shared" si="92"/>
        <v>744</v>
      </c>
      <c r="EH18" s="39">
        <f t="shared" si="92"/>
        <v>720</v>
      </c>
      <c r="EI18" s="39">
        <f t="shared" si="92"/>
        <v>744</v>
      </c>
      <c r="EJ18" s="39">
        <f t="shared" si="92"/>
        <v>720</v>
      </c>
      <c r="EK18" s="39">
        <f t="shared" si="92"/>
        <v>744</v>
      </c>
      <c r="EL18" s="39">
        <f t="shared" si="92"/>
        <v>744</v>
      </c>
      <c r="EM18" s="39">
        <f t="shared" si="92"/>
        <v>720</v>
      </c>
      <c r="EN18" s="39">
        <f t="shared" si="92"/>
        <v>744</v>
      </c>
      <c r="EO18" s="39">
        <f t="shared" si="92"/>
        <v>720</v>
      </c>
      <c r="EP18" s="39">
        <f t="shared" si="92"/>
        <v>744</v>
      </c>
      <c r="EQ18" s="39">
        <f t="shared" si="92"/>
        <v>744</v>
      </c>
      <c r="ER18" s="39">
        <f t="shared" si="92"/>
        <v>672</v>
      </c>
      <c r="ES18" s="39">
        <f t="shared" si="92"/>
        <v>744</v>
      </c>
      <c r="ET18" s="39">
        <f t="shared" si="92"/>
        <v>720</v>
      </c>
      <c r="EU18" s="39">
        <f t="shared" si="92"/>
        <v>744</v>
      </c>
      <c r="EV18" s="39">
        <f t="shared" si="92"/>
        <v>720</v>
      </c>
      <c r="EW18" s="39">
        <f t="shared" si="92"/>
        <v>744</v>
      </c>
      <c r="EX18" s="39">
        <f t="shared" si="92"/>
        <v>744</v>
      </c>
      <c r="EY18" s="39">
        <f t="shared" si="92"/>
        <v>720</v>
      </c>
      <c r="EZ18" s="39">
        <f t="shared" si="92"/>
        <v>744</v>
      </c>
      <c r="FA18" s="39">
        <f t="shared" si="92"/>
        <v>720</v>
      </c>
      <c r="FB18" s="39">
        <f t="shared" si="92"/>
        <v>744</v>
      </c>
      <c r="FC18" s="39">
        <f t="shared" si="92"/>
        <v>744</v>
      </c>
      <c r="FD18" s="39">
        <f t="shared" si="92"/>
        <v>696</v>
      </c>
      <c r="FE18" s="39">
        <f t="shared" si="92"/>
        <v>744</v>
      </c>
      <c r="FF18" s="39">
        <f t="shared" si="92"/>
        <v>720</v>
      </c>
      <c r="FG18" s="39">
        <f t="shared" si="92"/>
        <v>744</v>
      </c>
      <c r="FH18" s="39">
        <f t="shared" si="92"/>
        <v>720</v>
      </c>
      <c r="FI18" s="39">
        <f t="shared" si="92"/>
        <v>744</v>
      </c>
      <c r="FJ18" s="39">
        <f t="shared" si="92"/>
        <v>744</v>
      </c>
      <c r="FK18" s="39">
        <f t="shared" si="92"/>
        <v>720</v>
      </c>
      <c r="FL18" s="39">
        <f t="shared" si="92"/>
        <v>744</v>
      </c>
      <c r="FM18" s="39">
        <f t="shared" si="92"/>
        <v>720</v>
      </c>
      <c r="FN18" s="39">
        <f t="shared" si="92"/>
        <v>744</v>
      </c>
      <c r="FO18" s="39">
        <f t="shared" si="92"/>
        <v>744</v>
      </c>
      <c r="FP18" s="39">
        <f t="shared" si="92"/>
        <v>672</v>
      </c>
      <c r="FQ18" s="39">
        <f t="shared" si="92"/>
        <v>744</v>
      </c>
      <c r="FR18" s="39">
        <f t="shared" si="92"/>
        <v>720</v>
      </c>
      <c r="FS18" s="39">
        <f t="shared" si="92"/>
        <v>744</v>
      </c>
      <c r="FT18" s="39">
        <f t="shared" si="92"/>
        <v>720</v>
      </c>
      <c r="FU18" s="39">
        <f t="shared" si="92"/>
        <v>744</v>
      </c>
      <c r="FV18" s="39">
        <f t="shared" si="92"/>
        <v>744</v>
      </c>
      <c r="FW18" s="39">
        <f t="shared" si="92"/>
        <v>720</v>
      </c>
      <c r="FX18" s="39">
        <f t="shared" si="92"/>
        <v>744</v>
      </c>
      <c r="FY18" s="39">
        <f t="shared" si="92"/>
        <v>720</v>
      </c>
      <c r="FZ18" s="39">
        <f t="shared" si="92"/>
        <v>744</v>
      </c>
      <c r="GA18" s="39">
        <f t="shared" si="92"/>
        <v>744</v>
      </c>
      <c r="GB18" s="39">
        <f t="shared" si="92"/>
        <v>672</v>
      </c>
      <c r="GC18" s="39">
        <f t="shared" si="92"/>
        <v>744</v>
      </c>
      <c r="GD18" s="39">
        <f t="shared" si="92"/>
        <v>720</v>
      </c>
      <c r="GE18" s="39">
        <f t="shared" si="92"/>
        <v>744</v>
      </c>
      <c r="GF18" s="39">
        <f t="shared" si="92"/>
        <v>720</v>
      </c>
      <c r="GG18" s="39">
        <f t="shared" si="92"/>
        <v>744</v>
      </c>
      <c r="GH18" s="39">
        <f t="shared" si="92"/>
        <v>744</v>
      </c>
      <c r="GI18" s="39">
        <f t="shared" si="92"/>
        <v>720</v>
      </c>
      <c r="GJ18" s="39">
        <f t="shared" si="92"/>
        <v>744</v>
      </c>
      <c r="GK18" s="39">
        <f t="shared" si="92"/>
        <v>720</v>
      </c>
      <c r="GL18" s="39">
        <f t="shared" si="92"/>
        <v>744</v>
      </c>
      <c r="GM18" s="39">
        <f t="shared" ref="GM18:IX18" si="93">SUM(GM16:GM17)</f>
        <v>744</v>
      </c>
      <c r="GN18" s="39">
        <f t="shared" si="93"/>
        <v>672</v>
      </c>
      <c r="GO18" s="39">
        <f t="shared" si="93"/>
        <v>744</v>
      </c>
      <c r="GP18" s="39">
        <f t="shared" si="93"/>
        <v>720</v>
      </c>
      <c r="GQ18" s="39">
        <f t="shared" si="93"/>
        <v>744</v>
      </c>
      <c r="GR18" s="39">
        <f t="shared" si="93"/>
        <v>720</v>
      </c>
      <c r="GS18" s="39">
        <f t="shared" si="93"/>
        <v>744</v>
      </c>
      <c r="GT18" s="39">
        <f t="shared" si="93"/>
        <v>744</v>
      </c>
      <c r="GU18" s="39">
        <f t="shared" si="93"/>
        <v>720</v>
      </c>
      <c r="GV18" s="39">
        <f t="shared" si="93"/>
        <v>744</v>
      </c>
      <c r="GW18" s="39">
        <f t="shared" si="93"/>
        <v>720</v>
      </c>
      <c r="GX18" s="39">
        <f t="shared" si="93"/>
        <v>744</v>
      </c>
      <c r="GY18" s="39">
        <f t="shared" si="93"/>
        <v>744</v>
      </c>
      <c r="GZ18" s="39">
        <f t="shared" si="93"/>
        <v>696</v>
      </c>
      <c r="HA18" s="39">
        <f t="shared" si="93"/>
        <v>744</v>
      </c>
      <c r="HB18" s="39">
        <f t="shared" si="93"/>
        <v>720</v>
      </c>
      <c r="HC18" s="39">
        <f t="shared" si="93"/>
        <v>744</v>
      </c>
      <c r="HD18" s="39">
        <f t="shared" si="93"/>
        <v>720</v>
      </c>
      <c r="HE18" s="39">
        <f t="shared" si="93"/>
        <v>744</v>
      </c>
      <c r="HF18" s="39">
        <f t="shared" si="93"/>
        <v>744</v>
      </c>
      <c r="HG18" s="39">
        <f t="shared" si="93"/>
        <v>720</v>
      </c>
      <c r="HH18" s="39">
        <f t="shared" si="93"/>
        <v>744</v>
      </c>
      <c r="HI18" s="39">
        <f t="shared" si="93"/>
        <v>720</v>
      </c>
      <c r="HJ18" s="39">
        <f t="shared" si="93"/>
        <v>744</v>
      </c>
      <c r="HK18" s="39">
        <f t="shared" si="93"/>
        <v>744</v>
      </c>
      <c r="HL18" s="39">
        <f t="shared" si="93"/>
        <v>672</v>
      </c>
      <c r="HM18" s="39">
        <f t="shared" si="93"/>
        <v>744</v>
      </c>
      <c r="HN18" s="39">
        <f t="shared" si="93"/>
        <v>720</v>
      </c>
      <c r="HO18" s="39">
        <f t="shared" si="93"/>
        <v>744</v>
      </c>
      <c r="HP18" s="39">
        <f t="shared" si="93"/>
        <v>720</v>
      </c>
      <c r="HQ18" s="39">
        <f t="shared" si="93"/>
        <v>744</v>
      </c>
      <c r="HR18" s="39">
        <f t="shared" si="93"/>
        <v>744</v>
      </c>
      <c r="HS18" s="39">
        <f t="shared" si="93"/>
        <v>720</v>
      </c>
      <c r="HT18" s="39">
        <f t="shared" si="93"/>
        <v>744</v>
      </c>
      <c r="HU18" s="39">
        <f t="shared" si="93"/>
        <v>720</v>
      </c>
      <c r="HV18" s="39">
        <f t="shared" si="93"/>
        <v>744</v>
      </c>
      <c r="HW18" s="39">
        <f t="shared" si="93"/>
        <v>744</v>
      </c>
      <c r="HX18" s="39">
        <f t="shared" si="93"/>
        <v>672</v>
      </c>
      <c r="HY18" s="39">
        <f t="shared" si="93"/>
        <v>744</v>
      </c>
      <c r="HZ18" s="39">
        <f t="shared" si="93"/>
        <v>720</v>
      </c>
      <c r="IA18" s="39">
        <f t="shared" si="93"/>
        <v>744</v>
      </c>
      <c r="IB18" s="39">
        <f t="shared" si="93"/>
        <v>720</v>
      </c>
      <c r="IC18" s="39">
        <f t="shared" si="93"/>
        <v>744</v>
      </c>
      <c r="ID18" s="39">
        <f t="shared" si="93"/>
        <v>744</v>
      </c>
      <c r="IE18" s="39">
        <f t="shared" si="93"/>
        <v>720</v>
      </c>
      <c r="IF18" s="39">
        <f t="shared" si="93"/>
        <v>744</v>
      </c>
      <c r="IG18" s="39">
        <f t="shared" si="93"/>
        <v>720</v>
      </c>
      <c r="IH18" s="39">
        <f t="shared" si="93"/>
        <v>744</v>
      </c>
      <c r="II18" s="39">
        <f t="shared" si="93"/>
        <v>744</v>
      </c>
      <c r="IJ18" s="39">
        <f t="shared" si="93"/>
        <v>672</v>
      </c>
      <c r="IK18" s="39">
        <f t="shared" si="93"/>
        <v>744</v>
      </c>
      <c r="IL18" s="39">
        <f t="shared" si="93"/>
        <v>720</v>
      </c>
      <c r="IM18" s="39">
        <f t="shared" si="93"/>
        <v>744</v>
      </c>
      <c r="IN18" s="39">
        <f t="shared" si="93"/>
        <v>720</v>
      </c>
      <c r="IO18" s="39">
        <f t="shared" si="93"/>
        <v>744</v>
      </c>
      <c r="IP18" s="39">
        <f t="shared" si="93"/>
        <v>744</v>
      </c>
      <c r="IQ18" s="39">
        <f t="shared" si="93"/>
        <v>720</v>
      </c>
      <c r="IR18" s="39">
        <f t="shared" si="93"/>
        <v>744</v>
      </c>
      <c r="IS18" s="39">
        <f t="shared" si="93"/>
        <v>720</v>
      </c>
      <c r="IT18" s="39">
        <f t="shared" si="93"/>
        <v>744</v>
      </c>
      <c r="IU18" s="39">
        <f t="shared" si="93"/>
        <v>744</v>
      </c>
      <c r="IV18" s="39">
        <f t="shared" si="93"/>
        <v>696</v>
      </c>
      <c r="IW18" s="39">
        <f t="shared" si="93"/>
        <v>744</v>
      </c>
      <c r="IX18" s="39">
        <f t="shared" si="93"/>
        <v>720</v>
      </c>
      <c r="IY18" s="39">
        <f t="shared" ref="IY18:LJ18" si="94">SUM(IY16:IY17)</f>
        <v>744</v>
      </c>
      <c r="IZ18" s="39">
        <f t="shared" si="94"/>
        <v>720</v>
      </c>
      <c r="JA18" s="39">
        <f t="shared" si="94"/>
        <v>744</v>
      </c>
      <c r="JB18" s="39">
        <f t="shared" si="94"/>
        <v>744</v>
      </c>
      <c r="JC18" s="39">
        <f t="shared" si="94"/>
        <v>720</v>
      </c>
      <c r="JD18" s="39">
        <f t="shared" si="94"/>
        <v>744</v>
      </c>
      <c r="JE18" s="39">
        <f t="shared" si="94"/>
        <v>720</v>
      </c>
      <c r="JF18" s="39">
        <f t="shared" si="94"/>
        <v>744</v>
      </c>
      <c r="JG18" s="39">
        <f t="shared" si="94"/>
        <v>744</v>
      </c>
      <c r="JH18" s="39">
        <f t="shared" si="94"/>
        <v>672</v>
      </c>
      <c r="JI18" s="39">
        <f t="shared" si="94"/>
        <v>744</v>
      </c>
      <c r="JJ18" s="39">
        <f t="shared" si="94"/>
        <v>720</v>
      </c>
      <c r="JK18" s="39">
        <f t="shared" si="94"/>
        <v>744</v>
      </c>
      <c r="JL18" s="39">
        <f t="shared" si="94"/>
        <v>720</v>
      </c>
      <c r="JM18" s="39">
        <f t="shared" si="94"/>
        <v>744</v>
      </c>
      <c r="JN18" s="39">
        <f t="shared" si="94"/>
        <v>744</v>
      </c>
      <c r="JO18" s="39">
        <f t="shared" si="94"/>
        <v>720</v>
      </c>
      <c r="JP18" s="39">
        <f t="shared" si="94"/>
        <v>744</v>
      </c>
      <c r="JQ18" s="39">
        <f t="shared" si="94"/>
        <v>720</v>
      </c>
      <c r="JR18" s="39">
        <f t="shared" si="94"/>
        <v>744</v>
      </c>
      <c r="JS18" s="39">
        <f t="shared" si="94"/>
        <v>744</v>
      </c>
      <c r="JT18" s="39">
        <f t="shared" si="94"/>
        <v>672</v>
      </c>
      <c r="JU18" s="39">
        <f t="shared" si="94"/>
        <v>744</v>
      </c>
      <c r="JV18" s="39">
        <f t="shared" si="94"/>
        <v>720</v>
      </c>
      <c r="JW18" s="39">
        <f t="shared" si="94"/>
        <v>744</v>
      </c>
      <c r="JX18" s="39">
        <f t="shared" si="94"/>
        <v>720</v>
      </c>
      <c r="JY18" s="39">
        <f t="shared" si="94"/>
        <v>744</v>
      </c>
      <c r="JZ18" s="39">
        <f t="shared" si="94"/>
        <v>744</v>
      </c>
      <c r="KA18" s="39">
        <f t="shared" si="94"/>
        <v>720</v>
      </c>
      <c r="KB18" s="39">
        <f t="shared" si="94"/>
        <v>744</v>
      </c>
      <c r="KC18" s="39">
        <f t="shared" si="94"/>
        <v>720</v>
      </c>
      <c r="KD18" s="39">
        <f t="shared" si="94"/>
        <v>744</v>
      </c>
      <c r="KE18" s="39">
        <f t="shared" si="94"/>
        <v>744</v>
      </c>
      <c r="KF18" s="39">
        <f t="shared" si="94"/>
        <v>672</v>
      </c>
      <c r="KG18" s="39">
        <f t="shared" si="94"/>
        <v>744</v>
      </c>
      <c r="KH18" s="39">
        <f t="shared" si="94"/>
        <v>720</v>
      </c>
      <c r="KI18" s="39">
        <f t="shared" si="94"/>
        <v>744</v>
      </c>
      <c r="KJ18" s="39">
        <f t="shared" si="94"/>
        <v>720</v>
      </c>
      <c r="KK18" s="39">
        <f t="shared" si="94"/>
        <v>744</v>
      </c>
      <c r="KL18" s="39">
        <f t="shared" si="94"/>
        <v>744</v>
      </c>
      <c r="KM18" s="39">
        <f t="shared" si="94"/>
        <v>720</v>
      </c>
      <c r="KN18" s="39">
        <f t="shared" si="94"/>
        <v>744</v>
      </c>
      <c r="KO18" s="39">
        <f t="shared" si="94"/>
        <v>720</v>
      </c>
      <c r="KP18" s="39">
        <f t="shared" si="94"/>
        <v>744</v>
      </c>
      <c r="KQ18" s="39">
        <f t="shared" si="94"/>
        <v>744</v>
      </c>
      <c r="KR18" s="39">
        <f t="shared" si="94"/>
        <v>696</v>
      </c>
      <c r="KS18" s="39">
        <f t="shared" si="94"/>
        <v>744</v>
      </c>
      <c r="KT18" s="39">
        <f t="shared" si="94"/>
        <v>720</v>
      </c>
      <c r="KU18" s="39">
        <f t="shared" si="94"/>
        <v>744</v>
      </c>
      <c r="KV18" s="39">
        <f t="shared" si="94"/>
        <v>720</v>
      </c>
      <c r="KW18" s="39">
        <f t="shared" si="94"/>
        <v>744</v>
      </c>
      <c r="KX18" s="39">
        <f t="shared" si="94"/>
        <v>744</v>
      </c>
      <c r="KY18" s="39">
        <f t="shared" si="94"/>
        <v>720</v>
      </c>
      <c r="KZ18" s="39">
        <f t="shared" si="94"/>
        <v>744</v>
      </c>
      <c r="LA18" s="39">
        <f t="shared" si="94"/>
        <v>720</v>
      </c>
      <c r="LB18" s="39">
        <f t="shared" si="94"/>
        <v>744</v>
      </c>
      <c r="LC18" s="39">
        <f t="shared" si="94"/>
        <v>744</v>
      </c>
      <c r="LD18" s="39">
        <f t="shared" si="94"/>
        <v>672</v>
      </c>
      <c r="LE18" s="39">
        <f t="shared" si="94"/>
        <v>744</v>
      </c>
      <c r="LF18" s="39">
        <f t="shared" si="94"/>
        <v>720</v>
      </c>
      <c r="LG18" s="39">
        <f t="shared" si="94"/>
        <v>744</v>
      </c>
      <c r="LH18" s="39">
        <f t="shared" si="94"/>
        <v>720</v>
      </c>
      <c r="LI18" s="39">
        <f t="shared" si="94"/>
        <v>744</v>
      </c>
      <c r="LJ18" s="39">
        <f t="shared" si="94"/>
        <v>744</v>
      </c>
      <c r="LK18" s="39">
        <f t="shared" ref="LK18:MX18" si="95">SUM(LK16:LK17)</f>
        <v>720</v>
      </c>
      <c r="LL18" s="39">
        <f t="shared" si="95"/>
        <v>744</v>
      </c>
      <c r="LM18" s="39">
        <f t="shared" si="95"/>
        <v>720</v>
      </c>
      <c r="LN18" s="39">
        <f t="shared" si="95"/>
        <v>744</v>
      </c>
      <c r="LO18" s="39">
        <f t="shared" si="95"/>
        <v>744</v>
      </c>
      <c r="LP18" s="39">
        <f t="shared" si="95"/>
        <v>672</v>
      </c>
      <c r="LQ18" s="39">
        <f t="shared" si="95"/>
        <v>744</v>
      </c>
      <c r="LR18" s="39">
        <f t="shared" si="95"/>
        <v>720</v>
      </c>
      <c r="LS18" s="39">
        <f t="shared" si="95"/>
        <v>744</v>
      </c>
      <c r="LT18" s="39">
        <f t="shared" si="95"/>
        <v>720</v>
      </c>
      <c r="LU18" s="39">
        <f t="shared" si="95"/>
        <v>744</v>
      </c>
      <c r="LV18" s="39">
        <f t="shared" si="95"/>
        <v>744</v>
      </c>
      <c r="LW18" s="39">
        <f t="shared" si="95"/>
        <v>720</v>
      </c>
      <c r="LX18" s="39">
        <f t="shared" si="95"/>
        <v>744</v>
      </c>
      <c r="LY18" s="39">
        <f t="shared" si="95"/>
        <v>720</v>
      </c>
      <c r="LZ18" s="39">
        <f t="shared" si="95"/>
        <v>744</v>
      </c>
      <c r="MA18" s="39">
        <f t="shared" si="95"/>
        <v>744</v>
      </c>
      <c r="MB18" s="39">
        <f t="shared" si="95"/>
        <v>672</v>
      </c>
      <c r="MC18" s="39">
        <f t="shared" si="95"/>
        <v>744</v>
      </c>
      <c r="MD18" s="39">
        <f t="shared" si="95"/>
        <v>720</v>
      </c>
      <c r="ME18" s="39">
        <f t="shared" si="95"/>
        <v>744</v>
      </c>
      <c r="MF18" s="39">
        <f t="shared" si="95"/>
        <v>720</v>
      </c>
      <c r="MG18" s="39">
        <f t="shared" si="95"/>
        <v>744</v>
      </c>
      <c r="MH18" s="39">
        <f t="shared" si="95"/>
        <v>744</v>
      </c>
      <c r="MI18" s="39">
        <f t="shared" si="95"/>
        <v>720</v>
      </c>
      <c r="MJ18" s="39">
        <f t="shared" si="95"/>
        <v>744</v>
      </c>
      <c r="MK18" s="39">
        <f t="shared" si="95"/>
        <v>720</v>
      </c>
      <c r="ML18" s="39">
        <f t="shared" si="95"/>
        <v>744</v>
      </c>
      <c r="MM18" s="39">
        <f t="shared" si="95"/>
        <v>744</v>
      </c>
      <c r="MN18" s="39">
        <f t="shared" si="95"/>
        <v>696</v>
      </c>
      <c r="MO18" s="39">
        <f t="shared" si="95"/>
        <v>744</v>
      </c>
      <c r="MP18" s="39">
        <f t="shared" si="95"/>
        <v>720</v>
      </c>
      <c r="MQ18" s="39">
        <f t="shared" si="95"/>
        <v>744</v>
      </c>
      <c r="MR18" s="39">
        <f t="shared" si="95"/>
        <v>720</v>
      </c>
      <c r="MS18" s="39">
        <f t="shared" si="95"/>
        <v>744</v>
      </c>
      <c r="MT18" s="39">
        <f t="shared" si="95"/>
        <v>744</v>
      </c>
      <c r="MU18" s="39">
        <f t="shared" si="95"/>
        <v>720</v>
      </c>
      <c r="MV18" s="39">
        <f t="shared" si="95"/>
        <v>744</v>
      </c>
      <c r="MW18" s="39">
        <f t="shared" si="95"/>
        <v>720</v>
      </c>
      <c r="MX18" s="39">
        <f t="shared" si="95"/>
        <v>744</v>
      </c>
    </row>
    <row r="19" spans="1:362" x14ac:dyDescent="0.2">
      <c r="A19" s="40" t="s">
        <v>35</v>
      </c>
      <c r="C19" s="50">
        <f>C17</f>
        <v>344</v>
      </c>
      <c r="D19" s="50">
        <f>D17</f>
        <v>288</v>
      </c>
      <c r="E19" s="50">
        <f>IF(E$1&lt;=2007,E17,E17-1)</f>
        <v>311</v>
      </c>
      <c r="F19" s="50">
        <f>IF(F$1&lt;=2007,F17-1,F17)</f>
        <v>304</v>
      </c>
      <c r="G19" s="50">
        <f t="shared" ref="G19:K20" si="96">G17</f>
        <v>344</v>
      </c>
      <c r="H19" s="50">
        <f t="shared" si="96"/>
        <v>304</v>
      </c>
      <c r="I19" s="50">
        <f t="shared" si="96"/>
        <v>344</v>
      </c>
      <c r="J19" s="50">
        <f t="shared" si="96"/>
        <v>312</v>
      </c>
      <c r="K19" s="50">
        <f t="shared" si="96"/>
        <v>320</v>
      </c>
      <c r="L19" s="50">
        <f>IF(L$1&lt;=2007,L17+1,L17)</f>
        <v>328</v>
      </c>
      <c r="M19" s="50">
        <f>IF(M$1&lt;=2007,M17,M17+1)</f>
        <v>321</v>
      </c>
      <c r="N19" s="50">
        <f t="shared" ref="N19:P20" si="97">N17</f>
        <v>328</v>
      </c>
      <c r="O19" s="50">
        <f t="shared" si="97"/>
        <v>344</v>
      </c>
      <c r="P19" s="50">
        <f t="shared" si="97"/>
        <v>296</v>
      </c>
      <c r="Q19" s="50">
        <f>IF(Q$1&lt;=2007,Q17,Q17-1)</f>
        <v>311</v>
      </c>
      <c r="R19" s="50">
        <f>IF(R$1&lt;=2007,R17-1,R17)</f>
        <v>320</v>
      </c>
      <c r="S19" s="50">
        <f t="shared" ref="S19:W20" si="98">S17</f>
        <v>328</v>
      </c>
      <c r="T19" s="50">
        <f t="shared" si="98"/>
        <v>304</v>
      </c>
      <c r="U19" s="50">
        <f t="shared" si="98"/>
        <v>344</v>
      </c>
      <c r="V19" s="50">
        <f t="shared" si="98"/>
        <v>312</v>
      </c>
      <c r="W19" s="50">
        <f t="shared" si="98"/>
        <v>336</v>
      </c>
      <c r="X19" s="50">
        <f>IF(X$1&lt;=2007,X17+1,X17)</f>
        <v>312</v>
      </c>
      <c r="Y19" s="50">
        <f>IF(Y$1&lt;=2007,Y17,Y17+1)</f>
        <v>321</v>
      </c>
      <c r="Z19" s="50">
        <f t="shared" ref="Z19:AB20" si="99">Z17</f>
        <v>344</v>
      </c>
      <c r="AA19" s="50">
        <f t="shared" si="99"/>
        <v>328</v>
      </c>
      <c r="AB19" s="50">
        <f t="shared" si="99"/>
        <v>288</v>
      </c>
      <c r="AC19" s="50">
        <f>IF(AC$1&lt;=2007,AC17,AC17-1)</f>
        <v>327</v>
      </c>
      <c r="AD19" s="50">
        <f>IF(AD$1&lt;=2007,AD17-1,AD17)</f>
        <v>304</v>
      </c>
      <c r="AE19" s="50">
        <f t="shared" ref="AE19:AI20" si="100">AE17</f>
        <v>328</v>
      </c>
      <c r="AF19" s="50">
        <f t="shared" si="100"/>
        <v>320</v>
      </c>
      <c r="AG19" s="50">
        <f t="shared" si="100"/>
        <v>328</v>
      </c>
      <c r="AH19" s="50">
        <f t="shared" si="100"/>
        <v>312</v>
      </c>
      <c r="AI19" s="50">
        <f t="shared" si="100"/>
        <v>336</v>
      </c>
      <c r="AJ19" s="50">
        <f>IF(AJ$1&lt;=2007,AJ17+1,AJ17)</f>
        <v>312</v>
      </c>
      <c r="AK19" s="50">
        <f>IF(AK$1&lt;=2007,AK17,AK17+1)</f>
        <v>321</v>
      </c>
      <c r="AL19" s="50">
        <f t="shared" ref="AL19:AN20" si="101">AL17</f>
        <v>344</v>
      </c>
      <c r="AM19" s="50">
        <f t="shared" si="101"/>
        <v>328</v>
      </c>
      <c r="AN19" s="50">
        <f t="shared" si="101"/>
        <v>288</v>
      </c>
      <c r="AO19" s="50">
        <f>IF(AO$1&lt;=2007,AO17,AO17-1)</f>
        <v>327</v>
      </c>
      <c r="AP19" s="50">
        <f>IF(AP$1&lt;=2007,AP17-1,AP17)</f>
        <v>304</v>
      </c>
      <c r="AQ19" s="50">
        <f t="shared" ref="AQ19:AU20" si="102">AQ17</f>
        <v>328</v>
      </c>
      <c r="AR19" s="50">
        <f t="shared" si="102"/>
        <v>320</v>
      </c>
      <c r="AS19" s="50">
        <f t="shared" si="102"/>
        <v>328</v>
      </c>
      <c r="AT19" s="50">
        <f t="shared" si="102"/>
        <v>328</v>
      </c>
      <c r="AU19" s="50">
        <f t="shared" si="102"/>
        <v>320</v>
      </c>
      <c r="AV19" s="50">
        <f>IF(AV$1&lt;=2007,AV17+1,AV17)</f>
        <v>312</v>
      </c>
      <c r="AW19" s="50">
        <f>IF(AW$1&lt;=2007,AW17,AW17+1)</f>
        <v>337</v>
      </c>
      <c r="AX19" s="50">
        <f t="shared" ref="AX19:AZ20" si="103">AX17</f>
        <v>328</v>
      </c>
      <c r="AY19" s="50">
        <f t="shared" si="103"/>
        <v>328</v>
      </c>
      <c r="AZ19" s="50">
        <f t="shared" si="103"/>
        <v>288</v>
      </c>
      <c r="BA19" s="50">
        <f>IF(BA$1&lt;=2007,BA17,BA17-1)</f>
        <v>327</v>
      </c>
      <c r="BB19" s="50">
        <f>IF(BB$1&lt;=2007,BB17-1,BB17)</f>
        <v>304</v>
      </c>
      <c r="BC19" s="50">
        <f t="shared" ref="BC19:BG20" si="104">BC17</f>
        <v>344</v>
      </c>
      <c r="BD19" s="50">
        <f t="shared" si="104"/>
        <v>304</v>
      </c>
      <c r="BE19" s="50">
        <f t="shared" si="104"/>
        <v>328</v>
      </c>
      <c r="BF19" s="50">
        <f t="shared" si="104"/>
        <v>328</v>
      </c>
      <c r="BG19" s="50">
        <f t="shared" si="104"/>
        <v>320</v>
      </c>
      <c r="BH19" s="50">
        <f>IF(BH$1&lt;=2007,BH17+1,BH17)</f>
        <v>312</v>
      </c>
      <c r="BI19" s="50">
        <f>IF(BI$1&lt;=2007,BI17,BI17+1)</f>
        <v>337</v>
      </c>
      <c r="BJ19" s="50">
        <f t="shared" ref="BJ19:BL20" si="105">BJ17</f>
        <v>328</v>
      </c>
      <c r="BK19" s="50">
        <f t="shared" si="105"/>
        <v>344</v>
      </c>
      <c r="BL19" s="50">
        <f t="shared" si="105"/>
        <v>296</v>
      </c>
      <c r="BM19" s="50">
        <f>IF(BM$1&lt;=2007,BM17,BM17-1)</f>
        <v>311</v>
      </c>
      <c r="BN19" s="50">
        <f>IF(BN$1&lt;=2007,BN17-1,BN17)</f>
        <v>304</v>
      </c>
      <c r="BO19" s="50">
        <f t="shared" ref="BO19:BS20" si="106">BO17</f>
        <v>344</v>
      </c>
      <c r="BP19" s="50">
        <f t="shared" si="106"/>
        <v>304</v>
      </c>
      <c r="BQ19" s="50">
        <f t="shared" si="106"/>
        <v>344</v>
      </c>
      <c r="BR19" s="50">
        <f t="shared" si="106"/>
        <v>312</v>
      </c>
      <c r="BS19" s="50">
        <f t="shared" si="106"/>
        <v>320</v>
      </c>
      <c r="BT19" s="50">
        <f>IF(BT$1&lt;=2007,BT17+1,BT17)</f>
        <v>328</v>
      </c>
      <c r="BU19" s="50">
        <f>IF(BU$1&lt;=2007,BU17,BU17+1)</f>
        <v>321</v>
      </c>
      <c r="BV19" s="50">
        <f t="shared" ref="BV19:BX20" si="107">BV17</f>
        <v>328</v>
      </c>
      <c r="BW19" s="50">
        <f t="shared" si="107"/>
        <v>344</v>
      </c>
      <c r="BX19" s="50">
        <f t="shared" si="107"/>
        <v>288</v>
      </c>
      <c r="BY19" s="50">
        <f>IF(BY$1&lt;=2007,BY17,BY17-1)</f>
        <v>311</v>
      </c>
      <c r="BZ19" s="50">
        <f>IF(BZ$1&lt;=2007,BZ17-1,BZ17)</f>
        <v>320</v>
      </c>
      <c r="CA19" s="50">
        <f t="shared" ref="CA19:CE20" si="108">CA17</f>
        <v>328</v>
      </c>
      <c r="CB19" s="50">
        <f t="shared" si="108"/>
        <v>304</v>
      </c>
      <c r="CC19" s="50">
        <f t="shared" si="108"/>
        <v>344</v>
      </c>
      <c r="CD19" s="50">
        <f t="shared" si="108"/>
        <v>312</v>
      </c>
      <c r="CE19" s="50">
        <f t="shared" si="108"/>
        <v>320</v>
      </c>
      <c r="CF19" s="50">
        <f>IF(CF$1&lt;=2007,CF17+1,CF17)</f>
        <v>328</v>
      </c>
      <c r="CG19" s="50">
        <f>IF(CG$1&lt;=2007,CG17,CG17+1)</f>
        <v>321</v>
      </c>
      <c r="CH19" s="50">
        <f t="shared" ref="CH19:CJ20" si="109">CH17</f>
        <v>344</v>
      </c>
      <c r="CI19" s="50">
        <f t="shared" si="109"/>
        <v>328</v>
      </c>
      <c r="CJ19" s="50">
        <f t="shared" si="109"/>
        <v>288</v>
      </c>
      <c r="CK19" s="50">
        <f>IF(CK$1&lt;=2007,CK17,CK17-1)</f>
        <v>311</v>
      </c>
      <c r="CL19" s="50">
        <f>IF(CL$1&lt;=2007,CL17-1,CL17)</f>
        <v>320</v>
      </c>
      <c r="CM19" s="50">
        <f t="shared" ref="CM19:CQ20" si="110">CM17</f>
        <v>328</v>
      </c>
      <c r="CN19" s="50">
        <f t="shared" si="110"/>
        <v>304</v>
      </c>
      <c r="CO19" s="50">
        <f t="shared" si="110"/>
        <v>344</v>
      </c>
      <c r="CP19" s="50">
        <f t="shared" si="110"/>
        <v>312</v>
      </c>
      <c r="CQ19" s="50">
        <f t="shared" si="110"/>
        <v>336</v>
      </c>
      <c r="CR19" s="50">
        <f>IF(CR$1&lt;=2007,CR17+1,CR17)</f>
        <v>312</v>
      </c>
      <c r="CS19" s="50">
        <f>IF(CS$1&lt;=2007,CS17,CS17+1)</f>
        <v>321</v>
      </c>
      <c r="CT19" s="50">
        <f t="shared" ref="CT19:CV20" si="111">CT17</f>
        <v>344</v>
      </c>
      <c r="CU19" s="50">
        <f t="shared" si="111"/>
        <v>328</v>
      </c>
      <c r="CV19" s="50">
        <f t="shared" si="111"/>
        <v>288</v>
      </c>
      <c r="CW19" s="50">
        <f>IF(CW$1&lt;=2007,CW17,CW17-1)</f>
        <v>327</v>
      </c>
      <c r="CX19" s="50">
        <f>IF(CX$1&lt;=2007,CX17-1,CX17)</f>
        <v>304</v>
      </c>
      <c r="CY19" s="50">
        <f t="shared" ref="CY19:DC20" si="112">CY17</f>
        <v>328</v>
      </c>
      <c r="CZ19" s="50">
        <f t="shared" si="112"/>
        <v>320</v>
      </c>
      <c r="DA19" s="50">
        <f t="shared" si="112"/>
        <v>328</v>
      </c>
      <c r="DB19" s="50">
        <f t="shared" si="112"/>
        <v>312</v>
      </c>
      <c r="DC19" s="50">
        <f t="shared" si="112"/>
        <v>336</v>
      </c>
      <c r="DD19" s="50">
        <f>IF(DD$1&lt;=2007,DD17+1,DD17)</f>
        <v>312</v>
      </c>
      <c r="DE19" s="50">
        <f>IF(DE$1&lt;=2007,DE17,DE17+1)</f>
        <v>321</v>
      </c>
      <c r="DF19" s="50">
        <f t="shared" ref="DF19:DH20" si="113">DF17</f>
        <v>344</v>
      </c>
      <c r="DG19" s="50">
        <f t="shared" si="113"/>
        <v>328</v>
      </c>
      <c r="DH19" s="50">
        <f t="shared" si="113"/>
        <v>296</v>
      </c>
      <c r="DI19" s="50">
        <f>IF(DI$1&lt;=2007,DI17,DI17-1)</f>
        <v>327</v>
      </c>
      <c r="DJ19" s="50">
        <f>IF(DJ$1&lt;=2007,DJ17-1,DJ17)</f>
        <v>304</v>
      </c>
      <c r="DK19" s="50">
        <f t="shared" ref="DK19:DO20" si="114">DK17</f>
        <v>344</v>
      </c>
      <c r="DL19" s="50">
        <f t="shared" si="114"/>
        <v>304</v>
      </c>
      <c r="DM19" s="50">
        <f t="shared" si="114"/>
        <v>328</v>
      </c>
      <c r="DN19" s="50">
        <f t="shared" si="114"/>
        <v>328</v>
      </c>
      <c r="DO19" s="50">
        <f t="shared" si="114"/>
        <v>320</v>
      </c>
      <c r="DP19" s="50">
        <f>IF(DP$1&lt;=2007,DP17+1,DP17)</f>
        <v>312</v>
      </c>
      <c r="DQ19" s="50">
        <f>IF(DQ$1&lt;=2007,DQ17,DQ17+1)</f>
        <v>337</v>
      </c>
      <c r="DR19" s="50">
        <f t="shared" ref="DR19:DT20" si="115">DR17</f>
        <v>328</v>
      </c>
      <c r="DS19" s="50">
        <f t="shared" si="115"/>
        <v>344</v>
      </c>
      <c r="DT19" s="50">
        <f t="shared" si="115"/>
        <v>288</v>
      </c>
      <c r="DU19" s="50">
        <f>IF(DU$1&lt;=2007,DU17,DU17-1)</f>
        <v>311</v>
      </c>
      <c r="DV19" s="50">
        <f>IF(DV$1&lt;=2007,DV17-1,DV17)</f>
        <v>304</v>
      </c>
      <c r="DW19" s="50">
        <f t="shared" ref="DW19:EA20" si="116">DW17</f>
        <v>344</v>
      </c>
      <c r="DX19" s="50">
        <f t="shared" si="116"/>
        <v>304</v>
      </c>
      <c r="DY19" s="50">
        <f t="shared" si="116"/>
        <v>328</v>
      </c>
      <c r="DZ19" s="50">
        <f t="shared" si="116"/>
        <v>328</v>
      </c>
      <c r="EA19" s="50">
        <f t="shared" si="116"/>
        <v>320</v>
      </c>
      <c r="EB19" s="50">
        <f>IF(EB$1&lt;=2007,EB17+1,EB17)</f>
        <v>328</v>
      </c>
      <c r="EC19" s="50">
        <f>IF(EC$1&lt;=2007,EC17,EC17+1)</f>
        <v>321</v>
      </c>
      <c r="ED19" s="50">
        <f t="shared" ref="ED19:EF20" si="117">ED17</f>
        <v>328</v>
      </c>
      <c r="EE19" s="50">
        <f t="shared" si="117"/>
        <v>344</v>
      </c>
      <c r="EF19" s="50">
        <f t="shared" si="117"/>
        <v>288</v>
      </c>
      <c r="EG19" s="50">
        <f>IF(EG$1&lt;=2007,EG17,EG17-1)</f>
        <v>311</v>
      </c>
      <c r="EH19" s="50">
        <f>IF(EH$1&lt;=2007,EH17-1,EH17)</f>
        <v>304</v>
      </c>
      <c r="EI19" s="50">
        <f t="shared" ref="EI19:EM20" si="118">EI17</f>
        <v>344</v>
      </c>
      <c r="EJ19" s="50">
        <f t="shared" si="118"/>
        <v>304</v>
      </c>
      <c r="EK19" s="50">
        <f t="shared" si="118"/>
        <v>344</v>
      </c>
      <c r="EL19" s="50">
        <f t="shared" si="118"/>
        <v>312</v>
      </c>
      <c r="EM19" s="50">
        <f t="shared" si="118"/>
        <v>320</v>
      </c>
      <c r="EN19" s="50">
        <f>IF(EN$1&lt;=2007,EN17+1,EN17)</f>
        <v>328</v>
      </c>
      <c r="EO19" s="50">
        <f>IF(EO$1&lt;=2007,EO17,EO17+1)</f>
        <v>321</v>
      </c>
      <c r="EP19" s="50">
        <f t="shared" ref="EP19:ER20" si="119">EP17</f>
        <v>328</v>
      </c>
      <c r="EQ19" s="50">
        <f t="shared" si="119"/>
        <v>344</v>
      </c>
      <c r="ER19" s="50">
        <f t="shared" si="119"/>
        <v>288</v>
      </c>
      <c r="ES19" s="50">
        <f>IF(ES$1&lt;=2007,ES17,ES17-1)</f>
        <v>311</v>
      </c>
      <c r="ET19" s="50">
        <f>IF(ET$1&lt;=2007,ET17-1,ET17)</f>
        <v>320</v>
      </c>
      <c r="EU19" s="50">
        <f t="shared" ref="EU19:EY20" si="120">EU17</f>
        <v>328</v>
      </c>
      <c r="EV19" s="50">
        <f t="shared" si="120"/>
        <v>304</v>
      </c>
      <c r="EW19" s="50">
        <f t="shared" si="120"/>
        <v>344</v>
      </c>
      <c r="EX19" s="50">
        <f t="shared" si="120"/>
        <v>312</v>
      </c>
      <c r="EY19" s="50">
        <f t="shared" si="120"/>
        <v>320</v>
      </c>
      <c r="EZ19" s="50">
        <f>IF(EZ$1&lt;=2007,EZ17+1,EZ17)</f>
        <v>328</v>
      </c>
      <c r="FA19" s="50">
        <f>IF(FA$1&lt;=2007,FA17,FA17+1)</f>
        <v>321</v>
      </c>
      <c r="FB19" s="50">
        <f t="shared" ref="FB19:FD20" si="121">FB17</f>
        <v>344</v>
      </c>
      <c r="FC19" s="50">
        <f t="shared" si="121"/>
        <v>328</v>
      </c>
      <c r="FD19" s="50">
        <f t="shared" si="121"/>
        <v>296</v>
      </c>
      <c r="FE19" s="50">
        <f>IF(FE$1&lt;=2007,FE17,FE17-1)</f>
        <v>327</v>
      </c>
      <c r="FF19" s="50">
        <f>IF(FF$1&lt;=2007,FF17-1,FF17)</f>
        <v>304</v>
      </c>
      <c r="FG19" s="50">
        <f t="shared" ref="FG19:FK20" si="122">FG17</f>
        <v>328</v>
      </c>
      <c r="FH19" s="50">
        <f t="shared" si="122"/>
        <v>320</v>
      </c>
      <c r="FI19" s="50">
        <f t="shared" si="122"/>
        <v>328</v>
      </c>
      <c r="FJ19" s="50">
        <f t="shared" si="122"/>
        <v>312</v>
      </c>
      <c r="FK19" s="50">
        <f t="shared" si="122"/>
        <v>336</v>
      </c>
      <c r="FL19" s="50">
        <f>IF(FL$1&lt;=2007,FL17+1,FL17)</f>
        <v>312</v>
      </c>
      <c r="FM19" s="50">
        <f>IF(FM$1&lt;=2007,FM17,FM17+1)</f>
        <v>321</v>
      </c>
      <c r="FN19" s="50">
        <f t="shared" ref="FN19:FP20" si="123">FN17</f>
        <v>344</v>
      </c>
      <c r="FO19" s="50">
        <f t="shared" si="123"/>
        <v>328</v>
      </c>
      <c r="FP19" s="50">
        <f t="shared" si="123"/>
        <v>288</v>
      </c>
      <c r="FQ19" s="50">
        <f>IF(FQ$1&lt;=2007,FQ17,FQ17-1)</f>
        <v>327</v>
      </c>
      <c r="FR19" s="50">
        <f>IF(FR$1&lt;=2007,FR17-1,FR17)</f>
        <v>304</v>
      </c>
      <c r="FS19" s="50">
        <f t="shared" ref="FS19:FW20" si="124">FS17</f>
        <v>328</v>
      </c>
      <c r="FT19" s="50">
        <f t="shared" si="124"/>
        <v>320</v>
      </c>
      <c r="FU19" s="50">
        <f t="shared" si="124"/>
        <v>328</v>
      </c>
      <c r="FV19" s="50">
        <f t="shared" si="124"/>
        <v>328</v>
      </c>
      <c r="FW19" s="50">
        <f t="shared" si="124"/>
        <v>320</v>
      </c>
      <c r="FX19" s="50">
        <f>IF(FX$1&lt;=2007,FX17+1,FX17)</f>
        <v>312</v>
      </c>
      <c r="FY19" s="50">
        <f>IF(FY$1&lt;=2007,FY17,FY17+1)</f>
        <v>337</v>
      </c>
      <c r="FZ19" s="50">
        <f t="shared" ref="FZ19:GB20" si="125">FZ17</f>
        <v>328</v>
      </c>
      <c r="GA19" s="50">
        <f t="shared" si="125"/>
        <v>328</v>
      </c>
      <c r="GB19" s="50">
        <f t="shared" si="125"/>
        <v>288</v>
      </c>
      <c r="GC19" s="50">
        <f>IF(GC$1&lt;=2007,GC17,GC17-1)</f>
        <v>327</v>
      </c>
      <c r="GD19" s="50">
        <f>IF(GD$1&lt;=2007,GD17-1,GD17)</f>
        <v>304</v>
      </c>
      <c r="GE19" s="50">
        <f t="shared" ref="GE19:GI20" si="126">GE17</f>
        <v>344</v>
      </c>
      <c r="GF19" s="50">
        <f t="shared" si="126"/>
        <v>304</v>
      </c>
      <c r="GG19" s="50">
        <f t="shared" si="126"/>
        <v>328</v>
      </c>
      <c r="GH19" s="50">
        <f t="shared" si="126"/>
        <v>328</v>
      </c>
      <c r="GI19" s="50">
        <f t="shared" si="126"/>
        <v>320</v>
      </c>
      <c r="GJ19" s="50">
        <f>IF(GJ$1&lt;=2007,GJ17+1,GJ17)</f>
        <v>312</v>
      </c>
      <c r="GK19" s="50">
        <f>IF(GK$1&lt;=2007,GK17,GK17+1)</f>
        <v>337</v>
      </c>
      <c r="GL19" s="50">
        <f t="shared" ref="GL19:GN20" si="127">GL17</f>
        <v>328</v>
      </c>
      <c r="GM19" s="50">
        <f t="shared" si="127"/>
        <v>344</v>
      </c>
      <c r="GN19" s="50">
        <f t="shared" si="127"/>
        <v>288</v>
      </c>
      <c r="GO19" s="50">
        <f>IF(GO$1&lt;=2007,GO17,GO17-1)</f>
        <v>311</v>
      </c>
      <c r="GP19" s="50">
        <f>IF(GP$1&lt;=2007,GP17-1,GP17)</f>
        <v>304</v>
      </c>
      <c r="GQ19" s="50">
        <f t="shared" ref="GQ19:GU20" si="128">GQ17</f>
        <v>344</v>
      </c>
      <c r="GR19" s="50">
        <f t="shared" si="128"/>
        <v>304</v>
      </c>
      <c r="GS19" s="50">
        <f t="shared" si="128"/>
        <v>328</v>
      </c>
      <c r="GT19" s="50">
        <f t="shared" si="128"/>
        <v>328</v>
      </c>
      <c r="GU19" s="50">
        <f t="shared" si="128"/>
        <v>320</v>
      </c>
      <c r="GV19" s="50">
        <f>IF(GV$1&lt;=2007,GV17+1,GV17)</f>
        <v>328</v>
      </c>
      <c r="GW19" s="50">
        <f>IF(GW$1&lt;=2007,GW17,GW17+1)</f>
        <v>321</v>
      </c>
      <c r="GX19" s="50">
        <f t="shared" ref="GX19:GZ20" si="129">GX17</f>
        <v>328</v>
      </c>
      <c r="GY19" s="50">
        <f t="shared" si="129"/>
        <v>344</v>
      </c>
      <c r="GZ19" s="50">
        <f t="shared" si="129"/>
        <v>296</v>
      </c>
      <c r="HA19" s="50">
        <f>IF(HA$1&lt;=2007,HA17,HA17-1)</f>
        <v>311</v>
      </c>
      <c r="HB19" s="50">
        <f>IF(HB$1&lt;=2007,HB17-1,HB17)</f>
        <v>320</v>
      </c>
      <c r="HC19" s="50">
        <f t="shared" ref="HC19:HG20" si="130">HC17</f>
        <v>328</v>
      </c>
      <c r="HD19" s="50">
        <f t="shared" si="130"/>
        <v>304</v>
      </c>
      <c r="HE19" s="50">
        <f t="shared" si="130"/>
        <v>344</v>
      </c>
      <c r="HF19" s="50">
        <f t="shared" si="130"/>
        <v>312</v>
      </c>
      <c r="HG19" s="50">
        <f t="shared" si="130"/>
        <v>320</v>
      </c>
      <c r="HH19" s="50">
        <f>IF(HH$1&lt;=2007,HH17+1,HH17)</f>
        <v>328</v>
      </c>
      <c r="HI19" s="50">
        <f>IF(HI$1&lt;=2007,HI17,HI17+1)</f>
        <v>321</v>
      </c>
      <c r="HJ19" s="50">
        <f t="shared" ref="HJ19:HL20" si="131">HJ17</f>
        <v>344</v>
      </c>
      <c r="HK19" s="50">
        <f t="shared" si="131"/>
        <v>328</v>
      </c>
      <c r="HL19" s="50">
        <f t="shared" si="131"/>
        <v>288</v>
      </c>
      <c r="HM19" s="50">
        <f>IF(HM$1&lt;=2007,HM17,HM17-1)</f>
        <v>311</v>
      </c>
      <c r="HN19" s="50">
        <f>IF(HN$1&lt;=2007,HN17-1,HN17)</f>
        <v>320</v>
      </c>
      <c r="HO19" s="50">
        <f t="shared" ref="HO19:HS20" si="132">HO17</f>
        <v>328</v>
      </c>
      <c r="HP19" s="50">
        <f t="shared" si="132"/>
        <v>304</v>
      </c>
      <c r="HQ19" s="50">
        <f t="shared" si="132"/>
        <v>344</v>
      </c>
      <c r="HR19" s="50">
        <f t="shared" si="132"/>
        <v>312</v>
      </c>
      <c r="HS19" s="50">
        <f t="shared" si="132"/>
        <v>336</v>
      </c>
      <c r="HT19" s="50">
        <f>IF(HT$1&lt;=2007,HT17+1,HT17)</f>
        <v>312</v>
      </c>
      <c r="HU19" s="50">
        <f>IF(HU$1&lt;=2007,HU17,HU17+1)</f>
        <v>321</v>
      </c>
      <c r="HV19" s="50">
        <f t="shared" ref="HV19:HX20" si="133">HV17</f>
        <v>344</v>
      </c>
      <c r="HW19" s="50">
        <f t="shared" si="133"/>
        <v>328</v>
      </c>
      <c r="HX19" s="50">
        <f t="shared" si="133"/>
        <v>288</v>
      </c>
      <c r="HY19" s="50">
        <f>IF(HY$1&lt;=2007,HY17,HY17-1)</f>
        <v>327</v>
      </c>
      <c r="HZ19" s="50">
        <f>IF(HZ$1&lt;=2007,HZ17-1,HZ17)</f>
        <v>304</v>
      </c>
      <c r="IA19" s="50">
        <f t="shared" ref="IA19:IE20" si="134">IA17</f>
        <v>328</v>
      </c>
      <c r="IB19" s="50">
        <f t="shared" si="134"/>
        <v>320</v>
      </c>
      <c r="IC19" s="50">
        <f t="shared" si="134"/>
        <v>328</v>
      </c>
      <c r="ID19" s="50">
        <f t="shared" si="134"/>
        <v>312</v>
      </c>
      <c r="IE19" s="50">
        <f t="shared" si="134"/>
        <v>336</v>
      </c>
      <c r="IF19" s="50">
        <f>IF(IF$1&lt;=2007,IF17+1,IF17)</f>
        <v>312</v>
      </c>
      <c r="IG19" s="50">
        <f>IF(IG$1&lt;=2007,IG17,IG17+1)</f>
        <v>321</v>
      </c>
      <c r="IH19" s="50">
        <f t="shared" ref="IH19:IJ20" si="135">IH17</f>
        <v>344</v>
      </c>
      <c r="II19" s="50">
        <f t="shared" si="135"/>
        <v>328</v>
      </c>
      <c r="IJ19" s="50">
        <f t="shared" si="135"/>
        <v>288</v>
      </c>
      <c r="IK19" s="50">
        <f>IF(IK$1&lt;=2007,IK17,IK17-1)</f>
        <v>327</v>
      </c>
      <c r="IL19" s="50">
        <f>IF(IL$1&lt;=2007,IL17-1,IL17)</f>
        <v>304</v>
      </c>
      <c r="IM19" s="50">
        <f t="shared" ref="IM19:IQ20" si="136">IM17</f>
        <v>328</v>
      </c>
      <c r="IN19" s="50">
        <f t="shared" si="136"/>
        <v>320</v>
      </c>
      <c r="IO19" s="50">
        <f t="shared" si="136"/>
        <v>328</v>
      </c>
      <c r="IP19" s="50">
        <f t="shared" si="136"/>
        <v>328</v>
      </c>
      <c r="IQ19" s="50">
        <f t="shared" si="136"/>
        <v>320</v>
      </c>
      <c r="IR19" s="50">
        <f>IF(IR$1&lt;=2007,IR17+1,IR17)</f>
        <v>312</v>
      </c>
      <c r="IS19" s="50">
        <f>IF(IS$1&lt;=2007,IS17,IS17+1)</f>
        <v>337</v>
      </c>
      <c r="IT19" s="50">
        <f t="shared" ref="IT19:IV20" si="137">IT17</f>
        <v>328</v>
      </c>
      <c r="IU19" s="50">
        <f t="shared" si="137"/>
        <v>328</v>
      </c>
      <c r="IV19" s="50">
        <f t="shared" si="137"/>
        <v>312</v>
      </c>
      <c r="IW19" s="50">
        <f>IF(IW$1&lt;=2007,IW17,IW17-1)</f>
        <v>311</v>
      </c>
      <c r="IX19" s="50">
        <f>IF(IX$1&lt;=2007,IX17-1,IX17)</f>
        <v>304</v>
      </c>
      <c r="IY19" s="50">
        <f t="shared" ref="IY19:JC20" si="138">IY17</f>
        <v>344</v>
      </c>
      <c r="IZ19" s="50">
        <f t="shared" si="138"/>
        <v>304</v>
      </c>
      <c r="JA19" s="50">
        <f t="shared" si="138"/>
        <v>328</v>
      </c>
      <c r="JB19" s="50">
        <f t="shared" si="138"/>
        <v>328</v>
      </c>
      <c r="JC19" s="50">
        <f t="shared" si="138"/>
        <v>320</v>
      </c>
      <c r="JD19" s="50">
        <f>IF(JD$1&lt;=2007,JD17+1,JD17)</f>
        <v>328</v>
      </c>
      <c r="JE19" s="50">
        <f>IF(JE$1&lt;=2007,JE17,JE17+1)</f>
        <v>321</v>
      </c>
      <c r="JF19" s="50">
        <f t="shared" ref="JF19:JH20" si="139">JF17</f>
        <v>328</v>
      </c>
      <c r="JG19" s="50">
        <f t="shared" si="139"/>
        <v>344</v>
      </c>
      <c r="JH19" s="50">
        <f t="shared" si="139"/>
        <v>288</v>
      </c>
      <c r="JI19" s="50">
        <f>IF(JI$1&lt;=2007,JI17,JI17-1)</f>
        <v>311</v>
      </c>
      <c r="JJ19" s="50">
        <f>IF(JJ$1&lt;=2007,JJ17-1,JJ17)</f>
        <v>304</v>
      </c>
      <c r="JK19" s="50">
        <f t="shared" ref="JK19:JO20" si="140">JK17</f>
        <v>344</v>
      </c>
      <c r="JL19" s="50">
        <f t="shared" si="140"/>
        <v>304</v>
      </c>
      <c r="JM19" s="50">
        <f t="shared" si="140"/>
        <v>344</v>
      </c>
      <c r="JN19" s="50">
        <f t="shared" si="140"/>
        <v>312</v>
      </c>
      <c r="JO19" s="50">
        <f t="shared" si="140"/>
        <v>320</v>
      </c>
      <c r="JP19" s="50">
        <f>IF(JP$1&lt;=2007,JP17+1,JP17)</f>
        <v>328</v>
      </c>
      <c r="JQ19" s="50">
        <f>IF(JQ$1&lt;=2007,JQ17,JQ17+1)</f>
        <v>321</v>
      </c>
      <c r="JR19" s="50">
        <f t="shared" ref="JR19:JT20" si="141">JR17</f>
        <v>328</v>
      </c>
      <c r="JS19" s="50">
        <f t="shared" si="141"/>
        <v>344</v>
      </c>
      <c r="JT19" s="50">
        <f t="shared" si="141"/>
        <v>288</v>
      </c>
      <c r="JU19" s="50">
        <f>IF(JU$1&lt;=2007,JU17,JU17-1)</f>
        <v>311</v>
      </c>
      <c r="JV19" s="50">
        <f>IF(JV$1&lt;=2007,JV17-1,JV17)</f>
        <v>320</v>
      </c>
      <c r="JW19" s="50">
        <f t="shared" ref="JW19:KA20" si="142">JW17</f>
        <v>328</v>
      </c>
      <c r="JX19" s="50">
        <f t="shared" si="142"/>
        <v>304</v>
      </c>
      <c r="JY19" s="50">
        <f t="shared" si="142"/>
        <v>344</v>
      </c>
      <c r="JZ19" s="50">
        <f t="shared" si="142"/>
        <v>312</v>
      </c>
      <c r="KA19" s="50">
        <f t="shared" si="142"/>
        <v>320</v>
      </c>
      <c r="KB19" s="50">
        <f>IF(KB$1&lt;=2007,KB17+1,KB17)</f>
        <v>328</v>
      </c>
      <c r="KC19" s="50">
        <f>IF(KC$1&lt;=2007,KC17,KC17+1)</f>
        <v>321</v>
      </c>
      <c r="KD19" s="50">
        <f t="shared" ref="KD19:KF20" si="143">KD17</f>
        <v>344</v>
      </c>
      <c r="KE19" s="50">
        <f t="shared" si="143"/>
        <v>328</v>
      </c>
      <c r="KF19" s="50">
        <f t="shared" si="143"/>
        <v>288</v>
      </c>
      <c r="KG19" s="50">
        <f>IF(KG$1&lt;=2007,KG17,KG17-1)</f>
        <v>311</v>
      </c>
      <c r="KH19" s="50">
        <f>IF(KH$1&lt;=2007,KH17-1,KH17)</f>
        <v>320</v>
      </c>
      <c r="KI19" s="50">
        <f t="shared" ref="KI19:KM20" si="144">KI17</f>
        <v>328</v>
      </c>
      <c r="KJ19" s="50">
        <f t="shared" si="144"/>
        <v>304</v>
      </c>
      <c r="KK19" s="50">
        <f t="shared" si="144"/>
        <v>344</v>
      </c>
      <c r="KL19" s="50">
        <f t="shared" si="144"/>
        <v>312</v>
      </c>
      <c r="KM19" s="50">
        <f t="shared" si="144"/>
        <v>336</v>
      </c>
      <c r="KN19" s="50">
        <f>IF(KN$1&lt;=2007,KN17+1,KN17)</f>
        <v>312</v>
      </c>
      <c r="KO19" s="50">
        <f>IF(KO$1&lt;=2007,KO17,KO17+1)</f>
        <v>321</v>
      </c>
      <c r="KP19" s="50">
        <f t="shared" ref="KP19:KR20" si="145">KP17</f>
        <v>344</v>
      </c>
      <c r="KQ19" s="50">
        <f t="shared" si="145"/>
        <v>328</v>
      </c>
      <c r="KR19" s="50">
        <f t="shared" si="145"/>
        <v>296</v>
      </c>
      <c r="KS19" s="50">
        <f>IF(KS$1&lt;=2007,KS17,KS17-1)</f>
        <v>327</v>
      </c>
      <c r="KT19" s="50">
        <f>IF(KT$1&lt;=2007,KT17-1,KT17)</f>
        <v>304</v>
      </c>
      <c r="KU19" s="50">
        <f t="shared" ref="KU19:KY20" si="146">KU17</f>
        <v>328</v>
      </c>
      <c r="KV19" s="50">
        <f t="shared" si="146"/>
        <v>320</v>
      </c>
      <c r="KW19" s="50">
        <f t="shared" si="146"/>
        <v>328</v>
      </c>
      <c r="KX19" s="50">
        <f t="shared" si="146"/>
        <v>328</v>
      </c>
      <c r="KY19" s="50">
        <f t="shared" si="146"/>
        <v>320</v>
      </c>
      <c r="KZ19" s="50">
        <f>IF(KZ$1&lt;=2007,KZ17+1,KZ17)</f>
        <v>312</v>
      </c>
      <c r="LA19" s="50">
        <f>IF(LA$1&lt;=2007,LA17,LA17+1)</f>
        <v>337</v>
      </c>
      <c r="LB19" s="50">
        <f t="shared" ref="LB19:LD20" si="147">LB17</f>
        <v>328</v>
      </c>
      <c r="LC19" s="50">
        <f t="shared" si="147"/>
        <v>328</v>
      </c>
      <c r="LD19" s="50">
        <f t="shared" si="147"/>
        <v>288</v>
      </c>
      <c r="LE19" s="50">
        <f>IF(LE$1&lt;=2007,LE17,LE17-1)</f>
        <v>327</v>
      </c>
      <c r="LF19" s="50">
        <f>IF(LF$1&lt;=2007,LF17-1,LF17)</f>
        <v>304</v>
      </c>
      <c r="LG19" s="50">
        <f t="shared" ref="LG19:LK20" si="148">LG17</f>
        <v>344</v>
      </c>
      <c r="LH19" s="50">
        <f t="shared" si="148"/>
        <v>304</v>
      </c>
      <c r="LI19" s="50">
        <f t="shared" si="148"/>
        <v>328</v>
      </c>
      <c r="LJ19" s="50">
        <f t="shared" si="148"/>
        <v>328</v>
      </c>
      <c r="LK19" s="50">
        <f t="shared" si="148"/>
        <v>320</v>
      </c>
      <c r="LL19" s="50">
        <f>IF(LL$1&lt;=2007,LL17+1,LL17)</f>
        <v>312</v>
      </c>
      <c r="LM19" s="50">
        <f>IF(LM$1&lt;=2007,LM17,LM17+1)</f>
        <v>337</v>
      </c>
      <c r="LN19" s="50">
        <f t="shared" ref="LN19:LP20" si="149">LN17</f>
        <v>328</v>
      </c>
      <c r="LO19" s="50">
        <f t="shared" si="149"/>
        <v>344</v>
      </c>
      <c r="LP19" s="50">
        <f t="shared" si="149"/>
        <v>288</v>
      </c>
      <c r="LQ19" s="50">
        <f>IF(LQ$1&lt;=2007,LQ17,LQ17-1)</f>
        <v>311</v>
      </c>
      <c r="LR19" s="50">
        <f>IF(LR$1&lt;=2007,LR17-1,LR17)</f>
        <v>304</v>
      </c>
      <c r="LS19" s="50">
        <f t="shared" ref="LS19:LW20" si="150">LS17</f>
        <v>344</v>
      </c>
      <c r="LT19" s="50">
        <f t="shared" si="150"/>
        <v>304</v>
      </c>
      <c r="LU19" s="50">
        <f t="shared" si="150"/>
        <v>328</v>
      </c>
      <c r="LV19" s="50">
        <f t="shared" si="150"/>
        <v>328</v>
      </c>
      <c r="LW19" s="50">
        <f t="shared" si="150"/>
        <v>320</v>
      </c>
      <c r="LX19" s="50">
        <f>IF(LX$1&lt;=2007,LX17+1,LX17)</f>
        <v>328</v>
      </c>
      <c r="LY19" s="50">
        <f>IF(LY$1&lt;=2007,LY17,LY17+1)</f>
        <v>321</v>
      </c>
      <c r="LZ19" s="50">
        <f t="shared" ref="LZ19:MB20" si="151">LZ17</f>
        <v>328</v>
      </c>
      <c r="MA19" s="50">
        <f t="shared" si="151"/>
        <v>344</v>
      </c>
      <c r="MB19" s="50">
        <f t="shared" si="151"/>
        <v>288</v>
      </c>
      <c r="MC19" s="50">
        <f>IF(MC$1&lt;=2007,MC17,MC17-1)</f>
        <v>311</v>
      </c>
      <c r="MD19" s="50">
        <f>IF(MD$1&lt;=2007,MD17-1,MD17)</f>
        <v>304</v>
      </c>
      <c r="ME19" s="50">
        <f t="shared" ref="ME19:MI20" si="152">ME17</f>
        <v>344</v>
      </c>
      <c r="MF19" s="50">
        <f t="shared" si="152"/>
        <v>304</v>
      </c>
      <c r="MG19" s="50">
        <f t="shared" si="152"/>
        <v>344</v>
      </c>
      <c r="MH19" s="50">
        <f t="shared" si="152"/>
        <v>312</v>
      </c>
      <c r="MI19" s="50">
        <f t="shared" si="152"/>
        <v>320</v>
      </c>
      <c r="MJ19" s="50">
        <f>IF(MJ$1&lt;=2007,MJ17+1,MJ17)</f>
        <v>328</v>
      </c>
      <c r="MK19" s="50">
        <f>IF(MK$1&lt;=2007,MK17,MK17+1)</f>
        <v>321</v>
      </c>
      <c r="ML19" s="50">
        <f t="shared" ref="ML19:MN20" si="153">ML17</f>
        <v>328</v>
      </c>
      <c r="MM19" s="50">
        <f t="shared" si="153"/>
        <v>344</v>
      </c>
      <c r="MN19" s="50">
        <f t="shared" si="153"/>
        <v>296</v>
      </c>
      <c r="MO19" s="50">
        <f>IF(MO$1&lt;=2007,MO17,MO17-1)</f>
        <v>311</v>
      </c>
      <c r="MP19" s="50">
        <f>IF(MP$1&lt;=2007,MP17-1,MP17)</f>
        <v>320</v>
      </c>
      <c r="MQ19" s="50">
        <f t="shared" ref="MQ19:MU20" si="154">MQ17</f>
        <v>328</v>
      </c>
      <c r="MR19" s="50">
        <f t="shared" si="154"/>
        <v>304</v>
      </c>
      <c r="MS19" s="50">
        <f t="shared" si="154"/>
        <v>344</v>
      </c>
      <c r="MT19" s="50">
        <f t="shared" si="154"/>
        <v>312</v>
      </c>
      <c r="MU19" s="50">
        <f t="shared" si="154"/>
        <v>336</v>
      </c>
      <c r="MV19" s="50">
        <f>IF(MV$1&lt;=2007,MV17+1,MV17)</f>
        <v>312</v>
      </c>
      <c r="MW19" s="50">
        <f>IF(MW$1&lt;=2007,MW17,MW17+1)</f>
        <v>321</v>
      </c>
      <c r="MX19" s="50">
        <f>MX17</f>
        <v>344</v>
      </c>
    </row>
    <row r="20" spans="1:362" hidden="1" x14ac:dyDescent="0.2">
      <c r="A20" s="40" t="s">
        <v>40</v>
      </c>
      <c r="C20" s="39">
        <f>C18</f>
        <v>744</v>
      </c>
      <c r="D20" s="39">
        <f>D18</f>
        <v>672</v>
      </c>
      <c r="E20" s="39">
        <f>IF(E$1&lt;=2007,E18,E18-1)</f>
        <v>743</v>
      </c>
      <c r="F20" s="39">
        <f>IF(F$1&lt;=2007,F18-1,F18)</f>
        <v>720</v>
      </c>
      <c r="G20" s="39">
        <f t="shared" si="96"/>
        <v>744</v>
      </c>
      <c r="H20" s="39">
        <f t="shared" si="96"/>
        <v>720</v>
      </c>
      <c r="I20" s="39">
        <f t="shared" si="96"/>
        <v>744</v>
      </c>
      <c r="J20" s="39">
        <f t="shared" si="96"/>
        <v>744</v>
      </c>
      <c r="K20" s="39">
        <f t="shared" si="96"/>
        <v>720</v>
      </c>
      <c r="L20" s="39">
        <f>IF(L$1&lt;=2007,L18+1,L18)</f>
        <v>744</v>
      </c>
      <c r="M20" s="39">
        <f>IF(M$1&lt;=2007,M18,M18+1)</f>
        <v>721</v>
      </c>
      <c r="N20" s="39">
        <f t="shared" si="97"/>
        <v>744</v>
      </c>
      <c r="O20" s="39">
        <f t="shared" si="97"/>
        <v>744</v>
      </c>
      <c r="P20" s="39">
        <f t="shared" si="97"/>
        <v>696</v>
      </c>
      <c r="Q20" s="39">
        <f>IF(Q$1&lt;=2007,Q18,Q18-1)</f>
        <v>743</v>
      </c>
      <c r="R20" s="39">
        <f>IF(R$1&lt;=2007,R18-1,R18)</f>
        <v>720</v>
      </c>
      <c r="S20" s="39">
        <f t="shared" si="98"/>
        <v>744</v>
      </c>
      <c r="T20" s="39">
        <f t="shared" si="98"/>
        <v>720</v>
      </c>
      <c r="U20" s="39">
        <f t="shared" si="98"/>
        <v>744</v>
      </c>
      <c r="V20" s="39">
        <f t="shared" si="98"/>
        <v>744</v>
      </c>
      <c r="W20" s="39">
        <f t="shared" si="98"/>
        <v>720</v>
      </c>
      <c r="X20" s="39">
        <f>IF(X$1&lt;=2007,X18+1,X18)</f>
        <v>744</v>
      </c>
      <c r="Y20" s="39">
        <f>IF(Y$1&lt;=2007,Y18,Y18+1)</f>
        <v>721</v>
      </c>
      <c r="Z20" s="39">
        <f t="shared" si="99"/>
        <v>744</v>
      </c>
      <c r="AA20" s="39">
        <f t="shared" si="99"/>
        <v>744</v>
      </c>
      <c r="AB20" s="39">
        <f t="shared" si="99"/>
        <v>672</v>
      </c>
      <c r="AC20" s="39">
        <f>IF(AC$1&lt;=2007,AC18,AC18-1)</f>
        <v>743</v>
      </c>
      <c r="AD20" s="39">
        <f>IF(AD$1&lt;=2007,AD18-1,AD18)</f>
        <v>720</v>
      </c>
      <c r="AE20" s="39">
        <f t="shared" si="100"/>
        <v>744</v>
      </c>
      <c r="AF20" s="39">
        <f t="shared" si="100"/>
        <v>720</v>
      </c>
      <c r="AG20" s="39">
        <f t="shared" si="100"/>
        <v>744</v>
      </c>
      <c r="AH20" s="39">
        <f t="shared" si="100"/>
        <v>744</v>
      </c>
      <c r="AI20" s="39">
        <f t="shared" si="100"/>
        <v>720</v>
      </c>
      <c r="AJ20" s="39">
        <f>IF(AJ$1&lt;=2007,AJ18+1,AJ18)</f>
        <v>744</v>
      </c>
      <c r="AK20" s="39">
        <f>IF(AK$1&lt;=2007,AK18,AK18+1)</f>
        <v>721</v>
      </c>
      <c r="AL20" s="39">
        <f t="shared" si="101"/>
        <v>744</v>
      </c>
      <c r="AM20" s="39">
        <f t="shared" si="101"/>
        <v>744</v>
      </c>
      <c r="AN20" s="39">
        <f t="shared" si="101"/>
        <v>672</v>
      </c>
      <c r="AO20" s="39">
        <f>IF(AO$1&lt;=2007,AO18,AO18-1)</f>
        <v>743</v>
      </c>
      <c r="AP20" s="39">
        <f>IF(AP$1&lt;=2007,AP18-1,AP18)</f>
        <v>720</v>
      </c>
      <c r="AQ20" s="39">
        <f t="shared" si="102"/>
        <v>744</v>
      </c>
      <c r="AR20" s="39">
        <f t="shared" si="102"/>
        <v>720</v>
      </c>
      <c r="AS20" s="39">
        <f t="shared" si="102"/>
        <v>744</v>
      </c>
      <c r="AT20" s="39">
        <f t="shared" si="102"/>
        <v>744</v>
      </c>
      <c r="AU20" s="39">
        <f t="shared" si="102"/>
        <v>720</v>
      </c>
      <c r="AV20" s="39">
        <f>IF(AV$1&lt;=2007,AV18+1,AV18)</f>
        <v>744</v>
      </c>
      <c r="AW20" s="39">
        <f>IF(AW$1&lt;=2007,AW18,AW18+1)</f>
        <v>721</v>
      </c>
      <c r="AX20" s="39">
        <f t="shared" si="103"/>
        <v>744</v>
      </c>
      <c r="AY20" s="39">
        <f t="shared" si="103"/>
        <v>744</v>
      </c>
      <c r="AZ20" s="39">
        <f t="shared" si="103"/>
        <v>672</v>
      </c>
      <c r="BA20" s="39">
        <f>IF(BA$1&lt;=2007,BA18,BA18-1)</f>
        <v>743</v>
      </c>
      <c r="BB20" s="39">
        <f>IF(BB$1&lt;=2007,BB18-1,BB18)</f>
        <v>720</v>
      </c>
      <c r="BC20" s="39">
        <f t="shared" si="104"/>
        <v>744</v>
      </c>
      <c r="BD20" s="39">
        <f t="shared" si="104"/>
        <v>720</v>
      </c>
      <c r="BE20" s="39">
        <f t="shared" si="104"/>
        <v>744</v>
      </c>
      <c r="BF20" s="39">
        <f t="shared" si="104"/>
        <v>744</v>
      </c>
      <c r="BG20" s="39">
        <f t="shared" si="104"/>
        <v>720</v>
      </c>
      <c r="BH20" s="39">
        <f>IF(BH$1&lt;=2007,BH18+1,BH18)</f>
        <v>744</v>
      </c>
      <c r="BI20" s="39">
        <f>IF(BI$1&lt;=2007,BI18,BI18+1)</f>
        <v>721</v>
      </c>
      <c r="BJ20" s="39">
        <f t="shared" si="105"/>
        <v>744</v>
      </c>
      <c r="BK20" s="39">
        <f t="shared" si="105"/>
        <v>744</v>
      </c>
      <c r="BL20" s="39">
        <f t="shared" si="105"/>
        <v>696</v>
      </c>
      <c r="BM20" s="39">
        <f>IF(BM$1&lt;=2007,BM18,BM18-1)</f>
        <v>743</v>
      </c>
      <c r="BN20" s="39">
        <f>IF(BN$1&lt;=2007,BN18-1,BN18)</f>
        <v>720</v>
      </c>
      <c r="BO20" s="39">
        <f t="shared" si="106"/>
        <v>744</v>
      </c>
      <c r="BP20" s="39">
        <f t="shared" si="106"/>
        <v>720</v>
      </c>
      <c r="BQ20" s="39">
        <f t="shared" si="106"/>
        <v>744</v>
      </c>
      <c r="BR20" s="39">
        <f t="shared" si="106"/>
        <v>744</v>
      </c>
      <c r="BS20" s="39">
        <f t="shared" si="106"/>
        <v>720</v>
      </c>
      <c r="BT20" s="39">
        <f>IF(BT$1&lt;=2007,BT18+1,BT18)</f>
        <v>744</v>
      </c>
      <c r="BU20" s="39">
        <f>IF(BU$1&lt;=2007,BU18,BU18+1)</f>
        <v>721</v>
      </c>
      <c r="BV20" s="39">
        <f t="shared" si="107"/>
        <v>744</v>
      </c>
      <c r="BW20" s="39">
        <f t="shared" si="107"/>
        <v>744</v>
      </c>
      <c r="BX20" s="39">
        <f t="shared" si="107"/>
        <v>672</v>
      </c>
      <c r="BY20" s="39">
        <f>IF(BY$1&lt;=2007,BY18,BY18-1)</f>
        <v>743</v>
      </c>
      <c r="BZ20" s="39">
        <f>IF(BZ$1&lt;=2007,BZ18-1,BZ18)</f>
        <v>720</v>
      </c>
      <c r="CA20" s="39">
        <f t="shared" si="108"/>
        <v>744</v>
      </c>
      <c r="CB20" s="39">
        <f t="shared" si="108"/>
        <v>720</v>
      </c>
      <c r="CC20" s="39">
        <f t="shared" si="108"/>
        <v>744</v>
      </c>
      <c r="CD20" s="39">
        <f t="shared" si="108"/>
        <v>744</v>
      </c>
      <c r="CE20" s="39">
        <f t="shared" si="108"/>
        <v>720</v>
      </c>
      <c r="CF20" s="39">
        <f>IF(CF$1&lt;=2007,CF18+1,CF18)</f>
        <v>744</v>
      </c>
      <c r="CG20" s="39">
        <f>IF(CG$1&lt;=2007,CG18,CG18+1)</f>
        <v>721</v>
      </c>
      <c r="CH20" s="39">
        <f t="shared" si="109"/>
        <v>744</v>
      </c>
      <c r="CI20" s="39">
        <f t="shared" si="109"/>
        <v>744</v>
      </c>
      <c r="CJ20" s="39">
        <f t="shared" si="109"/>
        <v>672</v>
      </c>
      <c r="CK20" s="39">
        <f>IF(CK$1&lt;=2007,CK18,CK18-1)</f>
        <v>743</v>
      </c>
      <c r="CL20" s="39">
        <f>IF(CL$1&lt;=2007,CL18-1,CL18)</f>
        <v>720</v>
      </c>
      <c r="CM20" s="39">
        <f t="shared" si="110"/>
        <v>744</v>
      </c>
      <c r="CN20" s="39">
        <f t="shared" si="110"/>
        <v>720</v>
      </c>
      <c r="CO20" s="39">
        <f t="shared" si="110"/>
        <v>744</v>
      </c>
      <c r="CP20" s="39">
        <f t="shared" si="110"/>
        <v>744</v>
      </c>
      <c r="CQ20" s="39">
        <f t="shared" si="110"/>
        <v>720</v>
      </c>
      <c r="CR20" s="39">
        <f>IF(CR$1&lt;=2007,CR18+1,CR18)</f>
        <v>744</v>
      </c>
      <c r="CS20" s="39">
        <f>IF(CS$1&lt;=2007,CS18,CS18+1)</f>
        <v>721</v>
      </c>
      <c r="CT20" s="39">
        <f t="shared" si="111"/>
        <v>744</v>
      </c>
      <c r="CU20" s="39">
        <f t="shared" si="111"/>
        <v>744</v>
      </c>
      <c r="CV20" s="39">
        <f t="shared" si="111"/>
        <v>672</v>
      </c>
      <c r="CW20" s="39">
        <f>IF(CW$1&lt;=2007,CW18,CW18-1)</f>
        <v>743</v>
      </c>
      <c r="CX20" s="39">
        <f>IF(CX$1&lt;=2007,CX18-1,CX18)</f>
        <v>720</v>
      </c>
      <c r="CY20" s="39">
        <f t="shared" si="112"/>
        <v>744</v>
      </c>
      <c r="CZ20" s="39">
        <f t="shared" si="112"/>
        <v>720</v>
      </c>
      <c r="DA20" s="39">
        <f t="shared" si="112"/>
        <v>744</v>
      </c>
      <c r="DB20" s="39">
        <f t="shared" si="112"/>
        <v>744</v>
      </c>
      <c r="DC20" s="39">
        <f t="shared" si="112"/>
        <v>720</v>
      </c>
      <c r="DD20" s="39">
        <f>IF(DD$1&lt;=2007,DD18+1,DD18)</f>
        <v>744</v>
      </c>
      <c r="DE20" s="39">
        <f>IF(DE$1&lt;=2007,DE18,DE18+1)</f>
        <v>721</v>
      </c>
      <c r="DF20" s="39">
        <f t="shared" si="113"/>
        <v>744</v>
      </c>
      <c r="DG20" s="39">
        <f t="shared" si="113"/>
        <v>744</v>
      </c>
      <c r="DH20" s="39">
        <f t="shared" si="113"/>
        <v>696</v>
      </c>
      <c r="DI20" s="39">
        <f>IF(DI$1&lt;=2007,DI18,DI18-1)</f>
        <v>743</v>
      </c>
      <c r="DJ20" s="39">
        <f>IF(DJ$1&lt;=2007,DJ18-1,DJ18)</f>
        <v>720</v>
      </c>
      <c r="DK20" s="39">
        <f t="shared" si="114"/>
        <v>744</v>
      </c>
      <c r="DL20" s="39">
        <f t="shared" si="114"/>
        <v>720</v>
      </c>
      <c r="DM20" s="39">
        <f t="shared" si="114"/>
        <v>744</v>
      </c>
      <c r="DN20" s="39">
        <f t="shared" si="114"/>
        <v>744</v>
      </c>
      <c r="DO20" s="39">
        <f t="shared" si="114"/>
        <v>720</v>
      </c>
      <c r="DP20" s="39">
        <f>IF(DP$1&lt;=2007,DP18+1,DP18)</f>
        <v>744</v>
      </c>
      <c r="DQ20" s="39">
        <f>IF(DQ$1&lt;=2007,DQ18,DQ18+1)</f>
        <v>721</v>
      </c>
      <c r="DR20" s="39">
        <f t="shared" si="115"/>
        <v>744</v>
      </c>
      <c r="DS20" s="39">
        <f t="shared" si="115"/>
        <v>744</v>
      </c>
      <c r="DT20" s="39">
        <f t="shared" si="115"/>
        <v>672</v>
      </c>
      <c r="DU20" s="39">
        <f>IF(DU$1&lt;=2007,DU18,DU18-1)</f>
        <v>743</v>
      </c>
      <c r="DV20" s="39">
        <f>IF(DV$1&lt;=2007,DV18-1,DV18)</f>
        <v>720</v>
      </c>
      <c r="DW20" s="39">
        <f t="shared" si="116"/>
        <v>744</v>
      </c>
      <c r="DX20" s="39">
        <f t="shared" si="116"/>
        <v>720</v>
      </c>
      <c r="DY20" s="39">
        <f t="shared" si="116"/>
        <v>744</v>
      </c>
      <c r="DZ20" s="39">
        <f t="shared" si="116"/>
        <v>744</v>
      </c>
      <c r="EA20" s="39">
        <f t="shared" si="116"/>
        <v>720</v>
      </c>
      <c r="EB20" s="39">
        <f>IF(EB$1&lt;=2007,EB18+1,EB18)</f>
        <v>744</v>
      </c>
      <c r="EC20" s="39">
        <f>IF(EC$1&lt;=2007,EC18,EC18+1)</f>
        <v>721</v>
      </c>
      <c r="ED20" s="39">
        <f t="shared" si="117"/>
        <v>744</v>
      </c>
      <c r="EE20" s="39">
        <f t="shared" si="117"/>
        <v>744</v>
      </c>
      <c r="EF20" s="39">
        <f t="shared" si="117"/>
        <v>672</v>
      </c>
      <c r="EG20" s="39">
        <f>IF(EG$1&lt;=2007,EG18,EG18-1)</f>
        <v>743</v>
      </c>
      <c r="EH20" s="39">
        <f>IF(EH$1&lt;=2007,EH18-1,EH18)</f>
        <v>720</v>
      </c>
      <c r="EI20" s="39">
        <f t="shared" si="118"/>
        <v>744</v>
      </c>
      <c r="EJ20" s="39">
        <f t="shared" si="118"/>
        <v>720</v>
      </c>
      <c r="EK20" s="39">
        <f t="shared" si="118"/>
        <v>744</v>
      </c>
      <c r="EL20" s="39">
        <f t="shared" si="118"/>
        <v>744</v>
      </c>
      <c r="EM20" s="39">
        <f t="shared" si="118"/>
        <v>720</v>
      </c>
      <c r="EN20" s="39">
        <f>IF(EN$1&lt;=2007,EN18+1,EN18)</f>
        <v>744</v>
      </c>
      <c r="EO20" s="39">
        <f>IF(EO$1&lt;=2007,EO18,EO18+1)</f>
        <v>721</v>
      </c>
      <c r="EP20" s="39">
        <f t="shared" si="119"/>
        <v>744</v>
      </c>
      <c r="EQ20" s="39">
        <f t="shared" si="119"/>
        <v>744</v>
      </c>
      <c r="ER20" s="39">
        <f t="shared" si="119"/>
        <v>672</v>
      </c>
      <c r="ES20" s="39">
        <f>IF(ES$1&lt;=2007,ES18,ES18-1)</f>
        <v>743</v>
      </c>
      <c r="ET20" s="39">
        <f>IF(ET$1&lt;=2007,ET18-1,ET18)</f>
        <v>720</v>
      </c>
      <c r="EU20" s="39">
        <f t="shared" si="120"/>
        <v>744</v>
      </c>
      <c r="EV20" s="39">
        <f t="shared" si="120"/>
        <v>720</v>
      </c>
      <c r="EW20" s="39">
        <f t="shared" si="120"/>
        <v>744</v>
      </c>
      <c r="EX20" s="39">
        <f t="shared" si="120"/>
        <v>744</v>
      </c>
      <c r="EY20" s="39">
        <f t="shared" si="120"/>
        <v>720</v>
      </c>
      <c r="EZ20" s="39">
        <f>IF(EZ$1&lt;=2007,EZ18+1,EZ18)</f>
        <v>744</v>
      </c>
      <c r="FA20" s="39">
        <f>IF(FA$1&lt;=2007,FA18,FA18+1)</f>
        <v>721</v>
      </c>
      <c r="FB20" s="39">
        <f t="shared" si="121"/>
        <v>744</v>
      </c>
      <c r="FC20" s="39">
        <f t="shared" si="121"/>
        <v>744</v>
      </c>
      <c r="FD20" s="39">
        <f t="shared" si="121"/>
        <v>696</v>
      </c>
      <c r="FE20" s="39">
        <f>IF(FE$1&lt;=2007,FE18,FE18-1)</f>
        <v>743</v>
      </c>
      <c r="FF20" s="39">
        <f>IF(FF$1&lt;=2007,FF18-1,FF18)</f>
        <v>720</v>
      </c>
      <c r="FG20" s="39">
        <f t="shared" si="122"/>
        <v>744</v>
      </c>
      <c r="FH20" s="39">
        <f t="shared" si="122"/>
        <v>720</v>
      </c>
      <c r="FI20" s="39">
        <f t="shared" si="122"/>
        <v>744</v>
      </c>
      <c r="FJ20" s="39">
        <f t="shared" si="122"/>
        <v>744</v>
      </c>
      <c r="FK20" s="39">
        <f t="shared" si="122"/>
        <v>720</v>
      </c>
      <c r="FL20" s="39">
        <f>IF(FL$1&lt;=2007,FL18+1,FL18)</f>
        <v>744</v>
      </c>
      <c r="FM20" s="39">
        <f>IF(FM$1&lt;=2007,FM18,FM18+1)</f>
        <v>721</v>
      </c>
      <c r="FN20" s="39">
        <f t="shared" si="123"/>
        <v>744</v>
      </c>
      <c r="FO20" s="39">
        <f t="shared" si="123"/>
        <v>744</v>
      </c>
      <c r="FP20" s="39">
        <f t="shared" si="123"/>
        <v>672</v>
      </c>
      <c r="FQ20" s="39">
        <f>IF(FQ$1&lt;=2007,FQ18,FQ18-1)</f>
        <v>743</v>
      </c>
      <c r="FR20" s="39">
        <f>IF(FR$1&lt;=2007,FR18-1,FR18)</f>
        <v>720</v>
      </c>
      <c r="FS20" s="39">
        <f t="shared" si="124"/>
        <v>744</v>
      </c>
      <c r="FT20" s="39">
        <f t="shared" si="124"/>
        <v>720</v>
      </c>
      <c r="FU20" s="39">
        <f t="shared" si="124"/>
        <v>744</v>
      </c>
      <c r="FV20" s="39">
        <f t="shared" si="124"/>
        <v>744</v>
      </c>
      <c r="FW20" s="39">
        <f t="shared" si="124"/>
        <v>720</v>
      </c>
      <c r="FX20" s="39">
        <f>IF(FX$1&lt;=2007,FX18+1,FX18)</f>
        <v>744</v>
      </c>
      <c r="FY20" s="39">
        <f>IF(FY$1&lt;=2007,FY18,FY18+1)</f>
        <v>721</v>
      </c>
      <c r="FZ20" s="39">
        <f t="shared" si="125"/>
        <v>744</v>
      </c>
      <c r="GA20" s="39">
        <f t="shared" si="125"/>
        <v>744</v>
      </c>
      <c r="GB20" s="39">
        <f t="shared" si="125"/>
        <v>672</v>
      </c>
      <c r="GC20" s="39">
        <f>IF(GC$1&lt;=2007,GC18,GC18-1)</f>
        <v>743</v>
      </c>
      <c r="GD20" s="39">
        <f>IF(GD$1&lt;=2007,GD18-1,GD18)</f>
        <v>720</v>
      </c>
      <c r="GE20" s="39">
        <f t="shared" si="126"/>
        <v>744</v>
      </c>
      <c r="GF20" s="39">
        <f t="shared" si="126"/>
        <v>720</v>
      </c>
      <c r="GG20" s="39">
        <f t="shared" si="126"/>
        <v>744</v>
      </c>
      <c r="GH20" s="39">
        <f t="shared" si="126"/>
        <v>744</v>
      </c>
      <c r="GI20" s="39">
        <f t="shared" si="126"/>
        <v>720</v>
      </c>
      <c r="GJ20" s="39">
        <f>IF(GJ$1&lt;=2007,GJ18+1,GJ18)</f>
        <v>744</v>
      </c>
      <c r="GK20" s="39">
        <f>IF(GK$1&lt;=2007,GK18,GK18+1)</f>
        <v>721</v>
      </c>
      <c r="GL20" s="39">
        <f t="shared" si="127"/>
        <v>744</v>
      </c>
      <c r="GM20" s="39">
        <f t="shared" si="127"/>
        <v>744</v>
      </c>
      <c r="GN20" s="39">
        <f t="shared" si="127"/>
        <v>672</v>
      </c>
      <c r="GO20" s="39">
        <f>IF(GO$1&lt;=2007,GO18,GO18-1)</f>
        <v>743</v>
      </c>
      <c r="GP20" s="39">
        <f>IF(GP$1&lt;=2007,GP18-1,GP18)</f>
        <v>720</v>
      </c>
      <c r="GQ20" s="39">
        <f t="shared" si="128"/>
        <v>744</v>
      </c>
      <c r="GR20" s="39">
        <f t="shared" si="128"/>
        <v>720</v>
      </c>
      <c r="GS20" s="39">
        <f t="shared" si="128"/>
        <v>744</v>
      </c>
      <c r="GT20" s="39">
        <f t="shared" si="128"/>
        <v>744</v>
      </c>
      <c r="GU20" s="39">
        <f t="shared" si="128"/>
        <v>720</v>
      </c>
      <c r="GV20" s="39">
        <f>IF(GV$1&lt;=2007,GV18+1,GV18)</f>
        <v>744</v>
      </c>
      <c r="GW20" s="39">
        <f>IF(GW$1&lt;=2007,GW18,GW18+1)</f>
        <v>721</v>
      </c>
      <c r="GX20" s="39">
        <f t="shared" si="129"/>
        <v>744</v>
      </c>
      <c r="GY20" s="39">
        <f t="shared" si="129"/>
        <v>744</v>
      </c>
      <c r="GZ20" s="39">
        <f t="shared" si="129"/>
        <v>696</v>
      </c>
      <c r="HA20" s="39">
        <f>IF(HA$1&lt;=2007,HA18,HA18-1)</f>
        <v>743</v>
      </c>
      <c r="HB20" s="39">
        <f>IF(HB$1&lt;=2007,HB18-1,HB18)</f>
        <v>720</v>
      </c>
      <c r="HC20" s="39">
        <f t="shared" si="130"/>
        <v>744</v>
      </c>
      <c r="HD20" s="39">
        <f t="shared" si="130"/>
        <v>720</v>
      </c>
      <c r="HE20" s="39">
        <f t="shared" si="130"/>
        <v>744</v>
      </c>
      <c r="HF20" s="39">
        <f t="shared" si="130"/>
        <v>744</v>
      </c>
      <c r="HG20" s="39">
        <f t="shared" si="130"/>
        <v>720</v>
      </c>
      <c r="HH20" s="39">
        <f>IF(HH$1&lt;=2007,HH18+1,HH18)</f>
        <v>744</v>
      </c>
      <c r="HI20" s="39">
        <f>IF(HI$1&lt;=2007,HI18,HI18+1)</f>
        <v>721</v>
      </c>
      <c r="HJ20" s="39">
        <f t="shared" si="131"/>
        <v>744</v>
      </c>
      <c r="HK20" s="39">
        <f t="shared" si="131"/>
        <v>744</v>
      </c>
      <c r="HL20" s="39">
        <f t="shared" si="131"/>
        <v>672</v>
      </c>
      <c r="HM20" s="39">
        <f>IF(HM$1&lt;=2007,HM18,HM18-1)</f>
        <v>743</v>
      </c>
      <c r="HN20" s="39">
        <f>IF(HN$1&lt;=2007,HN18-1,HN18)</f>
        <v>720</v>
      </c>
      <c r="HO20" s="39">
        <f t="shared" si="132"/>
        <v>744</v>
      </c>
      <c r="HP20" s="39">
        <f t="shared" si="132"/>
        <v>720</v>
      </c>
      <c r="HQ20" s="39">
        <f t="shared" si="132"/>
        <v>744</v>
      </c>
      <c r="HR20" s="39">
        <f t="shared" si="132"/>
        <v>744</v>
      </c>
      <c r="HS20" s="39">
        <f t="shared" si="132"/>
        <v>720</v>
      </c>
      <c r="HT20" s="39">
        <f>IF(HT$1&lt;=2007,HT18+1,HT18)</f>
        <v>744</v>
      </c>
      <c r="HU20" s="39">
        <f>IF(HU$1&lt;=2007,HU18,HU18+1)</f>
        <v>721</v>
      </c>
      <c r="HV20" s="39">
        <f t="shared" si="133"/>
        <v>744</v>
      </c>
      <c r="HW20" s="39">
        <f t="shared" si="133"/>
        <v>744</v>
      </c>
      <c r="HX20" s="39">
        <f t="shared" si="133"/>
        <v>672</v>
      </c>
      <c r="HY20" s="39">
        <f>IF(HY$1&lt;=2007,HY18,HY18-1)</f>
        <v>743</v>
      </c>
      <c r="HZ20" s="39">
        <f>IF(HZ$1&lt;=2007,HZ18-1,HZ18)</f>
        <v>720</v>
      </c>
      <c r="IA20" s="39">
        <f t="shared" si="134"/>
        <v>744</v>
      </c>
      <c r="IB20" s="39">
        <f t="shared" si="134"/>
        <v>720</v>
      </c>
      <c r="IC20" s="39">
        <f t="shared" si="134"/>
        <v>744</v>
      </c>
      <c r="ID20" s="39">
        <f t="shared" si="134"/>
        <v>744</v>
      </c>
      <c r="IE20" s="39">
        <f t="shared" si="134"/>
        <v>720</v>
      </c>
      <c r="IF20" s="39">
        <f>IF(IF$1&lt;=2007,IF18+1,IF18)</f>
        <v>744</v>
      </c>
      <c r="IG20" s="39">
        <f>IF(IG$1&lt;=2007,IG18,IG18+1)</f>
        <v>721</v>
      </c>
      <c r="IH20" s="39">
        <f t="shared" si="135"/>
        <v>744</v>
      </c>
      <c r="II20" s="39">
        <f t="shared" si="135"/>
        <v>744</v>
      </c>
      <c r="IJ20" s="39">
        <f t="shared" si="135"/>
        <v>672</v>
      </c>
      <c r="IK20" s="39">
        <f>IF(IK$1&lt;=2007,IK18,IK18-1)</f>
        <v>743</v>
      </c>
      <c r="IL20" s="39">
        <f>IF(IL$1&lt;=2007,IL18-1,IL18)</f>
        <v>720</v>
      </c>
      <c r="IM20" s="39">
        <f t="shared" si="136"/>
        <v>744</v>
      </c>
      <c r="IN20" s="39">
        <f t="shared" si="136"/>
        <v>720</v>
      </c>
      <c r="IO20" s="39">
        <f t="shared" si="136"/>
        <v>744</v>
      </c>
      <c r="IP20" s="39">
        <f t="shared" si="136"/>
        <v>744</v>
      </c>
      <c r="IQ20" s="39">
        <f t="shared" si="136"/>
        <v>720</v>
      </c>
      <c r="IR20" s="39">
        <f>IF(IR$1&lt;=2007,IR18+1,IR18)</f>
        <v>744</v>
      </c>
      <c r="IS20" s="39">
        <f>IF(IS$1&lt;=2007,IS18,IS18+1)</f>
        <v>721</v>
      </c>
      <c r="IT20" s="39">
        <f t="shared" si="137"/>
        <v>744</v>
      </c>
      <c r="IU20" s="39">
        <f t="shared" si="137"/>
        <v>744</v>
      </c>
      <c r="IV20" s="39">
        <f t="shared" si="137"/>
        <v>696</v>
      </c>
      <c r="IW20" s="39">
        <f>IF(IW$1&lt;=2007,IW18,IW18-1)</f>
        <v>743</v>
      </c>
      <c r="IX20" s="39">
        <f>IF(IX$1&lt;=2007,IX18-1,IX18)</f>
        <v>720</v>
      </c>
      <c r="IY20" s="39">
        <f t="shared" si="138"/>
        <v>744</v>
      </c>
      <c r="IZ20" s="39">
        <f t="shared" si="138"/>
        <v>720</v>
      </c>
      <c r="JA20" s="39">
        <f t="shared" si="138"/>
        <v>744</v>
      </c>
      <c r="JB20" s="39">
        <f t="shared" si="138"/>
        <v>744</v>
      </c>
      <c r="JC20" s="39">
        <f t="shared" si="138"/>
        <v>720</v>
      </c>
      <c r="JD20" s="39">
        <f>IF(JD$1&lt;=2007,JD18+1,JD18)</f>
        <v>744</v>
      </c>
      <c r="JE20" s="39">
        <f>IF(JE$1&lt;=2007,JE18,JE18+1)</f>
        <v>721</v>
      </c>
      <c r="JF20" s="39">
        <f t="shared" si="139"/>
        <v>744</v>
      </c>
      <c r="JG20" s="39">
        <f t="shared" si="139"/>
        <v>744</v>
      </c>
      <c r="JH20" s="39">
        <f t="shared" si="139"/>
        <v>672</v>
      </c>
      <c r="JI20" s="39">
        <f>IF(JI$1&lt;=2007,JI18,JI18-1)</f>
        <v>743</v>
      </c>
      <c r="JJ20" s="39">
        <f>IF(JJ$1&lt;=2007,JJ18-1,JJ18)</f>
        <v>720</v>
      </c>
      <c r="JK20" s="39">
        <f t="shared" si="140"/>
        <v>744</v>
      </c>
      <c r="JL20" s="39">
        <f t="shared" si="140"/>
        <v>720</v>
      </c>
      <c r="JM20" s="39">
        <f t="shared" si="140"/>
        <v>744</v>
      </c>
      <c r="JN20" s="39">
        <f t="shared" si="140"/>
        <v>744</v>
      </c>
      <c r="JO20" s="39">
        <f t="shared" si="140"/>
        <v>720</v>
      </c>
      <c r="JP20" s="39">
        <f>IF(JP$1&lt;=2007,JP18+1,JP18)</f>
        <v>744</v>
      </c>
      <c r="JQ20" s="39">
        <f>IF(JQ$1&lt;=2007,JQ18,JQ18+1)</f>
        <v>721</v>
      </c>
      <c r="JR20" s="39">
        <f t="shared" si="141"/>
        <v>744</v>
      </c>
      <c r="JS20" s="39">
        <f t="shared" si="141"/>
        <v>744</v>
      </c>
      <c r="JT20" s="39">
        <f t="shared" si="141"/>
        <v>672</v>
      </c>
      <c r="JU20" s="39">
        <f>IF(JU$1&lt;=2007,JU18,JU18-1)</f>
        <v>743</v>
      </c>
      <c r="JV20" s="39">
        <f>IF(JV$1&lt;=2007,JV18-1,JV18)</f>
        <v>720</v>
      </c>
      <c r="JW20" s="39">
        <f t="shared" si="142"/>
        <v>744</v>
      </c>
      <c r="JX20" s="39">
        <f t="shared" si="142"/>
        <v>720</v>
      </c>
      <c r="JY20" s="39">
        <f t="shared" si="142"/>
        <v>744</v>
      </c>
      <c r="JZ20" s="39">
        <f t="shared" si="142"/>
        <v>744</v>
      </c>
      <c r="KA20" s="39">
        <f t="shared" si="142"/>
        <v>720</v>
      </c>
      <c r="KB20" s="39">
        <f>IF(KB$1&lt;=2007,KB18+1,KB18)</f>
        <v>744</v>
      </c>
      <c r="KC20" s="39">
        <f>IF(KC$1&lt;=2007,KC18,KC18+1)</f>
        <v>721</v>
      </c>
      <c r="KD20" s="39">
        <f t="shared" si="143"/>
        <v>744</v>
      </c>
      <c r="KE20" s="39">
        <f t="shared" si="143"/>
        <v>744</v>
      </c>
      <c r="KF20" s="39">
        <f t="shared" si="143"/>
        <v>672</v>
      </c>
      <c r="KG20" s="39">
        <f>IF(KG$1&lt;=2007,KG18,KG18-1)</f>
        <v>743</v>
      </c>
      <c r="KH20" s="39">
        <f>IF(KH$1&lt;=2007,KH18-1,KH18)</f>
        <v>720</v>
      </c>
      <c r="KI20" s="39">
        <f t="shared" si="144"/>
        <v>744</v>
      </c>
      <c r="KJ20" s="39">
        <f t="shared" si="144"/>
        <v>720</v>
      </c>
      <c r="KK20" s="39">
        <f t="shared" si="144"/>
        <v>744</v>
      </c>
      <c r="KL20" s="39">
        <f t="shared" si="144"/>
        <v>744</v>
      </c>
      <c r="KM20" s="39">
        <f t="shared" si="144"/>
        <v>720</v>
      </c>
      <c r="KN20" s="39">
        <f>IF(KN$1&lt;=2007,KN18+1,KN18)</f>
        <v>744</v>
      </c>
      <c r="KO20" s="39">
        <f>IF(KO$1&lt;=2007,KO18,KO18+1)</f>
        <v>721</v>
      </c>
      <c r="KP20" s="39">
        <f t="shared" si="145"/>
        <v>744</v>
      </c>
      <c r="KQ20" s="39">
        <f t="shared" si="145"/>
        <v>744</v>
      </c>
      <c r="KR20" s="39">
        <f t="shared" si="145"/>
        <v>696</v>
      </c>
      <c r="KS20" s="39">
        <f>IF(KS$1&lt;=2007,KS18,KS18-1)</f>
        <v>743</v>
      </c>
      <c r="KT20" s="39">
        <f>IF(KT$1&lt;=2007,KT18-1,KT18)</f>
        <v>720</v>
      </c>
      <c r="KU20" s="39">
        <f t="shared" si="146"/>
        <v>744</v>
      </c>
      <c r="KV20" s="39">
        <f t="shared" si="146"/>
        <v>720</v>
      </c>
      <c r="KW20" s="39">
        <f t="shared" si="146"/>
        <v>744</v>
      </c>
      <c r="KX20" s="39">
        <f t="shared" si="146"/>
        <v>744</v>
      </c>
      <c r="KY20" s="39">
        <f t="shared" si="146"/>
        <v>720</v>
      </c>
      <c r="KZ20" s="39">
        <f>IF(KZ$1&lt;=2007,KZ18+1,KZ18)</f>
        <v>744</v>
      </c>
      <c r="LA20" s="39">
        <f>IF(LA$1&lt;=2007,LA18,LA18+1)</f>
        <v>721</v>
      </c>
      <c r="LB20" s="39">
        <f t="shared" si="147"/>
        <v>744</v>
      </c>
      <c r="LC20" s="39">
        <f t="shared" si="147"/>
        <v>744</v>
      </c>
      <c r="LD20" s="39">
        <f t="shared" si="147"/>
        <v>672</v>
      </c>
      <c r="LE20" s="39">
        <f>IF(LE$1&lt;=2007,LE18,LE18-1)</f>
        <v>743</v>
      </c>
      <c r="LF20" s="39">
        <f>IF(LF$1&lt;=2007,LF18-1,LF18)</f>
        <v>720</v>
      </c>
      <c r="LG20" s="39">
        <f t="shared" si="148"/>
        <v>744</v>
      </c>
      <c r="LH20" s="39">
        <f t="shared" si="148"/>
        <v>720</v>
      </c>
      <c r="LI20" s="39">
        <f t="shared" si="148"/>
        <v>744</v>
      </c>
      <c r="LJ20" s="39">
        <f t="shared" si="148"/>
        <v>744</v>
      </c>
      <c r="LK20" s="39">
        <f t="shared" si="148"/>
        <v>720</v>
      </c>
      <c r="LL20" s="39">
        <f>IF(LL$1&lt;=2007,LL18+1,LL18)</f>
        <v>744</v>
      </c>
      <c r="LM20" s="39">
        <f>IF(LM$1&lt;=2007,LM18,LM18+1)</f>
        <v>721</v>
      </c>
      <c r="LN20" s="39">
        <f t="shared" si="149"/>
        <v>744</v>
      </c>
      <c r="LO20" s="39">
        <f t="shared" si="149"/>
        <v>744</v>
      </c>
      <c r="LP20" s="39">
        <f t="shared" si="149"/>
        <v>672</v>
      </c>
      <c r="LQ20" s="39">
        <f>IF(LQ$1&lt;=2007,LQ18,LQ18-1)</f>
        <v>743</v>
      </c>
      <c r="LR20" s="39">
        <f>IF(LR$1&lt;=2007,LR18-1,LR18)</f>
        <v>720</v>
      </c>
      <c r="LS20" s="39">
        <f t="shared" si="150"/>
        <v>744</v>
      </c>
      <c r="LT20" s="39">
        <f t="shared" si="150"/>
        <v>720</v>
      </c>
      <c r="LU20" s="39">
        <f t="shared" si="150"/>
        <v>744</v>
      </c>
      <c r="LV20" s="39">
        <f t="shared" si="150"/>
        <v>744</v>
      </c>
      <c r="LW20" s="39">
        <f t="shared" si="150"/>
        <v>720</v>
      </c>
      <c r="LX20" s="39">
        <f>IF(LX$1&lt;=2007,LX18+1,LX18)</f>
        <v>744</v>
      </c>
      <c r="LY20" s="39">
        <f>IF(LY$1&lt;=2007,LY18,LY18+1)</f>
        <v>721</v>
      </c>
      <c r="LZ20" s="39">
        <f t="shared" si="151"/>
        <v>744</v>
      </c>
      <c r="MA20" s="39">
        <f t="shared" si="151"/>
        <v>744</v>
      </c>
      <c r="MB20" s="39">
        <f t="shared" si="151"/>
        <v>672</v>
      </c>
      <c r="MC20" s="39">
        <f>IF(MC$1&lt;=2007,MC18,MC18-1)</f>
        <v>743</v>
      </c>
      <c r="MD20" s="39">
        <f>IF(MD$1&lt;=2007,MD18-1,MD18)</f>
        <v>720</v>
      </c>
      <c r="ME20" s="39">
        <f t="shared" si="152"/>
        <v>744</v>
      </c>
      <c r="MF20" s="39">
        <f t="shared" si="152"/>
        <v>720</v>
      </c>
      <c r="MG20" s="39">
        <f t="shared" si="152"/>
        <v>744</v>
      </c>
      <c r="MH20" s="39">
        <f t="shared" si="152"/>
        <v>744</v>
      </c>
      <c r="MI20" s="39">
        <f t="shared" si="152"/>
        <v>720</v>
      </c>
      <c r="MJ20" s="39">
        <f>IF(MJ$1&lt;=2007,MJ18+1,MJ18)</f>
        <v>744</v>
      </c>
      <c r="MK20" s="39">
        <f>IF(MK$1&lt;=2007,MK18,MK18+1)</f>
        <v>721</v>
      </c>
      <c r="ML20" s="39">
        <f t="shared" si="153"/>
        <v>744</v>
      </c>
      <c r="MM20" s="39">
        <f t="shared" si="153"/>
        <v>744</v>
      </c>
      <c r="MN20" s="39">
        <f t="shared" si="153"/>
        <v>696</v>
      </c>
      <c r="MO20" s="39">
        <f>IF(MO$1&lt;=2007,MO18,MO18-1)</f>
        <v>743</v>
      </c>
      <c r="MP20" s="39">
        <f>IF(MP$1&lt;=2007,MP18-1,MP18)</f>
        <v>720</v>
      </c>
      <c r="MQ20" s="39">
        <f t="shared" si="154"/>
        <v>744</v>
      </c>
      <c r="MR20" s="39">
        <f t="shared" si="154"/>
        <v>720</v>
      </c>
      <c r="MS20" s="39">
        <f t="shared" si="154"/>
        <v>744</v>
      </c>
      <c r="MT20" s="39">
        <f t="shared" si="154"/>
        <v>744</v>
      </c>
      <c r="MU20" s="39">
        <f t="shared" si="154"/>
        <v>720</v>
      </c>
      <c r="MV20" s="39">
        <f>IF(MV$1&lt;=2007,MV18+1,MV18)</f>
        <v>744</v>
      </c>
      <c r="MW20" s="39">
        <f>IF(MW$1&lt;=2007,MW18,MW18+1)</f>
        <v>721</v>
      </c>
      <c r="MX20" s="39">
        <f>MX18</f>
        <v>744</v>
      </c>
    </row>
    <row r="21" spans="1:362" s="48" customFormat="1" x14ac:dyDescent="0.2">
      <c r="A21" s="44" t="s">
        <v>39</v>
      </c>
      <c r="B21" s="41"/>
      <c r="C21" s="49">
        <f>DATE(C1,C2,IF(WEEKDAY(DATE(C1,C2,1))=1,2,1))</f>
        <v>40544</v>
      </c>
      <c r="D21" s="39"/>
      <c r="E21" s="41"/>
      <c r="F21" s="41"/>
      <c r="G21" s="49">
        <f>DATE(G1,G2,31-WEEKDAY(DATE(G1,G2,31),3))</f>
        <v>40693</v>
      </c>
      <c r="H21" s="41"/>
      <c r="I21" s="49">
        <f>DATE(I1,I2,IF(WEEKDAY(DATE(I1,I2,4))=1,5,4))</f>
        <v>40728</v>
      </c>
      <c r="J21" s="41"/>
      <c r="K21" s="49">
        <f>DATE(K1,K2,7-WEEKDAY(DATE(K1,K2,7),3))</f>
        <v>40791</v>
      </c>
      <c r="L21" s="41"/>
      <c r="M21" s="49">
        <f>DATE(M1,M2,28-WEEKDAY(DATE(M1,M2,25),3))</f>
        <v>40871</v>
      </c>
      <c r="N21" s="49">
        <f>DATE(N1,N2,IF(WEEKDAY(DATE(N1,N2,25))=1,26,25))</f>
        <v>40903</v>
      </c>
      <c r="O21" s="49">
        <f>DATE(O1,O2,IF(WEEKDAY(DATE(O1,O2,1))=1,2,1))</f>
        <v>40910</v>
      </c>
      <c r="P21" s="39"/>
      <c r="Q21" s="41"/>
      <c r="R21" s="41"/>
      <c r="S21" s="49">
        <f>DATE(S1,S2,31-WEEKDAY(DATE(S1,S2,31),3))</f>
        <v>41057</v>
      </c>
      <c r="T21" s="41"/>
      <c r="U21" s="49">
        <f>DATE(U1,U2,IF(WEEKDAY(DATE(U1,U2,4))=1,5,4))</f>
        <v>41094</v>
      </c>
      <c r="V21" s="41"/>
      <c r="W21" s="49">
        <f>DATE(W1,W2,7-WEEKDAY(DATE(W1,W2,7),3))</f>
        <v>41155</v>
      </c>
      <c r="X21" s="41"/>
      <c r="Y21" s="49">
        <f>DATE(Y1,Y2,28-WEEKDAY(DATE(Y1,Y2,25),3))</f>
        <v>41235</v>
      </c>
      <c r="Z21" s="49">
        <f>DATE(Z1,Z2,IF(WEEKDAY(DATE(Z1,Z2,25))=1,26,25))</f>
        <v>41268</v>
      </c>
      <c r="AA21" s="49">
        <f>DATE(AA1,AA2,IF(WEEKDAY(DATE(AA1,AA2,1))=1,2,1))</f>
        <v>41275</v>
      </c>
      <c r="AB21" s="39"/>
      <c r="AC21" s="41"/>
      <c r="AD21" s="41"/>
      <c r="AE21" s="49">
        <f>DATE(AE1,AE2,31-WEEKDAY(DATE(AE1,AE2,31),3))</f>
        <v>41421</v>
      </c>
      <c r="AF21" s="41"/>
      <c r="AG21" s="49">
        <f>DATE(AG1,AG2,IF(WEEKDAY(DATE(AG1,AG2,4))=1,5,4))</f>
        <v>41459</v>
      </c>
      <c r="AH21" s="41"/>
      <c r="AI21" s="49">
        <f>DATE(AI1,AI2,7-WEEKDAY(DATE(AI1,AI2,7),3))</f>
        <v>41519</v>
      </c>
      <c r="AJ21" s="41"/>
      <c r="AK21" s="49">
        <f>DATE(AK1,AK2,28-WEEKDAY(DATE(AK1,AK2,25),3))</f>
        <v>41606</v>
      </c>
      <c r="AL21" s="49">
        <f>DATE(AL1,AL2,IF(WEEKDAY(DATE(AL1,AL2,25))=1,26,25))</f>
        <v>41633</v>
      </c>
      <c r="AM21" s="49">
        <f>DATE(AM1,AM2,IF(WEEKDAY(DATE(AM1,AM2,1))=1,2,1))</f>
        <v>41640</v>
      </c>
      <c r="AN21" s="39"/>
      <c r="AO21" s="41"/>
      <c r="AP21" s="41"/>
      <c r="AQ21" s="49">
        <f>DATE(AQ1,AQ2,31-WEEKDAY(DATE(AQ1,AQ2,31),3))</f>
        <v>41785</v>
      </c>
      <c r="AR21" s="41"/>
      <c r="AS21" s="49">
        <f>DATE(AS1,AS2,IF(WEEKDAY(DATE(AS1,AS2,4))=1,5,4))</f>
        <v>41824</v>
      </c>
      <c r="AT21" s="41"/>
      <c r="AU21" s="49">
        <f>DATE(AU1,AU2,7-WEEKDAY(DATE(AU1,AU2,7),3))</f>
        <v>41883</v>
      </c>
      <c r="AV21" s="41"/>
      <c r="AW21" s="49">
        <f>DATE(AW1,AW2,28-WEEKDAY(DATE(AW1,AW2,25),3))</f>
        <v>41970</v>
      </c>
      <c r="AX21" s="49">
        <f>DATE(AX1,AX2,IF(WEEKDAY(DATE(AX1,AX2,25))=1,26,25))</f>
        <v>41998</v>
      </c>
      <c r="AY21" s="49">
        <f>DATE(AY1,AY2,IF(WEEKDAY(DATE(AY1,AY2,1))=1,2,1))</f>
        <v>42005</v>
      </c>
      <c r="AZ21" s="39"/>
      <c r="BA21" s="41"/>
      <c r="BB21" s="41"/>
      <c r="BC21" s="49">
        <f>DATE(BC1,BC2,31-WEEKDAY(DATE(BC1,BC2,31),3))</f>
        <v>42149</v>
      </c>
      <c r="BD21" s="41"/>
      <c r="BE21" s="49">
        <f>DATE(BE1,BE2,IF(WEEKDAY(DATE(BE1,BE2,4))=1,5,4))</f>
        <v>42189</v>
      </c>
      <c r="BF21" s="41"/>
      <c r="BG21" s="49">
        <f>DATE(BG1,BG2,7-WEEKDAY(DATE(BG1,BG2,7),3))</f>
        <v>42254</v>
      </c>
      <c r="BH21" s="41"/>
      <c r="BI21" s="49">
        <f>DATE(BI1,BI2,28-WEEKDAY(DATE(BI1,BI2,25),3))</f>
        <v>42334</v>
      </c>
      <c r="BJ21" s="49">
        <f>DATE(BJ1,BJ2,IF(WEEKDAY(DATE(BJ1,BJ2,25))=1,26,25))</f>
        <v>42363</v>
      </c>
      <c r="BK21" s="49">
        <f>DATE(BK1,BK2,IF(WEEKDAY(DATE(BK1,BK2,1))=1,2,1))</f>
        <v>42370</v>
      </c>
      <c r="BL21" s="39"/>
      <c r="BM21" s="41"/>
      <c r="BN21" s="41"/>
      <c r="BO21" s="49">
        <f>DATE(BO1,BO2,31-WEEKDAY(DATE(BO1,BO2,31),3))</f>
        <v>42520</v>
      </c>
      <c r="BP21" s="41"/>
      <c r="BQ21" s="49">
        <f>DATE(BQ1,BQ2,IF(WEEKDAY(DATE(BQ1,BQ2,4))=1,5,4))</f>
        <v>42555</v>
      </c>
      <c r="BR21" s="41"/>
      <c r="BS21" s="49">
        <f>DATE(BS1,BS2,7-WEEKDAY(DATE(BS1,BS2,7),3))</f>
        <v>42618</v>
      </c>
      <c r="BT21" s="41"/>
      <c r="BU21" s="49">
        <f>DATE(BU1,BU2,28-WEEKDAY(DATE(BU1,BU2,25),3))</f>
        <v>42698</v>
      </c>
      <c r="BV21" s="49">
        <f>DATE(BV1,BV2,IF(WEEKDAY(DATE(BV1,BV2,25))=1,26,25))</f>
        <v>42730</v>
      </c>
      <c r="BW21" s="49">
        <f>DATE(BW1,BW2,IF(WEEKDAY(DATE(BW1,BW2,1))=1,2,1))</f>
        <v>42737</v>
      </c>
      <c r="BX21" s="39"/>
      <c r="BY21" s="41"/>
      <c r="BZ21" s="41"/>
      <c r="CA21" s="49">
        <f>DATE(CA1,CA2,31-WEEKDAY(DATE(CA1,CA2,31),3))</f>
        <v>42884</v>
      </c>
      <c r="CB21" s="41"/>
      <c r="CC21" s="49">
        <f>DATE(CC1,CC2,IF(WEEKDAY(DATE(CC1,CC2,4))=1,5,4))</f>
        <v>42920</v>
      </c>
      <c r="CD21" s="41"/>
      <c r="CE21" s="49">
        <f>DATE(CE1,CE2,7-WEEKDAY(DATE(CE1,CE2,7),3))</f>
        <v>42982</v>
      </c>
      <c r="CF21" s="41"/>
      <c r="CG21" s="49">
        <f>DATE(CG1,CG2,28-WEEKDAY(DATE(CG1,CG2,25),3))</f>
        <v>43062</v>
      </c>
      <c r="CH21" s="49">
        <f>DATE(CH1,CH2,IF(WEEKDAY(DATE(CH1,CH2,25))=1,26,25))</f>
        <v>43094</v>
      </c>
      <c r="CI21" s="49">
        <f>DATE(CI1,CI2,IF(WEEKDAY(DATE(CI1,CI2,1))=1,2,1))</f>
        <v>43101</v>
      </c>
      <c r="CJ21" s="39"/>
      <c r="CK21" s="41"/>
      <c r="CL21" s="41"/>
      <c r="CM21" s="49">
        <f>DATE(CM1,CM2,31-WEEKDAY(DATE(CM1,CM2,31),3))</f>
        <v>43248</v>
      </c>
      <c r="CN21" s="41"/>
      <c r="CO21" s="49">
        <f>DATE(CO1,CO2,IF(WEEKDAY(DATE(CO1,CO2,4))=1,5,4))</f>
        <v>43285</v>
      </c>
      <c r="CP21" s="41"/>
      <c r="CQ21" s="49">
        <f>DATE(CQ1,CQ2,7-WEEKDAY(DATE(CQ1,CQ2,7),3))</f>
        <v>43346</v>
      </c>
      <c r="CR21" s="41"/>
      <c r="CS21" s="49">
        <f>DATE(CS1,CS2,28-WEEKDAY(DATE(CS1,CS2,25),3))</f>
        <v>43426</v>
      </c>
      <c r="CT21" s="49">
        <f>DATE(CT1,CT2,IF(WEEKDAY(DATE(CT1,CT2,25))=1,26,25))</f>
        <v>43459</v>
      </c>
      <c r="CU21" s="49">
        <f>DATE(CU1,CU2,IF(WEEKDAY(DATE(CU1,CU2,1))=1,2,1))</f>
        <v>43466</v>
      </c>
      <c r="CV21" s="39"/>
      <c r="CW21" s="41"/>
      <c r="CX21" s="41"/>
      <c r="CY21" s="49">
        <f>DATE(CY1,CY2,31-WEEKDAY(DATE(CY1,CY2,31),3))</f>
        <v>43612</v>
      </c>
      <c r="CZ21" s="41"/>
      <c r="DA21" s="49">
        <f>DATE(DA1,DA2,IF(WEEKDAY(DATE(DA1,DA2,4))=1,5,4))</f>
        <v>43650</v>
      </c>
      <c r="DB21" s="41"/>
      <c r="DC21" s="49">
        <f>DATE(DC1,DC2,7-WEEKDAY(DATE(DC1,DC2,7),3))</f>
        <v>43710</v>
      </c>
      <c r="DD21" s="41"/>
      <c r="DE21" s="49">
        <f>DATE(DE1,DE2,28-WEEKDAY(DATE(DE1,DE2,25),3))</f>
        <v>43797</v>
      </c>
      <c r="DF21" s="49">
        <f>DATE(DF1,DF2,IF(WEEKDAY(DATE(DF1,DF2,25))=1,26,25))</f>
        <v>43824</v>
      </c>
      <c r="DG21" s="49">
        <f>DATE(DG1,DG2,IF(WEEKDAY(DATE(DG1,DG2,1))=1,2,1))</f>
        <v>43831</v>
      </c>
      <c r="DH21" s="39"/>
      <c r="DI21" s="41"/>
      <c r="DJ21" s="41"/>
      <c r="DK21" s="49">
        <f>DATE(DK1,DK2,31-WEEKDAY(DATE(DK1,DK2,31),3))</f>
        <v>43976</v>
      </c>
      <c r="DL21" s="41"/>
      <c r="DM21" s="49">
        <f>DATE(DM1,DM2,IF(WEEKDAY(DATE(DM1,DM2,4))=1,5,4))</f>
        <v>44016</v>
      </c>
      <c r="DN21" s="41"/>
      <c r="DO21" s="49">
        <f>DATE(DO1,DO2,7-WEEKDAY(DATE(DO1,DO2,7),3))</f>
        <v>44081</v>
      </c>
      <c r="DP21" s="41"/>
      <c r="DQ21" s="49">
        <f>DATE(DQ1,DQ2,28-WEEKDAY(DATE(DQ1,DQ2,25),3))</f>
        <v>44161</v>
      </c>
      <c r="DR21" s="49">
        <f>DATE(DR1,DR2,IF(WEEKDAY(DATE(DR1,DR2,25))=1,26,25))</f>
        <v>44190</v>
      </c>
      <c r="DS21" s="49">
        <f>DATE(DS1,DS2,IF(WEEKDAY(DATE(DS1,DS2,1))=1,2,1))</f>
        <v>44197</v>
      </c>
      <c r="DT21" s="39"/>
      <c r="DU21" s="41"/>
      <c r="DV21" s="41"/>
      <c r="DW21" s="49">
        <f>DATE(DW1,DW2,31-WEEKDAY(DATE(DW1,DW2,31),3))</f>
        <v>44347</v>
      </c>
      <c r="DX21" s="41"/>
      <c r="DY21" s="49">
        <f>DATE(DY1,DY2,IF(WEEKDAY(DATE(DY1,DY2,4))=1,5,4))</f>
        <v>44382</v>
      </c>
      <c r="DZ21" s="41"/>
      <c r="EA21" s="49">
        <f>DATE(EA1,EA2,7-WEEKDAY(DATE(EA1,EA2,7),3))</f>
        <v>44445</v>
      </c>
      <c r="EB21" s="41"/>
      <c r="EC21" s="49">
        <f>DATE(EC1,EC2,28-WEEKDAY(DATE(EC1,EC2,25),3))</f>
        <v>44525</v>
      </c>
      <c r="ED21" s="49">
        <f>DATE(ED1,ED2,IF(WEEKDAY(DATE(ED1,ED2,25))=1,26,25))</f>
        <v>44555</v>
      </c>
      <c r="EE21" s="49">
        <f>DATE(EE1,EE2,IF(WEEKDAY(DATE(EE1,EE2,1))=1,2,1))</f>
        <v>44562</v>
      </c>
      <c r="EF21" s="39"/>
      <c r="EG21" s="41"/>
      <c r="EH21" s="41"/>
      <c r="EI21" s="49">
        <f>DATE(EI1,EI2,31-WEEKDAY(DATE(EI1,EI2,31),3))</f>
        <v>44711</v>
      </c>
      <c r="EJ21" s="41"/>
      <c r="EK21" s="49">
        <f>DATE(EK1,EK2,IF(WEEKDAY(DATE(EK1,EK2,4))=1,5,4))</f>
        <v>44746</v>
      </c>
      <c r="EL21" s="41"/>
      <c r="EM21" s="49">
        <f>DATE(EM1,EM2,7-WEEKDAY(DATE(EM1,EM2,7),3))</f>
        <v>44809</v>
      </c>
      <c r="EN21" s="41"/>
      <c r="EO21" s="49">
        <f>DATE(EO1,EO2,28-WEEKDAY(DATE(EO1,EO2,25),3))</f>
        <v>44889</v>
      </c>
      <c r="EP21" s="49">
        <f>DATE(EP1,EP2,IF(WEEKDAY(DATE(EP1,EP2,25))=1,26,25))</f>
        <v>44921</v>
      </c>
      <c r="EQ21" s="49">
        <f>DATE(EQ1,EQ2,IF(WEEKDAY(DATE(EQ1,EQ2,1))=1,2,1))</f>
        <v>44928</v>
      </c>
      <c r="ER21" s="39"/>
      <c r="ES21" s="41"/>
      <c r="ET21" s="41"/>
      <c r="EU21" s="49">
        <f>DATE(EU1,EU2,31-WEEKDAY(DATE(EU1,EU2,31),3))</f>
        <v>45075</v>
      </c>
      <c r="EV21" s="41"/>
      <c r="EW21" s="49">
        <f>DATE(EW1,EW2,IF(WEEKDAY(DATE(EW1,EW2,4))=1,5,4))</f>
        <v>45111</v>
      </c>
      <c r="EX21" s="41"/>
      <c r="EY21" s="49">
        <f>DATE(EY1,EY2,7-WEEKDAY(DATE(EY1,EY2,7),3))</f>
        <v>45173</v>
      </c>
      <c r="EZ21" s="41"/>
      <c r="FA21" s="49">
        <f>DATE(FA1,FA2,28-WEEKDAY(DATE(FA1,FA2,25),3))</f>
        <v>45253</v>
      </c>
      <c r="FB21" s="49">
        <f>DATE(FB1,FB2,IF(WEEKDAY(DATE(FB1,FB2,25))=1,26,25))</f>
        <v>45285</v>
      </c>
      <c r="FC21" s="49">
        <f>DATE(FC1,FC2,IF(WEEKDAY(DATE(FC1,FC2,1))=1,2,1))</f>
        <v>45292</v>
      </c>
      <c r="FD21" s="39"/>
      <c r="FE21" s="41"/>
      <c r="FF21" s="41"/>
      <c r="FG21" s="49">
        <f>DATE(FG1,FG2,31-WEEKDAY(DATE(FG1,FG2,31),3))</f>
        <v>45439</v>
      </c>
      <c r="FH21" s="41"/>
      <c r="FI21" s="49">
        <f>DATE(FI1,FI2,IF(WEEKDAY(DATE(FI1,FI2,4))=1,5,4))</f>
        <v>45477</v>
      </c>
      <c r="FJ21" s="41"/>
      <c r="FK21" s="49">
        <f>DATE(FK1,FK2,7-WEEKDAY(DATE(FK1,FK2,7),3))</f>
        <v>45537</v>
      </c>
      <c r="FL21" s="41"/>
      <c r="FM21" s="49">
        <f>DATE(FM1,FM2,28-WEEKDAY(DATE(FM1,FM2,25),3))</f>
        <v>45624</v>
      </c>
      <c r="FN21" s="49">
        <f>DATE(FN1,FN2,IF(WEEKDAY(DATE(FN1,FN2,25))=1,26,25))</f>
        <v>45651</v>
      </c>
      <c r="FO21" s="49">
        <f>DATE(FO1,FO2,IF(WEEKDAY(DATE(FO1,FO2,1))=1,2,1))</f>
        <v>45658</v>
      </c>
      <c r="FP21" s="39"/>
      <c r="FQ21" s="41"/>
      <c r="FR21" s="41"/>
      <c r="FS21" s="49">
        <f>DATE(FS1,FS2,31-WEEKDAY(DATE(FS1,FS2,31),3))</f>
        <v>45803</v>
      </c>
      <c r="FT21" s="41"/>
      <c r="FU21" s="49">
        <f>DATE(FU1,FU2,IF(WEEKDAY(DATE(FU1,FU2,4))=1,5,4))</f>
        <v>45842</v>
      </c>
      <c r="FV21" s="41"/>
      <c r="FW21" s="49">
        <f>DATE(FW1,FW2,7-WEEKDAY(DATE(FW1,FW2,7),3))</f>
        <v>45901</v>
      </c>
      <c r="FX21" s="41"/>
      <c r="FY21" s="49">
        <f>DATE(FY1,FY2,28-WEEKDAY(DATE(FY1,FY2,25),3))</f>
        <v>45988</v>
      </c>
      <c r="FZ21" s="49">
        <f>DATE(FZ1,FZ2,IF(WEEKDAY(DATE(FZ1,FZ2,25))=1,26,25))</f>
        <v>46016</v>
      </c>
      <c r="GA21" s="49">
        <f>DATE(GA1,GA2,IF(WEEKDAY(DATE(GA1,GA2,1))=1,2,1))</f>
        <v>46023</v>
      </c>
      <c r="GB21" s="39"/>
      <c r="GC21" s="41"/>
      <c r="GD21" s="41"/>
      <c r="GE21" s="49">
        <f>DATE(GE1,GE2,31-WEEKDAY(DATE(GE1,GE2,31),3))</f>
        <v>46167</v>
      </c>
      <c r="GF21" s="41"/>
      <c r="GG21" s="49">
        <f>DATE(GG1,GG2,IF(WEEKDAY(DATE(GG1,GG2,4))=1,5,4))</f>
        <v>46207</v>
      </c>
      <c r="GH21" s="41"/>
      <c r="GI21" s="49">
        <f>DATE(GI1,GI2,7-WEEKDAY(DATE(GI1,GI2,7),3))</f>
        <v>46272</v>
      </c>
      <c r="GJ21" s="41"/>
      <c r="GK21" s="49">
        <f>DATE(GK1,GK2,28-WEEKDAY(DATE(GK1,GK2,25),3))</f>
        <v>46352</v>
      </c>
      <c r="GL21" s="49">
        <f>DATE(GL1,GL2,IF(WEEKDAY(DATE(GL1,GL2,25))=1,26,25))</f>
        <v>46381</v>
      </c>
      <c r="GM21" s="49">
        <f>DATE(GM1,GM2,IF(WEEKDAY(DATE(GM1,GM2,1))=1,2,1))</f>
        <v>46388</v>
      </c>
      <c r="GN21" s="39"/>
      <c r="GO21" s="41"/>
      <c r="GP21" s="41"/>
      <c r="GQ21" s="49">
        <f>DATE(GQ1,GQ2,31-WEEKDAY(DATE(GQ1,GQ2,31),3))</f>
        <v>46538</v>
      </c>
      <c r="GR21" s="41"/>
      <c r="GS21" s="49">
        <f>DATE(GS1,GS2,IF(WEEKDAY(DATE(GS1,GS2,4))=1,5,4))</f>
        <v>46573</v>
      </c>
      <c r="GT21" s="41"/>
      <c r="GU21" s="49">
        <f>DATE(GU1,GU2,7-WEEKDAY(DATE(GU1,GU2,7),3))</f>
        <v>46636</v>
      </c>
      <c r="GV21" s="41"/>
      <c r="GW21" s="49">
        <f>DATE(GW1,GW2,28-WEEKDAY(DATE(GW1,GW2,25),3))</f>
        <v>46716</v>
      </c>
      <c r="GX21" s="49">
        <f>DATE(GX1,GX2,IF(WEEKDAY(DATE(GX1,GX2,25))=1,26,25))</f>
        <v>46746</v>
      </c>
      <c r="GY21" s="49">
        <f>DATE(GY1,GY2,IF(WEEKDAY(DATE(GY1,GY2,1))=1,2,1))</f>
        <v>46753</v>
      </c>
      <c r="GZ21" s="39"/>
      <c r="HA21" s="41"/>
      <c r="HB21" s="41"/>
      <c r="HC21" s="49">
        <f>DATE(HC1,HC2,31-WEEKDAY(DATE(HC1,HC2,31),3))</f>
        <v>46902</v>
      </c>
      <c r="HD21" s="41"/>
      <c r="HE21" s="49">
        <f>DATE(HE1,HE2,IF(WEEKDAY(DATE(HE1,HE2,4))=1,5,4))</f>
        <v>46938</v>
      </c>
      <c r="HF21" s="41"/>
      <c r="HG21" s="49">
        <f>DATE(HG1,HG2,7-WEEKDAY(DATE(HG1,HG2,7),3))</f>
        <v>47000</v>
      </c>
      <c r="HH21" s="41"/>
      <c r="HI21" s="49">
        <f>DATE(HI1,HI2,28-WEEKDAY(DATE(HI1,HI2,25),3))</f>
        <v>47080</v>
      </c>
      <c r="HJ21" s="49">
        <f>DATE(HJ1,HJ2,IF(WEEKDAY(DATE(HJ1,HJ2,25))=1,26,25))</f>
        <v>47112</v>
      </c>
      <c r="HK21" s="49">
        <f>DATE(HK1,HK2,IF(WEEKDAY(DATE(HK1,HK2,1))=1,2,1))</f>
        <v>47119</v>
      </c>
      <c r="HL21" s="39"/>
      <c r="HM21" s="41"/>
      <c r="HN21" s="41"/>
      <c r="HO21" s="49">
        <f>DATE(HO1,HO2,31-WEEKDAY(DATE(HO1,HO2,31),3))</f>
        <v>47266</v>
      </c>
      <c r="HP21" s="41"/>
      <c r="HQ21" s="49">
        <f>DATE(HQ1,HQ2,IF(WEEKDAY(DATE(HQ1,HQ2,4))=1,5,4))</f>
        <v>47303</v>
      </c>
      <c r="HR21" s="41"/>
      <c r="HS21" s="49">
        <f>DATE(HS1,HS2,7-WEEKDAY(DATE(HS1,HS2,7),3))</f>
        <v>47364</v>
      </c>
      <c r="HT21" s="41"/>
      <c r="HU21" s="49">
        <f>DATE(HU1,HU2,28-WEEKDAY(DATE(HU1,HU2,25),3))</f>
        <v>47444</v>
      </c>
      <c r="HV21" s="49">
        <f>DATE(HV1,HV2,IF(WEEKDAY(DATE(HV1,HV2,25))=1,26,25))</f>
        <v>47477</v>
      </c>
      <c r="HW21" s="49">
        <f>DATE(HW1,HW2,IF(WEEKDAY(DATE(HW1,HW2,1))=1,2,1))</f>
        <v>47484</v>
      </c>
      <c r="HX21" s="39"/>
      <c r="HY21" s="41"/>
      <c r="HZ21" s="41"/>
      <c r="IA21" s="49">
        <f>DATE(IA1,IA2,31-WEEKDAY(DATE(IA1,IA2,31),3))</f>
        <v>47630</v>
      </c>
      <c r="IB21" s="41"/>
      <c r="IC21" s="49">
        <f>DATE(IC1,IC2,IF(WEEKDAY(DATE(IC1,IC2,4))=1,5,4))</f>
        <v>47668</v>
      </c>
      <c r="ID21" s="41"/>
      <c r="IE21" s="49">
        <f>DATE(IE1,IE2,7-WEEKDAY(DATE(IE1,IE2,7),3))</f>
        <v>47728</v>
      </c>
      <c r="IF21" s="41"/>
      <c r="IG21" s="49">
        <f>DATE(IG1,IG2,28-WEEKDAY(DATE(IG1,IG2,25),3))</f>
        <v>47815</v>
      </c>
      <c r="IH21" s="49">
        <f>DATE(IH1,IH2,IF(WEEKDAY(DATE(IH1,IH2,25))=1,26,25))</f>
        <v>47842</v>
      </c>
      <c r="II21" s="49">
        <f>DATE(II1,II2,IF(WEEKDAY(DATE(II1,II2,1))=1,2,1))</f>
        <v>47849</v>
      </c>
      <c r="IJ21" s="39"/>
      <c r="IK21" s="41"/>
      <c r="IL21" s="41"/>
      <c r="IM21" s="49">
        <f>DATE(IM1,IM2,31-WEEKDAY(DATE(IM1,IM2,31),3))</f>
        <v>47994</v>
      </c>
      <c r="IN21" s="41"/>
      <c r="IO21" s="49">
        <f>DATE(IO1,IO2,IF(WEEKDAY(DATE(IO1,IO2,4))=1,5,4))</f>
        <v>48033</v>
      </c>
      <c r="IP21" s="41"/>
      <c r="IQ21" s="49">
        <f>DATE(IQ1,IQ2,7-WEEKDAY(DATE(IQ1,IQ2,7),3))</f>
        <v>48092</v>
      </c>
      <c r="IR21" s="41"/>
      <c r="IS21" s="49">
        <f>DATE(IS1,IS2,28-WEEKDAY(DATE(IS1,IS2,25),3))</f>
        <v>48179</v>
      </c>
      <c r="IT21" s="49">
        <f>DATE(IT1,IT2,IF(WEEKDAY(DATE(IT1,IT2,25))=1,26,25))</f>
        <v>48207</v>
      </c>
      <c r="IU21" s="49">
        <f>DATE(IU1,IU2,IF(WEEKDAY(DATE(IU1,IU2,1))=1,2,1))</f>
        <v>48214</v>
      </c>
      <c r="IV21" s="39"/>
      <c r="IW21" s="41"/>
      <c r="IX21" s="41"/>
      <c r="IY21" s="49">
        <f>DATE(IY1,IY2,31-WEEKDAY(DATE(IY1,IY2,31),3))</f>
        <v>48365</v>
      </c>
      <c r="IZ21" s="41"/>
      <c r="JA21" s="49">
        <f>DATE(JA1,JA2,IF(WEEKDAY(DATE(JA1,JA2,4))=1,5,4))</f>
        <v>48400</v>
      </c>
      <c r="JB21" s="41"/>
      <c r="JC21" s="49">
        <f>DATE(JC1,JC2,7-WEEKDAY(DATE(JC1,JC2,7),3))</f>
        <v>48463</v>
      </c>
      <c r="JD21" s="41"/>
      <c r="JE21" s="49">
        <f>DATE(JE1,JE2,28-WEEKDAY(DATE(JE1,JE2,25),3))</f>
        <v>48543</v>
      </c>
      <c r="JF21" s="49">
        <f>DATE(JF1,JF2,IF(WEEKDAY(DATE(JF1,JF2,25))=1,26,25))</f>
        <v>48573</v>
      </c>
      <c r="JG21" s="49">
        <f>DATE(JG1,JG2,IF(WEEKDAY(DATE(JG1,JG2,1))=1,2,1))</f>
        <v>48580</v>
      </c>
      <c r="JH21" s="39"/>
      <c r="JI21" s="41"/>
      <c r="JJ21" s="41"/>
      <c r="JK21" s="49">
        <f>DATE(JK1,JK2,31-WEEKDAY(DATE(JK1,JK2,31),3))</f>
        <v>48729</v>
      </c>
      <c r="JL21" s="41"/>
      <c r="JM21" s="49">
        <f>DATE(JM1,JM2,IF(WEEKDAY(DATE(JM1,JM2,4))=1,5,4))</f>
        <v>48764</v>
      </c>
      <c r="JN21" s="41"/>
      <c r="JO21" s="49">
        <f>DATE(JO1,JO2,7-WEEKDAY(DATE(JO1,JO2,7),3))</f>
        <v>48827</v>
      </c>
      <c r="JP21" s="41"/>
      <c r="JQ21" s="49">
        <f>DATE(JQ1,JQ2,28-WEEKDAY(DATE(JQ1,JQ2,25),3))</f>
        <v>48907</v>
      </c>
      <c r="JR21" s="49">
        <f>DATE(JR1,JR2,IF(WEEKDAY(DATE(JR1,JR2,25))=1,26,25))</f>
        <v>48939</v>
      </c>
      <c r="JS21" s="49">
        <f>DATE(JS1,JS2,IF(WEEKDAY(DATE(JS1,JS2,1))=1,2,1))</f>
        <v>48946</v>
      </c>
      <c r="JT21" s="39"/>
      <c r="JU21" s="41"/>
      <c r="JV21" s="41"/>
      <c r="JW21" s="49">
        <f>DATE(JW1,JW2,31-WEEKDAY(DATE(JW1,JW2,31),3))</f>
        <v>49093</v>
      </c>
      <c r="JX21" s="41"/>
      <c r="JY21" s="49">
        <f>DATE(JY1,JY2,IF(WEEKDAY(DATE(JY1,JY2,4))=1,5,4))</f>
        <v>49129</v>
      </c>
      <c r="JZ21" s="41"/>
      <c r="KA21" s="49">
        <f>DATE(KA1,KA2,7-WEEKDAY(DATE(KA1,KA2,7),3))</f>
        <v>49191</v>
      </c>
      <c r="KB21" s="41"/>
      <c r="KC21" s="49">
        <f>DATE(KC1,KC2,28-WEEKDAY(DATE(KC1,KC2,25),3))</f>
        <v>49271</v>
      </c>
      <c r="KD21" s="49">
        <f>DATE(KD1,KD2,IF(WEEKDAY(DATE(KD1,KD2,25))=1,26,25))</f>
        <v>49303</v>
      </c>
      <c r="KE21" s="49">
        <f>DATE(KE1,KE2,IF(WEEKDAY(DATE(KE1,KE2,1))=1,2,1))</f>
        <v>49310</v>
      </c>
      <c r="KF21" s="39"/>
      <c r="KG21" s="41"/>
      <c r="KH21" s="41"/>
      <c r="KI21" s="49">
        <f>DATE(KI1,KI2,31-WEEKDAY(DATE(KI1,KI2,31),3))</f>
        <v>49457</v>
      </c>
      <c r="KJ21" s="41"/>
      <c r="KK21" s="49">
        <f>DATE(KK1,KK2,IF(WEEKDAY(DATE(KK1,KK2,4))=1,5,4))</f>
        <v>49494</v>
      </c>
      <c r="KL21" s="41"/>
      <c r="KM21" s="49">
        <f>DATE(KM1,KM2,7-WEEKDAY(DATE(KM1,KM2,7),3))</f>
        <v>49555</v>
      </c>
      <c r="KN21" s="41"/>
      <c r="KO21" s="49">
        <f>DATE(KO1,KO2,28-WEEKDAY(DATE(KO1,KO2,25),3))</f>
        <v>49635</v>
      </c>
      <c r="KP21" s="49">
        <f>DATE(KP1,KP2,IF(WEEKDAY(DATE(KP1,KP2,25))=1,26,25))</f>
        <v>49668</v>
      </c>
      <c r="KQ21" s="49">
        <f>DATE(KQ1,KQ2,IF(WEEKDAY(DATE(KQ1,KQ2,1))=1,2,1))</f>
        <v>49675</v>
      </c>
      <c r="KR21" s="39"/>
      <c r="KS21" s="41"/>
      <c r="KT21" s="41"/>
      <c r="KU21" s="49">
        <f>DATE(KU1,KU2,31-WEEKDAY(DATE(KU1,KU2,31),3))</f>
        <v>49821</v>
      </c>
      <c r="KV21" s="41"/>
      <c r="KW21" s="49">
        <f>DATE(KW1,KW2,IF(WEEKDAY(DATE(KW1,KW2,4))=1,5,4))</f>
        <v>49860</v>
      </c>
      <c r="KX21" s="41"/>
      <c r="KY21" s="49">
        <f>DATE(KY1,KY2,7-WEEKDAY(DATE(KY1,KY2,7),3))</f>
        <v>49919</v>
      </c>
      <c r="KZ21" s="41"/>
      <c r="LA21" s="49">
        <f>DATE(LA1,LA2,28-WEEKDAY(DATE(LA1,LA2,25),3))</f>
        <v>50006</v>
      </c>
      <c r="LB21" s="49">
        <f>DATE(LB1,LB2,IF(WEEKDAY(DATE(LB1,LB2,25))=1,26,25))</f>
        <v>50034</v>
      </c>
      <c r="LC21" s="49">
        <f>DATE(LC1,LC2,IF(WEEKDAY(DATE(LC1,LC2,1))=1,2,1))</f>
        <v>50041</v>
      </c>
      <c r="LD21" s="39"/>
      <c r="LE21" s="41"/>
      <c r="LF21" s="41"/>
      <c r="LG21" s="49">
        <f>DATE(LG1,LG2,31-WEEKDAY(DATE(LG1,LG2,31),3))</f>
        <v>50185</v>
      </c>
      <c r="LH21" s="41"/>
      <c r="LI21" s="49">
        <f>DATE(LI1,LI2,IF(WEEKDAY(DATE(LI1,LI2,4))=1,5,4))</f>
        <v>50225</v>
      </c>
      <c r="LJ21" s="41"/>
      <c r="LK21" s="49">
        <f>DATE(LK1,LK2,7-WEEKDAY(DATE(LK1,LK2,7),3))</f>
        <v>50290</v>
      </c>
      <c r="LL21" s="41"/>
      <c r="LM21" s="49">
        <f>DATE(LM1,LM2,28-WEEKDAY(DATE(LM1,LM2,25),3))</f>
        <v>50370</v>
      </c>
      <c r="LN21" s="49">
        <f>DATE(LN1,LN2,IF(WEEKDAY(DATE(LN1,LN2,25))=1,26,25))</f>
        <v>50399</v>
      </c>
      <c r="LO21" s="49">
        <f>DATE(LO1,LO2,IF(WEEKDAY(DATE(LO1,LO2,1))=1,2,1))</f>
        <v>50406</v>
      </c>
      <c r="LP21" s="39"/>
      <c r="LQ21" s="41"/>
      <c r="LR21" s="41"/>
      <c r="LS21" s="49">
        <f>DATE(LS1,LS2,31-WEEKDAY(DATE(LS1,LS2,31),3))</f>
        <v>50556</v>
      </c>
      <c r="LT21" s="41"/>
      <c r="LU21" s="49">
        <f>DATE(LU1,LU2,IF(WEEKDAY(DATE(LU1,LU2,4))=1,5,4))</f>
        <v>50591</v>
      </c>
      <c r="LV21" s="41"/>
      <c r="LW21" s="49">
        <f>DATE(LW1,LW2,7-WEEKDAY(DATE(LW1,LW2,7),3))</f>
        <v>50654</v>
      </c>
      <c r="LX21" s="41"/>
      <c r="LY21" s="49">
        <f>DATE(LY1,LY2,28-WEEKDAY(DATE(LY1,LY2,25),3))</f>
        <v>50734</v>
      </c>
      <c r="LZ21" s="49">
        <f>DATE(LZ1,LZ2,IF(WEEKDAY(DATE(LZ1,LZ2,25))=1,26,25))</f>
        <v>50764</v>
      </c>
      <c r="MA21" s="49">
        <f>DATE(MA1,MA2,IF(WEEKDAY(DATE(MA1,MA2,1))=1,2,1))</f>
        <v>50771</v>
      </c>
      <c r="MB21" s="39"/>
      <c r="MC21" s="41"/>
      <c r="MD21" s="41"/>
      <c r="ME21" s="49">
        <f>DATE(ME1,ME2,31-WEEKDAY(DATE(ME1,ME2,31),3))</f>
        <v>50920</v>
      </c>
      <c r="MF21" s="41"/>
      <c r="MG21" s="49">
        <f>DATE(MG1,MG2,IF(WEEKDAY(DATE(MG1,MG2,4))=1,5,4))</f>
        <v>50955</v>
      </c>
      <c r="MH21" s="41"/>
      <c r="MI21" s="49">
        <f>DATE(MI1,MI2,7-WEEKDAY(DATE(MI1,MI2,7),3))</f>
        <v>51018</v>
      </c>
      <c r="MJ21" s="41"/>
      <c r="MK21" s="49">
        <f>DATE(MK1,MK2,28-WEEKDAY(DATE(MK1,MK2,25),3))</f>
        <v>51098</v>
      </c>
      <c r="ML21" s="49">
        <f>DATE(ML1,ML2,IF(WEEKDAY(DATE(ML1,ML2,25))=1,26,25))</f>
        <v>51130</v>
      </c>
      <c r="MM21" s="49">
        <f>DATE(MM1,MM2,IF(WEEKDAY(DATE(MM1,MM2,1))=1,2,1))</f>
        <v>51137</v>
      </c>
      <c r="MN21" s="39"/>
      <c r="MO21" s="41"/>
      <c r="MP21" s="41"/>
      <c r="MQ21" s="49">
        <f>DATE(MQ1,MQ2,31-WEEKDAY(DATE(MQ1,MQ2,31),3))</f>
        <v>51284</v>
      </c>
      <c r="MR21" s="41"/>
      <c r="MS21" s="49">
        <f>DATE(MS1,MS2,IF(WEEKDAY(DATE(MS1,MS2,4))=1,5,4))</f>
        <v>51321</v>
      </c>
      <c r="MT21" s="41"/>
      <c r="MU21" s="49">
        <f>DATE(MU1,MU2,7-WEEKDAY(DATE(MU1,MU2,7),3))</f>
        <v>51382</v>
      </c>
      <c r="MV21" s="41"/>
      <c r="MW21" s="49">
        <f>DATE(MW1,MW2,28-WEEKDAY(DATE(MW1,MW2,25),3))</f>
        <v>51462</v>
      </c>
      <c r="MX21" s="49">
        <f>DATE(MX1,MX2,IF(WEEKDAY(DATE(MX1,MX2,25))=1,26,25))</f>
        <v>51495</v>
      </c>
    </row>
    <row r="22" spans="1:362" x14ac:dyDescent="0.2">
      <c r="C22" s="39" t="str">
        <f>TEXT(C21,"dddd")</f>
        <v>Saturday</v>
      </c>
      <c r="I22" s="39" t="str">
        <f>TEXT(I21,"dddd")</f>
        <v>Monday</v>
      </c>
      <c r="N22" s="39" t="str">
        <f>TEXT(N21,"dddd")</f>
        <v>Monday</v>
      </c>
      <c r="O22" s="39" t="str">
        <f>TEXT(O21,"dddd")</f>
        <v>Monday</v>
      </c>
      <c r="U22" s="39" t="str">
        <f>TEXT(U21,"dddd")</f>
        <v>Wednesday</v>
      </c>
      <c r="Z22" s="39" t="str">
        <f>TEXT(Z21,"dddd")</f>
        <v>Tuesday</v>
      </c>
      <c r="AA22" s="39" t="str">
        <f>TEXT(AA21,"dddd")</f>
        <v>Tuesday</v>
      </c>
      <c r="AG22" s="39" t="str">
        <f>TEXT(AG21,"dddd")</f>
        <v>Thursday</v>
      </c>
      <c r="AL22" s="39" t="str">
        <f>TEXT(AL21,"dddd")</f>
        <v>Wednesday</v>
      </c>
      <c r="AM22" s="39" t="str">
        <f>TEXT(AM21,"dddd")</f>
        <v>Wednesday</v>
      </c>
      <c r="AS22" s="39" t="str">
        <f>TEXT(AS21,"dddd")</f>
        <v>Friday</v>
      </c>
      <c r="AX22" s="39" t="str">
        <f>TEXT(AX21,"dddd")</f>
        <v>Thursday</v>
      </c>
      <c r="AY22" s="39" t="str">
        <f>TEXT(AY21,"dddd")</f>
        <v>Thursday</v>
      </c>
      <c r="BE22" s="39" t="str">
        <f>TEXT(BE21,"dddd")</f>
        <v>Saturday</v>
      </c>
      <c r="BJ22" s="39" t="str">
        <f>TEXT(BJ21,"dddd")</f>
        <v>Friday</v>
      </c>
      <c r="BK22" s="39" t="str">
        <f>TEXT(BK21,"dddd")</f>
        <v>Friday</v>
      </c>
      <c r="BQ22" s="39" t="str">
        <f>TEXT(BQ21,"dddd")</f>
        <v>Monday</v>
      </c>
      <c r="BV22" s="39" t="str">
        <f>TEXT(BV21,"dddd")</f>
        <v>Monday</v>
      </c>
      <c r="BW22" s="39" t="str">
        <f>TEXT(BW21,"dddd")</f>
        <v>Monday</v>
      </c>
      <c r="BX22" s="39"/>
      <c r="BY22" s="39"/>
      <c r="BZ22" s="39"/>
      <c r="CA22" s="39"/>
      <c r="CB22" s="39"/>
      <c r="CC22" s="39" t="str">
        <f>TEXT(CC21,"dddd")</f>
        <v>Tuesday</v>
      </c>
      <c r="CD22" s="39"/>
      <c r="CE22" s="39"/>
      <c r="CF22" s="39"/>
      <c r="CG22" s="39"/>
      <c r="CH22" s="39" t="str">
        <f>TEXT(CH21,"dddd")</f>
        <v>Monday</v>
      </c>
      <c r="CI22" s="39" t="str">
        <f>TEXT(CI21,"dddd")</f>
        <v>Monday</v>
      </c>
      <c r="CJ22" s="39"/>
      <c r="CK22" s="39"/>
      <c r="CL22" s="39"/>
      <c r="CM22" s="39"/>
      <c r="CN22" s="39"/>
      <c r="CO22" s="39" t="str">
        <f>TEXT(CO21,"dddd")</f>
        <v>Wednesday</v>
      </c>
      <c r="CP22" s="39"/>
      <c r="CQ22" s="39"/>
      <c r="CR22" s="39"/>
      <c r="CS22" s="39"/>
      <c r="CT22" s="39" t="str">
        <f>TEXT(CT21,"dddd")</f>
        <v>Tuesday</v>
      </c>
      <c r="CU22" s="39" t="str">
        <f>TEXT(CU21,"dddd")</f>
        <v>Tuesday</v>
      </c>
      <c r="CV22" s="39"/>
      <c r="CW22" s="39"/>
      <c r="CX22" s="39"/>
      <c r="CY22" s="39"/>
      <c r="CZ22" s="39"/>
      <c r="DA22" s="39" t="str">
        <f>TEXT(DA21,"dddd")</f>
        <v>Thursday</v>
      </c>
      <c r="DB22" s="39"/>
      <c r="DC22" s="39"/>
      <c r="DD22" s="39"/>
      <c r="DE22" s="39"/>
      <c r="DF22" s="39" t="str">
        <f>TEXT(DF21,"dddd")</f>
        <v>Wednesday</v>
      </c>
      <c r="DG22" s="39" t="str">
        <f>TEXT(DG21,"dddd")</f>
        <v>Wednesday</v>
      </c>
      <c r="DH22" s="39"/>
      <c r="DI22" s="39"/>
      <c r="DJ22" s="39"/>
      <c r="DK22" s="39"/>
      <c r="DL22" s="39"/>
      <c r="DM22" s="39" t="str">
        <f>TEXT(DM21,"dddd")</f>
        <v>Saturday</v>
      </c>
      <c r="DN22" s="39"/>
      <c r="DO22" s="39"/>
      <c r="DP22" s="39"/>
      <c r="DQ22" s="39"/>
      <c r="DR22" s="39" t="str">
        <f>TEXT(DR21,"dddd")</f>
        <v>Friday</v>
      </c>
      <c r="DS22" s="39" t="str">
        <f>TEXT(DS21,"dddd")</f>
        <v>Friday</v>
      </c>
      <c r="DT22" s="39"/>
      <c r="DU22" s="39"/>
      <c r="DV22" s="39"/>
      <c r="DW22" s="39"/>
      <c r="DX22" s="39"/>
      <c r="DY22" s="39" t="str">
        <f>TEXT(DY21,"dddd")</f>
        <v>Monday</v>
      </c>
      <c r="DZ22" s="39"/>
      <c r="EA22" s="39"/>
      <c r="EB22" s="39"/>
      <c r="EC22" s="39"/>
      <c r="ED22" s="39" t="str">
        <f>TEXT(ED21,"dddd")</f>
        <v>Saturday</v>
      </c>
      <c r="EE22" s="39" t="str">
        <f>TEXT(EE21,"dddd")</f>
        <v>Saturday</v>
      </c>
      <c r="EF22" s="39"/>
      <c r="EG22" s="39"/>
      <c r="EH22" s="39"/>
      <c r="EI22" s="39"/>
      <c r="EJ22" s="39"/>
      <c r="EK22" s="39" t="str">
        <f>TEXT(EK21,"dddd")</f>
        <v>Monday</v>
      </c>
      <c r="EL22" s="39"/>
      <c r="EM22" s="39"/>
      <c r="EN22" s="39"/>
      <c r="EO22" s="39"/>
      <c r="EP22" s="39" t="str">
        <f>TEXT(EP21,"dddd")</f>
        <v>Monday</v>
      </c>
      <c r="EQ22" s="39" t="str">
        <f>TEXT(EQ21,"dddd")</f>
        <v>Monday</v>
      </c>
      <c r="ER22" s="39"/>
      <c r="ES22" s="39"/>
      <c r="ET22" s="39"/>
      <c r="EU22" s="39"/>
      <c r="EV22" s="39"/>
      <c r="EW22" s="39" t="str">
        <f>TEXT(EW21,"dddd")</f>
        <v>Tuesday</v>
      </c>
      <c r="EX22" s="39"/>
      <c r="EY22" s="39"/>
      <c r="EZ22" s="39"/>
      <c r="FA22" s="39"/>
      <c r="FB22" s="39" t="str">
        <f>TEXT(FB21,"dddd")</f>
        <v>Monday</v>
      </c>
      <c r="FC22" s="39" t="str">
        <f>TEXT(FC21,"dddd")</f>
        <v>Monday</v>
      </c>
      <c r="FD22" s="39"/>
      <c r="FE22" s="39"/>
      <c r="FF22" s="39"/>
      <c r="FG22" s="39"/>
      <c r="FH22" s="39"/>
      <c r="FI22" s="39" t="str">
        <f>TEXT(FI21,"dddd")</f>
        <v>Thursday</v>
      </c>
      <c r="FJ22" s="39"/>
      <c r="FK22" s="39"/>
      <c r="FL22" s="39"/>
      <c r="FM22" s="39"/>
      <c r="FN22" s="39" t="str">
        <f>TEXT(FN21,"dddd")</f>
        <v>Wednesday</v>
      </c>
      <c r="FO22" s="39" t="str">
        <f>TEXT(FO21,"dddd")</f>
        <v>Wednesday</v>
      </c>
      <c r="FP22" s="39"/>
      <c r="FQ22" s="39"/>
      <c r="FR22" s="39"/>
      <c r="FS22" s="39"/>
      <c r="FT22" s="39"/>
      <c r="FU22" s="39" t="str">
        <f>TEXT(FU21,"dddd")</f>
        <v>Friday</v>
      </c>
      <c r="FV22" s="39"/>
      <c r="FW22" s="39"/>
      <c r="FX22" s="39"/>
      <c r="FY22" s="39"/>
      <c r="FZ22" s="39" t="str">
        <f>TEXT(FZ21,"dddd")</f>
        <v>Thursday</v>
      </c>
      <c r="GA22" s="39" t="str">
        <f>TEXT(GA21,"dddd")</f>
        <v>Thursday</v>
      </c>
      <c r="GB22" s="39"/>
      <c r="GC22" s="39"/>
      <c r="GD22" s="39"/>
      <c r="GE22" s="39"/>
      <c r="GF22" s="39"/>
      <c r="GG22" s="39" t="str">
        <f>TEXT(GG21,"dddd")</f>
        <v>Saturday</v>
      </c>
      <c r="GH22" s="39"/>
      <c r="GI22" s="39"/>
      <c r="GJ22" s="39"/>
      <c r="GK22" s="39"/>
      <c r="GL22" s="39" t="str">
        <f>TEXT(GL21,"dddd")</f>
        <v>Friday</v>
      </c>
      <c r="GM22" s="39" t="str">
        <f>TEXT(GM21,"dddd")</f>
        <v>Friday</v>
      </c>
      <c r="GN22" s="39"/>
      <c r="GO22" s="39"/>
      <c r="GP22" s="39"/>
      <c r="GQ22" s="39"/>
      <c r="GR22" s="39"/>
      <c r="GS22" s="39" t="str">
        <f>TEXT(GS21,"dddd")</f>
        <v>Monday</v>
      </c>
      <c r="GT22" s="39"/>
      <c r="GU22" s="39"/>
      <c r="GV22" s="39"/>
      <c r="GW22" s="39"/>
      <c r="GX22" s="39" t="str">
        <f>TEXT(GX21,"dddd")</f>
        <v>Saturday</v>
      </c>
      <c r="GY22" s="39" t="str">
        <f>TEXT(GY21,"dddd")</f>
        <v>Saturday</v>
      </c>
      <c r="GZ22" s="39"/>
      <c r="HA22" s="39"/>
      <c r="HB22" s="39"/>
      <c r="HC22" s="39"/>
      <c r="HD22" s="39"/>
      <c r="HE22" s="39" t="str">
        <f>TEXT(HE21,"dddd")</f>
        <v>Tuesday</v>
      </c>
      <c r="HF22" s="39"/>
      <c r="HG22" s="39"/>
      <c r="HH22" s="39"/>
      <c r="HI22" s="39"/>
      <c r="HJ22" s="39" t="str">
        <f>TEXT(HJ21,"dddd")</f>
        <v>Monday</v>
      </c>
      <c r="HK22" s="39" t="str">
        <f>TEXT(HK21,"dddd")</f>
        <v>Monday</v>
      </c>
      <c r="HL22" s="39"/>
      <c r="HM22" s="39"/>
      <c r="HN22" s="39"/>
      <c r="HO22" s="39"/>
      <c r="HP22" s="39"/>
      <c r="HQ22" s="39" t="str">
        <f>TEXT(HQ21,"dddd")</f>
        <v>Wednesday</v>
      </c>
      <c r="HR22" s="39"/>
      <c r="HS22" s="39"/>
      <c r="HT22" s="39"/>
      <c r="HU22" s="39"/>
      <c r="HV22" s="39" t="str">
        <f>TEXT(HV21,"dddd")</f>
        <v>Tuesday</v>
      </c>
      <c r="HW22" s="39" t="str">
        <f>TEXT(HW21,"dddd")</f>
        <v>Tuesday</v>
      </c>
      <c r="HX22" s="39"/>
      <c r="HY22" s="39"/>
      <c r="HZ22" s="39"/>
      <c r="IA22" s="39"/>
      <c r="IB22" s="39"/>
      <c r="IC22" s="39" t="str">
        <f>TEXT(IC21,"dddd")</f>
        <v>Thursday</v>
      </c>
      <c r="ID22" s="39"/>
      <c r="IE22" s="39"/>
      <c r="IF22" s="39"/>
      <c r="IG22" s="39"/>
      <c r="IH22" s="39" t="str">
        <f>TEXT(IH21,"dddd")</f>
        <v>Wednesday</v>
      </c>
      <c r="II22" s="39" t="str">
        <f>TEXT(II21,"dddd")</f>
        <v>Wednesday</v>
      </c>
      <c r="IJ22" s="39"/>
      <c r="IK22" s="39"/>
      <c r="IL22" s="39"/>
      <c r="IM22" s="39"/>
      <c r="IN22" s="39"/>
      <c r="IO22" s="39" t="str">
        <f>TEXT(IO21,"dddd")</f>
        <v>Friday</v>
      </c>
      <c r="IP22" s="39"/>
      <c r="IQ22" s="39"/>
      <c r="IR22" s="39"/>
      <c r="IS22" s="39"/>
      <c r="IT22" s="39" t="str">
        <f>TEXT(IT21,"dddd")</f>
        <v>Thursday</v>
      </c>
      <c r="IU22" s="39" t="str">
        <f>TEXT(IU21,"dddd")</f>
        <v>Thursday</v>
      </c>
      <c r="IV22" s="39"/>
      <c r="IW22" s="39"/>
      <c r="IX22" s="39"/>
      <c r="IY22" s="39"/>
      <c r="IZ22" s="39"/>
      <c r="JA22" s="39" t="str">
        <f>TEXT(JA21,"dddd")</f>
        <v>Monday</v>
      </c>
      <c r="JB22" s="39"/>
      <c r="JC22" s="39"/>
      <c r="JD22" s="39"/>
      <c r="JE22" s="39"/>
      <c r="JF22" s="39" t="str">
        <f>TEXT(JF21,"dddd")</f>
        <v>Saturday</v>
      </c>
      <c r="JG22" s="39" t="str">
        <f>TEXT(JG21,"dddd")</f>
        <v>Saturday</v>
      </c>
      <c r="JH22" s="39"/>
      <c r="JI22" s="39"/>
      <c r="JJ22" s="39"/>
      <c r="JK22" s="39"/>
      <c r="JL22" s="39"/>
      <c r="JM22" s="39" t="str">
        <f>TEXT(JM21,"dddd")</f>
        <v>Monday</v>
      </c>
      <c r="JN22" s="39"/>
      <c r="JO22" s="39"/>
      <c r="JP22" s="39"/>
      <c r="JQ22" s="39"/>
      <c r="JR22" s="39" t="str">
        <f>TEXT(JR21,"dddd")</f>
        <v>Monday</v>
      </c>
      <c r="JS22" s="39" t="str">
        <f>TEXT(JS21,"dddd")</f>
        <v>Monday</v>
      </c>
      <c r="JT22" s="39"/>
      <c r="JU22" s="39"/>
      <c r="JV22" s="39"/>
      <c r="JW22" s="39"/>
      <c r="JX22" s="39"/>
      <c r="JY22" s="39" t="str">
        <f>TEXT(JY21,"dddd")</f>
        <v>Tuesday</v>
      </c>
      <c r="JZ22" s="39"/>
      <c r="KA22" s="39"/>
      <c r="KB22" s="39"/>
      <c r="KC22" s="39"/>
      <c r="KD22" s="39" t="str">
        <f>TEXT(KD21,"dddd")</f>
        <v>Monday</v>
      </c>
      <c r="KE22" s="39" t="str">
        <f>TEXT(KE21,"dddd")</f>
        <v>Monday</v>
      </c>
      <c r="KF22" s="39"/>
      <c r="KG22" s="39"/>
      <c r="KH22" s="39"/>
      <c r="KI22" s="39"/>
      <c r="KJ22" s="39"/>
      <c r="KK22" s="39" t="str">
        <f>TEXT(KK21,"dddd")</f>
        <v>Wednesday</v>
      </c>
      <c r="KL22" s="39"/>
      <c r="KM22" s="39"/>
      <c r="KN22" s="39"/>
      <c r="KO22" s="39"/>
      <c r="KP22" s="39" t="str">
        <f>TEXT(KP21,"dddd")</f>
        <v>Tuesday</v>
      </c>
      <c r="KQ22" s="39" t="str">
        <f>TEXT(KQ21,"dddd")</f>
        <v>Tuesday</v>
      </c>
      <c r="KR22" s="39"/>
      <c r="KS22" s="39"/>
      <c r="KT22" s="39"/>
      <c r="KU22" s="39"/>
      <c r="KV22" s="39"/>
      <c r="KW22" s="39" t="str">
        <f>TEXT(KW21,"dddd")</f>
        <v>Friday</v>
      </c>
      <c r="KX22" s="39"/>
      <c r="KY22" s="39"/>
      <c r="KZ22" s="39"/>
      <c r="LA22" s="39"/>
      <c r="LB22" s="39" t="str">
        <f>TEXT(LB21,"dddd")</f>
        <v>Thursday</v>
      </c>
      <c r="LC22" s="39" t="str">
        <f>TEXT(LC21,"dddd")</f>
        <v>Thursday</v>
      </c>
      <c r="LD22" s="39"/>
      <c r="LE22" s="39"/>
      <c r="LF22" s="39"/>
      <c r="LG22" s="39"/>
      <c r="LH22" s="39"/>
      <c r="LI22" s="39" t="str">
        <f>TEXT(LI21,"dddd")</f>
        <v>Saturday</v>
      </c>
      <c r="LJ22" s="39"/>
      <c r="LK22" s="39"/>
      <c r="LL22" s="39"/>
      <c r="LM22" s="39"/>
      <c r="LN22" s="39" t="str">
        <f>TEXT(LN21,"dddd")</f>
        <v>Friday</v>
      </c>
      <c r="LO22" s="39" t="str">
        <f>TEXT(LO21,"dddd")</f>
        <v>Friday</v>
      </c>
      <c r="LP22" s="39"/>
      <c r="LQ22" s="39"/>
      <c r="LR22" s="39"/>
      <c r="LS22" s="39"/>
      <c r="LT22" s="39"/>
      <c r="LU22" s="39" t="str">
        <f>TEXT(LU21,"dddd")</f>
        <v>Monday</v>
      </c>
      <c r="LV22" s="39"/>
      <c r="LW22" s="39"/>
      <c r="LX22" s="39"/>
      <c r="LY22" s="39"/>
      <c r="LZ22" s="39" t="str">
        <f>TEXT(LZ21,"dddd")</f>
        <v>Saturday</v>
      </c>
      <c r="MA22" s="39" t="str">
        <f>TEXT(MA21,"dddd")</f>
        <v>Saturday</v>
      </c>
      <c r="MB22" s="39"/>
      <c r="MC22" s="39"/>
      <c r="MD22" s="39"/>
      <c r="ME22" s="39"/>
      <c r="MF22" s="39"/>
      <c r="MG22" s="39" t="str">
        <f>TEXT(MG21,"dddd")</f>
        <v>Monday</v>
      </c>
      <c r="MH22" s="39"/>
      <c r="MI22" s="39"/>
      <c r="MJ22" s="39"/>
      <c r="MK22" s="39"/>
      <c r="ML22" s="39" t="str">
        <f>TEXT(ML21,"dddd")</f>
        <v>Monday</v>
      </c>
      <c r="MM22" s="39" t="str">
        <f>TEXT(MM21,"dddd")</f>
        <v>Monday</v>
      </c>
      <c r="MN22" s="39"/>
      <c r="MO22" s="39"/>
      <c r="MP22" s="39"/>
      <c r="MQ22" s="39"/>
      <c r="MR22" s="39"/>
      <c r="MS22" s="39" t="str">
        <f>TEXT(MS21,"dddd")</f>
        <v>Wednesday</v>
      </c>
      <c r="MT22" s="39"/>
      <c r="MU22" s="39"/>
      <c r="MV22" s="39"/>
      <c r="MW22" s="39"/>
      <c r="MX22" s="39" t="str">
        <f>TEXT(MX21,"dddd")</f>
        <v>Tuesday</v>
      </c>
    </row>
    <row r="23" spans="1:362" x14ac:dyDescent="0.2"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</row>
    <row r="24" spans="1:362" x14ac:dyDescent="0.2"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</row>
    <row r="25" spans="1:362" x14ac:dyDescent="0.2">
      <c r="A25" s="47" t="s">
        <v>38</v>
      </c>
      <c r="B25" s="46"/>
      <c r="C25" s="45">
        <f t="shared" ref="C25:BN25" si="155">C15</f>
        <v>40544</v>
      </c>
      <c r="D25" s="45">
        <f t="shared" si="155"/>
        <v>40575</v>
      </c>
      <c r="E25" s="45">
        <f t="shared" si="155"/>
        <v>40603</v>
      </c>
      <c r="F25" s="45">
        <f t="shared" si="155"/>
        <v>40634</v>
      </c>
      <c r="G25" s="45">
        <f t="shared" si="155"/>
        <v>40664</v>
      </c>
      <c r="H25" s="45">
        <f t="shared" si="155"/>
        <v>40695</v>
      </c>
      <c r="I25" s="45">
        <f t="shared" si="155"/>
        <v>40725</v>
      </c>
      <c r="J25" s="45">
        <f t="shared" si="155"/>
        <v>40756</v>
      </c>
      <c r="K25" s="45">
        <f t="shared" si="155"/>
        <v>40787</v>
      </c>
      <c r="L25" s="45">
        <f t="shared" si="155"/>
        <v>40817</v>
      </c>
      <c r="M25" s="45">
        <f t="shared" si="155"/>
        <v>40848</v>
      </c>
      <c r="N25" s="45">
        <f t="shared" si="155"/>
        <v>40878</v>
      </c>
      <c r="O25" s="45">
        <f t="shared" si="155"/>
        <v>40909</v>
      </c>
      <c r="P25" s="45">
        <f t="shared" si="155"/>
        <v>40940</v>
      </c>
      <c r="Q25" s="45">
        <f t="shared" si="155"/>
        <v>40969</v>
      </c>
      <c r="R25" s="45">
        <f t="shared" si="155"/>
        <v>41000</v>
      </c>
      <c r="S25" s="45">
        <f t="shared" si="155"/>
        <v>41030</v>
      </c>
      <c r="T25" s="45">
        <f t="shared" si="155"/>
        <v>41061</v>
      </c>
      <c r="U25" s="45">
        <f t="shared" si="155"/>
        <v>41091</v>
      </c>
      <c r="V25" s="45">
        <f t="shared" si="155"/>
        <v>41122</v>
      </c>
      <c r="W25" s="45">
        <f t="shared" si="155"/>
        <v>41153</v>
      </c>
      <c r="X25" s="45">
        <f t="shared" si="155"/>
        <v>41183</v>
      </c>
      <c r="Y25" s="45">
        <f t="shared" si="155"/>
        <v>41214</v>
      </c>
      <c r="Z25" s="45">
        <f t="shared" si="155"/>
        <v>41244</v>
      </c>
      <c r="AA25" s="45">
        <f t="shared" si="155"/>
        <v>41275</v>
      </c>
      <c r="AB25" s="45">
        <f t="shared" si="155"/>
        <v>41306</v>
      </c>
      <c r="AC25" s="45">
        <f t="shared" si="155"/>
        <v>41334</v>
      </c>
      <c r="AD25" s="45">
        <f t="shared" si="155"/>
        <v>41365</v>
      </c>
      <c r="AE25" s="45">
        <f t="shared" si="155"/>
        <v>41395</v>
      </c>
      <c r="AF25" s="45">
        <f t="shared" si="155"/>
        <v>41426</v>
      </c>
      <c r="AG25" s="45">
        <f t="shared" si="155"/>
        <v>41456</v>
      </c>
      <c r="AH25" s="45">
        <f t="shared" si="155"/>
        <v>41487</v>
      </c>
      <c r="AI25" s="45">
        <f t="shared" si="155"/>
        <v>41518</v>
      </c>
      <c r="AJ25" s="45">
        <f t="shared" si="155"/>
        <v>41548</v>
      </c>
      <c r="AK25" s="45">
        <f t="shared" si="155"/>
        <v>41579</v>
      </c>
      <c r="AL25" s="45">
        <f t="shared" si="155"/>
        <v>41609</v>
      </c>
      <c r="AM25" s="45">
        <f t="shared" si="155"/>
        <v>41640</v>
      </c>
      <c r="AN25" s="45">
        <f t="shared" si="155"/>
        <v>41671</v>
      </c>
      <c r="AO25" s="45">
        <f t="shared" si="155"/>
        <v>41699</v>
      </c>
      <c r="AP25" s="45">
        <f t="shared" si="155"/>
        <v>41730</v>
      </c>
      <c r="AQ25" s="45">
        <f t="shared" si="155"/>
        <v>41760</v>
      </c>
      <c r="AR25" s="45">
        <f t="shared" si="155"/>
        <v>41791</v>
      </c>
      <c r="AS25" s="45">
        <f t="shared" si="155"/>
        <v>41821</v>
      </c>
      <c r="AT25" s="45">
        <f t="shared" si="155"/>
        <v>41852</v>
      </c>
      <c r="AU25" s="45">
        <f t="shared" si="155"/>
        <v>41883</v>
      </c>
      <c r="AV25" s="45">
        <f t="shared" si="155"/>
        <v>41913</v>
      </c>
      <c r="AW25" s="45">
        <f t="shared" si="155"/>
        <v>41944</v>
      </c>
      <c r="AX25" s="45">
        <f t="shared" si="155"/>
        <v>41974</v>
      </c>
      <c r="AY25" s="45">
        <f t="shared" si="155"/>
        <v>42005</v>
      </c>
      <c r="AZ25" s="45">
        <f t="shared" si="155"/>
        <v>42036</v>
      </c>
      <c r="BA25" s="45">
        <f t="shared" si="155"/>
        <v>42064</v>
      </c>
      <c r="BB25" s="45">
        <f t="shared" si="155"/>
        <v>42095</v>
      </c>
      <c r="BC25" s="45">
        <f t="shared" si="155"/>
        <v>42125</v>
      </c>
      <c r="BD25" s="45">
        <f t="shared" si="155"/>
        <v>42156</v>
      </c>
      <c r="BE25" s="45">
        <f t="shared" si="155"/>
        <v>42186</v>
      </c>
      <c r="BF25" s="45">
        <f t="shared" si="155"/>
        <v>42217</v>
      </c>
      <c r="BG25" s="45">
        <f t="shared" si="155"/>
        <v>42248</v>
      </c>
      <c r="BH25" s="45">
        <f t="shared" si="155"/>
        <v>42278</v>
      </c>
      <c r="BI25" s="45">
        <f t="shared" si="155"/>
        <v>42309</v>
      </c>
      <c r="BJ25" s="45">
        <f t="shared" si="155"/>
        <v>42339</v>
      </c>
      <c r="BK25" s="45">
        <f t="shared" si="155"/>
        <v>42370</v>
      </c>
      <c r="BL25" s="45">
        <f t="shared" si="155"/>
        <v>42401</v>
      </c>
      <c r="BM25" s="45">
        <f t="shared" si="155"/>
        <v>42430</v>
      </c>
      <c r="BN25" s="45">
        <f t="shared" si="155"/>
        <v>42461</v>
      </c>
      <c r="BO25" s="45">
        <f t="shared" ref="BO25:DZ25" si="156">BO15</f>
        <v>42491</v>
      </c>
      <c r="BP25" s="45">
        <f t="shared" si="156"/>
        <v>42522</v>
      </c>
      <c r="BQ25" s="45">
        <f t="shared" si="156"/>
        <v>42552</v>
      </c>
      <c r="BR25" s="45">
        <f t="shared" si="156"/>
        <v>42583</v>
      </c>
      <c r="BS25" s="45">
        <f t="shared" si="156"/>
        <v>42614</v>
      </c>
      <c r="BT25" s="45">
        <f t="shared" si="156"/>
        <v>42644</v>
      </c>
      <c r="BU25" s="45">
        <f t="shared" si="156"/>
        <v>42675</v>
      </c>
      <c r="BV25" s="45">
        <f t="shared" si="156"/>
        <v>42705</v>
      </c>
      <c r="BW25" s="45">
        <f t="shared" si="156"/>
        <v>42736</v>
      </c>
      <c r="BX25" s="45">
        <f t="shared" si="156"/>
        <v>42767</v>
      </c>
      <c r="BY25" s="45">
        <f t="shared" si="156"/>
        <v>42795</v>
      </c>
      <c r="BZ25" s="45">
        <f t="shared" si="156"/>
        <v>42826</v>
      </c>
      <c r="CA25" s="45">
        <f t="shared" si="156"/>
        <v>42856</v>
      </c>
      <c r="CB25" s="45">
        <f t="shared" si="156"/>
        <v>42887</v>
      </c>
      <c r="CC25" s="45">
        <f t="shared" si="156"/>
        <v>42917</v>
      </c>
      <c r="CD25" s="45">
        <f t="shared" si="156"/>
        <v>42948</v>
      </c>
      <c r="CE25" s="45">
        <f t="shared" si="156"/>
        <v>42979</v>
      </c>
      <c r="CF25" s="45">
        <f t="shared" si="156"/>
        <v>43009</v>
      </c>
      <c r="CG25" s="45">
        <f t="shared" si="156"/>
        <v>43040</v>
      </c>
      <c r="CH25" s="45">
        <f t="shared" si="156"/>
        <v>43070</v>
      </c>
      <c r="CI25" s="45">
        <f t="shared" si="156"/>
        <v>43101</v>
      </c>
      <c r="CJ25" s="45">
        <f t="shared" si="156"/>
        <v>43132</v>
      </c>
      <c r="CK25" s="45">
        <f t="shared" si="156"/>
        <v>43160</v>
      </c>
      <c r="CL25" s="45">
        <f t="shared" si="156"/>
        <v>43191</v>
      </c>
      <c r="CM25" s="45">
        <f t="shared" si="156"/>
        <v>43221</v>
      </c>
      <c r="CN25" s="45">
        <f t="shared" si="156"/>
        <v>43252</v>
      </c>
      <c r="CO25" s="45">
        <f t="shared" si="156"/>
        <v>43282</v>
      </c>
      <c r="CP25" s="45">
        <f t="shared" si="156"/>
        <v>43313</v>
      </c>
      <c r="CQ25" s="45">
        <f t="shared" si="156"/>
        <v>43344</v>
      </c>
      <c r="CR25" s="45">
        <f t="shared" si="156"/>
        <v>43374</v>
      </c>
      <c r="CS25" s="45">
        <f t="shared" si="156"/>
        <v>43405</v>
      </c>
      <c r="CT25" s="45">
        <f t="shared" si="156"/>
        <v>43435</v>
      </c>
      <c r="CU25" s="45">
        <f t="shared" si="156"/>
        <v>43466</v>
      </c>
      <c r="CV25" s="45">
        <f t="shared" si="156"/>
        <v>43497</v>
      </c>
      <c r="CW25" s="45">
        <f t="shared" si="156"/>
        <v>43525</v>
      </c>
      <c r="CX25" s="45">
        <f t="shared" si="156"/>
        <v>43556</v>
      </c>
      <c r="CY25" s="45">
        <f t="shared" si="156"/>
        <v>43586</v>
      </c>
      <c r="CZ25" s="45">
        <f t="shared" si="156"/>
        <v>43617</v>
      </c>
      <c r="DA25" s="45">
        <f t="shared" si="156"/>
        <v>43647</v>
      </c>
      <c r="DB25" s="45">
        <f t="shared" si="156"/>
        <v>43678</v>
      </c>
      <c r="DC25" s="45">
        <f t="shared" si="156"/>
        <v>43709</v>
      </c>
      <c r="DD25" s="45">
        <f t="shared" si="156"/>
        <v>43739</v>
      </c>
      <c r="DE25" s="45">
        <f t="shared" si="156"/>
        <v>43770</v>
      </c>
      <c r="DF25" s="45">
        <f t="shared" si="156"/>
        <v>43800</v>
      </c>
      <c r="DG25" s="45">
        <f t="shared" si="156"/>
        <v>43831</v>
      </c>
      <c r="DH25" s="45">
        <f t="shared" si="156"/>
        <v>43862</v>
      </c>
      <c r="DI25" s="45">
        <f t="shared" si="156"/>
        <v>43891</v>
      </c>
      <c r="DJ25" s="45">
        <f t="shared" si="156"/>
        <v>43922</v>
      </c>
      <c r="DK25" s="45">
        <f t="shared" si="156"/>
        <v>43952</v>
      </c>
      <c r="DL25" s="45">
        <f t="shared" si="156"/>
        <v>43983</v>
      </c>
      <c r="DM25" s="45">
        <f t="shared" si="156"/>
        <v>44013</v>
      </c>
      <c r="DN25" s="45">
        <f t="shared" si="156"/>
        <v>44044</v>
      </c>
      <c r="DO25" s="45">
        <f t="shared" si="156"/>
        <v>44075</v>
      </c>
      <c r="DP25" s="45">
        <f t="shared" si="156"/>
        <v>44105</v>
      </c>
      <c r="DQ25" s="45">
        <f t="shared" si="156"/>
        <v>44136</v>
      </c>
      <c r="DR25" s="45">
        <f t="shared" si="156"/>
        <v>44166</v>
      </c>
      <c r="DS25" s="45">
        <f t="shared" si="156"/>
        <v>44197</v>
      </c>
      <c r="DT25" s="45">
        <f t="shared" si="156"/>
        <v>44228</v>
      </c>
      <c r="DU25" s="45">
        <f t="shared" si="156"/>
        <v>44256</v>
      </c>
      <c r="DV25" s="45">
        <f t="shared" si="156"/>
        <v>44287</v>
      </c>
      <c r="DW25" s="45">
        <f t="shared" si="156"/>
        <v>44317</v>
      </c>
      <c r="DX25" s="45">
        <f t="shared" si="156"/>
        <v>44348</v>
      </c>
      <c r="DY25" s="45">
        <f t="shared" si="156"/>
        <v>44378</v>
      </c>
      <c r="DZ25" s="45">
        <f t="shared" si="156"/>
        <v>44409</v>
      </c>
      <c r="EA25" s="45">
        <f t="shared" ref="EA25:GL25" si="157">EA15</f>
        <v>44440</v>
      </c>
      <c r="EB25" s="45">
        <f t="shared" si="157"/>
        <v>44470</v>
      </c>
      <c r="EC25" s="45">
        <f t="shared" si="157"/>
        <v>44501</v>
      </c>
      <c r="ED25" s="45">
        <f t="shared" si="157"/>
        <v>44531</v>
      </c>
      <c r="EE25" s="45">
        <f t="shared" si="157"/>
        <v>44562</v>
      </c>
      <c r="EF25" s="45">
        <f t="shared" si="157"/>
        <v>44593</v>
      </c>
      <c r="EG25" s="45">
        <f t="shared" si="157"/>
        <v>44621</v>
      </c>
      <c r="EH25" s="45">
        <f t="shared" si="157"/>
        <v>44652</v>
      </c>
      <c r="EI25" s="45">
        <f t="shared" si="157"/>
        <v>44682</v>
      </c>
      <c r="EJ25" s="45">
        <f t="shared" si="157"/>
        <v>44713</v>
      </c>
      <c r="EK25" s="45">
        <f t="shared" si="157"/>
        <v>44743</v>
      </c>
      <c r="EL25" s="45">
        <f t="shared" si="157"/>
        <v>44774</v>
      </c>
      <c r="EM25" s="45">
        <f t="shared" si="157"/>
        <v>44805</v>
      </c>
      <c r="EN25" s="45">
        <f t="shared" si="157"/>
        <v>44835</v>
      </c>
      <c r="EO25" s="45">
        <f t="shared" si="157"/>
        <v>44866</v>
      </c>
      <c r="EP25" s="45">
        <f t="shared" si="157"/>
        <v>44896</v>
      </c>
      <c r="EQ25" s="45">
        <f t="shared" si="157"/>
        <v>44927</v>
      </c>
      <c r="ER25" s="45">
        <f t="shared" si="157"/>
        <v>44958</v>
      </c>
      <c r="ES25" s="45">
        <f t="shared" si="157"/>
        <v>44986</v>
      </c>
      <c r="ET25" s="45">
        <f t="shared" si="157"/>
        <v>45017</v>
      </c>
      <c r="EU25" s="45">
        <f t="shared" si="157"/>
        <v>45047</v>
      </c>
      <c r="EV25" s="45">
        <f t="shared" si="157"/>
        <v>45078</v>
      </c>
      <c r="EW25" s="45">
        <f t="shared" si="157"/>
        <v>45108</v>
      </c>
      <c r="EX25" s="45">
        <f t="shared" si="157"/>
        <v>45139</v>
      </c>
      <c r="EY25" s="45">
        <f t="shared" si="157"/>
        <v>45170</v>
      </c>
      <c r="EZ25" s="45">
        <f t="shared" si="157"/>
        <v>45200</v>
      </c>
      <c r="FA25" s="45">
        <f t="shared" si="157"/>
        <v>45231</v>
      </c>
      <c r="FB25" s="45">
        <f t="shared" si="157"/>
        <v>45261</v>
      </c>
      <c r="FC25" s="45">
        <f t="shared" si="157"/>
        <v>45292</v>
      </c>
      <c r="FD25" s="45">
        <f t="shared" si="157"/>
        <v>45323</v>
      </c>
      <c r="FE25" s="45">
        <f t="shared" si="157"/>
        <v>45352</v>
      </c>
      <c r="FF25" s="45">
        <f t="shared" si="157"/>
        <v>45383</v>
      </c>
      <c r="FG25" s="45">
        <f t="shared" si="157"/>
        <v>45413</v>
      </c>
      <c r="FH25" s="45">
        <f t="shared" si="157"/>
        <v>45444</v>
      </c>
      <c r="FI25" s="45">
        <f t="shared" si="157"/>
        <v>45474</v>
      </c>
      <c r="FJ25" s="45">
        <f t="shared" si="157"/>
        <v>45505</v>
      </c>
      <c r="FK25" s="45">
        <f t="shared" si="157"/>
        <v>45536</v>
      </c>
      <c r="FL25" s="45">
        <f t="shared" si="157"/>
        <v>45566</v>
      </c>
      <c r="FM25" s="45">
        <f t="shared" si="157"/>
        <v>45597</v>
      </c>
      <c r="FN25" s="45">
        <f t="shared" si="157"/>
        <v>45627</v>
      </c>
      <c r="FO25" s="45">
        <f t="shared" si="157"/>
        <v>45658</v>
      </c>
      <c r="FP25" s="45">
        <f t="shared" si="157"/>
        <v>45689</v>
      </c>
      <c r="FQ25" s="45">
        <f t="shared" si="157"/>
        <v>45717</v>
      </c>
      <c r="FR25" s="45">
        <f t="shared" si="157"/>
        <v>45748</v>
      </c>
      <c r="FS25" s="45">
        <f t="shared" si="157"/>
        <v>45778</v>
      </c>
      <c r="FT25" s="45">
        <f t="shared" si="157"/>
        <v>45809</v>
      </c>
      <c r="FU25" s="45">
        <f t="shared" si="157"/>
        <v>45839</v>
      </c>
      <c r="FV25" s="45">
        <f t="shared" si="157"/>
        <v>45870</v>
      </c>
      <c r="FW25" s="45">
        <f t="shared" si="157"/>
        <v>45901</v>
      </c>
      <c r="FX25" s="45">
        <f t="shared" si="157"/>
        <v>45931</v>
      </c>
      <c r="FY25" s="45">
        <f t="shared" si="157"/>
        <v>45962</v>
      </c>
      <c r="FZ25" s="45">
        <f t="shared" si="157"/>
        <v>45992</v>
      </c>
      <c r="GA25" s="45">
        <f t="shared" si="157"/>
        <v>46023</v>
      </c>
      <c r="GB25" s="45">
        <f t="shared" si="157"/>
        <v>46054</v>
      </c>
      <c r="GC25" s="45">
        <f t="shared" si="157"/>
        <v>46082</v>
      </c>
      <c r="GD25" s="45">
        <f t="shared" si="157"/>
        <v>46113</v>
      </c>
      <c r="GE25" s="45">
        <f t="shared" si="157"/>
        <v>46143</v>
      </c>
      <c r="GF25" s="45">
        <f t="shared" si="157"/>
        <v>46174</v>
      </c>
      <c r="GG25" s="45">
        <f t="shared" si="157"/>
        <v>46204</v>
      </c>
      <c r="GH25" s="45">
        <f t="shared" si="157"/>
        <v>46235</v>
      </c>
      <c r="GI25" s="45">
        <f t="shared" si="157"/>
        <v>46266</v>
      </c>
      <c r="GJ25" s="45">
        <f t="shared" si="157"/>
        <v>46296</v>
      </c>
      <c r="GK25" s="45">
        <f t="shared" si="157"/>
        <v>46327</v>
      </c>
      <c r="GL25" s="45">
        <f t="shared" si="157"/>
        <v>46357</v>
      </c>
      <c r="GM25" s="45">
        <f t="shared" ref="GM25:IX25" si="158">GM15</f>
        <v>46388</v>
      </c>
      <c r="GN25" s="45">
        <f t="shared" si="158"/>
        <v>46419</v>
      </c>
      <c r="GO25" s="45">
        <f t="shared" si="158"/>
        <v>46447</v>
      </c>
      <c r="GP25" s="45">
        <f t="shared" si="158"/>
        <v>46478</v>
      </c>
      <c r="GQ25" s="45">
        <f t="shared" si="158"/>
        <v>46508</v>
      </c>
      <c r="GR25" s="45">
        <f t="shared" si="158"/>
        <v>46539</v>
      </c>
      <c r="GS25" s="45">
        <f t="shared" si="158"/>
        <v>46569</v>
      </c>
      <c r="GT25" s="45">
        <f t="shared" si="158"/>
        <v>46600</v>
      </c>
      <c r="GU25" s="45">
        <f t="shared" si="158"/>
        <v>46631</v>
      </c>
      <c r="GV25" s="45">
        <f t="shared" si="158"/>
        <v>46661</v>
      </c>
      <c r="GW25" s="45">
        <f t="shared" si="158"/>
        <v>46692</v>
      </c>
      <c r="GX25" s="45">
        <f t="shared" si="158"/>
        <v>46722</v>
      </c>
      <c r="GY25" s="45">
        <f t="shared" si="158"/>
        <v>46753</v>
      </c>
      <c r="GZ25" s="45">
        <f t="shared" si="158"/>
        <v>46784</v>
      </c>
      <c r="HA25" s="45">
        <f t="shared" si="158"/>
        <v>46813</v>
      </c>
      <c r="HB25" s="45">
        <f t="shared" si="158"/>
        <v>46844</v>
      </c>
      <c r="HC25" s="45">
        <f t="shared" si="158"/>
        <v>46874</v>
      </c>
      <c r="HD25" s="45">
        <f t="shared" si="158"/>
        <v>46905</v>
      </c>
      <c r="HE25" s="45">
        <f t="shared" si="158"/>
        <v>46935</v>
      </c>
      <c r="HF25" s="45">
        <f t="shared" si="158"/>
        <v>46966</v>
      </c>
      <c r="HG25" s="45">
        <f t="shared" si="158"/>
        <v>46997</v>
      </c>
      <c r="HH25" s="45">
        <f t="shared" si="158"/>
        <v>47027</v>
      </c>
      <c r="HI25" s="45">
        <f t="shared" si="158"/>
        <v>47058</v>
      </c>
      <c r="HJ25" s="45">
        <f t="shared" si="158"/>
        <v>47088</v>
      </c>
      <c r="HK25" s="45">
        <f t="shared" si="158"/>
        <v>47119</v>
      </c>
      <c r="HL25" s="45">
        <f t="shared" si="158"/>
        <v>47150</v>
      </c>
      <c r="HM25" s="45">
        <f t="shared" si="158"/>
        <v>47178</v>
      </c>
      <c r="HN25" s="45">
        <f t="shared" si="158"/>
        <v>47209</v>
      </c>
      <c r="HO25" s="45">
        <f t="shared" si="158"/>
        <v>47239</v>
      </c>
      <c r="HP25" s="45">
        <f t="shared" si="158"/>
        <v>47270</v>
      </c>
      <c r="HQ25" s="45">
        <f t="shared" si="158"/>
        <v>47300</v>
      </c>
      <c r="HR25" s="45">
        <f t="shared" si="158"/>
        <v>47331</v>
      </c>
      <c r="HS25" s="45">
        <f t="shared" si="158"/>
        <v>47362</v>
      </c>
      <c r="HT25" s="45">
        <f t="shared" si="158"/>
        <v>47392</v>
      </c>
      <c r="HU25" s="45">
        <f t="shared" si="158"/>
        <v>47423</v>
      </c>
      <c r="HV25" s="45">
        <f t="shared" si="158"/>
        <v>47453</v>
      </c>
      <c r="HW25" s="45">
        <f t="shared" si="158"/>
        <v>47484</v>
      </c>
      <c r="HX25" s="45">
        <f t="shared" si="158"/>
        <v>47515</v>
      </c>
      <c r="HY25" s="45">
        <f t="shared" si="158"/>
        <v>47543</v>
      </c>
      <c r="HZ25" s="45">
        <f t="shared" si="158"/>
        <v>47574</v>
      </c>
      <c r="IA25" s="45">
        <f t="shared" si="158"/>
        <v>47604</v>
      </c>
      <c r="IB25" s="45">
        <f t="shared" si="158"/>
        <v>47635</v>
      </c>
      <c r="IC25" s="45">
        <f t="shared" si="158"/>
        <v>47665</v>
      </c>
      <c r="ID25" s="45">
        <f t="shared" si="158"/>
        <v>47696</v>
      </c>
      <c r="IE25" s="45">
        <f t="shared" si="158"/>
        <v>47727</v>
      </c>
      <c r="IF25" s="45">
        <f t="shared" si="158"/>
        <v>47757</v>
      </c>
      <c r="IG25" s="45">
        <f t="shared" si="158"/>
        <v>47788</v>
      </c>
      <c r="IH25" s="45">
        <f t="shared" si="158"/>
        <v>47818</v>
      </c>
      <c r="II25" s="45">
        <f t="shared" si="158"/>
        <v>47849</v>
      </c>
      <c r="IJ25" s="45">
        <f t="shared" si="158"/>
        <v>47880</v>
      </c>
      <c r="IK25" s="45">
        <f t="shared" si="158"/>
        <v>47908</v>
      </c>
      <c r="IL25" s="45">
        <f t="shared" si="158"/>
        <v>47939</v>
      </c>
      <c r="IM25" s="45">
        <f t="shared" si="158"/>
        <v>47969</v>
      </c>
      <c r="IN25" s="45">
        <f t="shared" si="158"/>
        <v>48000</v>
      </c>
      <c r="IO25" s="45">
        <f t="shared" si="158"/>
        <v>48030</v>
      </c>
      <c r="IP25" s="45">
        <f t="shared" si="158"/>
        <v>48061</v>
      </c>
      <c r="IQ25" s="45">
        <f t="shared" si="158"/>
        <v>48092</v>
      </c>
      <c r="IR25" s="45">
        <f t="shared" si="158"/>
        <v>48122</v>
      </c>
      <c r="IS25" s="45">
        <f t="shared" si="158"/>
        <v>48153</v>
      </c>
      <c r="IT25" s="45">
        <f t="shared" si="158"/>
        <v>48183</v>
      </c>
      <c r="IU25" s="45">
        <f t="shared" si="158"/>
        <v>48214</v>
      </c>
      <c r="IV25" s="45">
        <f t="shared" si="158"/>
        <v>48245</v>
      </c>
      <c r="IW25" s="45">
        <f t="shared" si="158"/>
        <v>48274</v>
      </c>
      <c r="IX25" s="45">
        <f t="shared" si="158"/>
        <v>48305</v>
      </c>
      <c r="IY25" s="45">
        <f t="shared" ref="IY25:LJ25" si="159">IY15</f>
        <v>48335</v>
      </c>
      <c r="IZ25" s="45">
        <f t="shared" si="159"/>
        <v>48366</v>
      </c>
      <c r="JA25" s="45">
        <f t="shared" si="159"/>
        <v>48396</v>
      </c>
      <c r="JB25" s="45">
        <f t="shared" si="159"/>
        <v>48427</v>
      </c>
      <c r="JC25" s="45">
        <f t="shared" si="159"/>
        <v>48458</v>
      </c>
      <c r="JD25" s="45">
        <f t="shared" si="159"/>
        <v>48488</v>
      </c>
      <c r="JE25" s="45">
        <f t="shared" si="159"/>
        <v>48519</v>
      </c>
      <c r="JF25" s="45">
        <f t="shared" si="159"/>
        <v>48549</v>
      </c>
      <c r="JG25" s="45">
        <f t="shared" si="159"/>
        <v>48580</v>
      </c>
      <c r="JH25" s="45">
        <f t="shared" si="159"/>
        <v>48611</v>
      </c>
      <c r="JI25" s="45">
        <f t="shared" si="159"/>
        <v>48639</v>
      </c>
      <c r="JJ25" s="45">
        <f t="shared" si="159"/>
        <v>48670</v>
      </c>
      <c r="JK25" s="45">
        <f t="shared" si="159"/>
        <v>48700</v>
      </c>
      <c r="JL25" s="45">
        <f t="shared" si="159"/>
        <v>48731</v>
      </c>
      <c r="JM25" s="45">
        <f t="shared" si="159"/>
        <v>48761</v>
      </c>
      <c r="JN25" s="45">
        <f t="shared" si="159"/>
        <v>48792</v>
      </c>
      <c r="JO25" s="45">
        <f t="shared" si="159"/>
        <v>48823</v>
      </c>
      <c r="JP25" s="45">
        <f t="shared" si="159"/>
        <v>48853</v>
      </c>
      <c r="JQ25" s="45">
        <f t="shared" si="159"/>
        <v>48884</v>
      </c>
      <c r="JR25" s="45">
        <f t="shared" si="159"/>
        <v>48914</v>
      </c>
      <c r="JS25" s="45">
        <f t="shared" si="159"/>
        <v>48945</v>
      </c>
      <c r="JT25" s="45">
        <f t="shared" si="159"/>
        <v>48976</v>
      </c>
      <c r="JU25" s="45">
        <f t="shared" si="159"/>
        <v>49004</v>
      </c>
      <c r="JV25" s="45">
        <f t="shared" si="159"/>
        <v>49035</v>
      </c>
      <c r="JW25" s="45">
        <f t="shared" si="159"/>
        <v>49065</v>
      </c>
      <c r="JX25" s="45">
        <f t="shared" si="159"/>
        <v>49096</v>
      </c>
      <c r="JY25" s="45">
        <f t="shared" si="159"/>
        <v>49126</v>
      </c>
      <c r="JZ25" s="45">
        <f t="shared" si="159"/>
        <v>49157</v>
      </c>
      <c r="KA25" s="45">
        <f t="shared" si="159"/>
        <v>49188</v>
      </c>
      <c r="KB25" s="45">
        <f t="shared" si="159"/>
        <v>49218</v>
      </c>
      <c r="KC25" s="45">
        <f t="shared" si="159"/>
        <v>49249</v>
      </c>
      <c r="KD25" s="45">
        <f t="shared" si="159"/>
        <v>49279</v>
      </c>
      <c r="KE25" s="45">
        <f t="shared" si="159"/>
        <v>49310</v>
      </c>
      <c r="KF25" s="45">
        <f t="shared" si="159"/>
        <v>49341</v>
      </c>
      <c r="KG25" s="45">
        <f t="shared" si="159"/>
        <v>49369</v>
      </c>
      <c r="KH25" s="45">
        <f t="shared" si="159"/>
        <v>49400</v>
      </c>
      <c r="KI25" s="45">
        <f t="shared" si="159"/>
        <v>49430</v>
      </c>
      <c r="KJ25" s="45">
        <f t="shared" si="159"/>
        <v>49461</v>
      </c>
      <c r="KK25" s="45">
        <f t="shared" si="159"/>
        <v>49491</v>
      </c>
      <c r="KL25" s="45">
        <f t="shared" si="159"/>
        <v>49522</v>
      </c>
      <c r="KM25" s="45">
        <f t="shared" si="159"/>
        <v>49553</v>
      </c>
      <c r="KN25" s="45">
        <f t="shared" si="159"/>
        <v>49583</v>
      </c>
      <c r="KO25" s="45">
        <f t="shared" si="159"/>
        <v>49614</v>
      </c>
      <c r="KP25" s="45">
        <f t="shared" si="159"/>
        <v>49644</v>
      </c>
      <c r="KQ25" s="45">
        <f t="shared" si="159"/>
        <v>49675</v>
      </c>
      <c r="KR25" s="45">
        <f t="shared" si="159"/>
        <v>49706</v>
      </c>
      <c r="KS25" s="45">
        <f t="shared" si="159"/>
        <v>49735</v>
      </c>
      <c r="KT25" s="45">
        <f t="shared" si="159"/>
        <v>49766</v>
      </c>
      <c r="KU25" s="45">
        <f t="shared" si="159"/>
        <v>49796</v>
      </c>
      <c r="KV25" s="45">
        <f t="shared" si="159"/>
        <v>49827</v>
      </c>
      <c r="KW25" s="45">
        <f t="shared" si="159"/>
        <v>49857</v>
      </c>
      <c r="KX25" s="45">
        <f t="shared" si="159"/>
        <v>49888</v>
      </c>
      <c r="KY25" s="45">
        <f t="shared" si="159"/>
        <v>49919</v>
      </c>
      <c r="KZ25" s="45">
        <f t="shared" si="159"/>
        <v>49949</v>
      </c>
      <c r="LA25" s="45">
        <f t="shared" si="159"/>
        <v>49980</v>
      </c>
      <c r="LB25" s="45">
        <f t="shared" si="159"/>
        <v>50010</v>
      </c>
      <c r="LC25" s="45">
        <f t="shared" si="159"/>
        <v>50041</v>
      </c>
      <c r="LD25" s="45">
        <f t="shared" si="159"/>
        <v>50072</v>
      </c>
      <c r="LE25" s="45">
        <f t="shared" si="159"/>
        <v>50100</v>
      </c>
      <c r="LF25" s="45">
        <f t="shared" si="159"/>
        <v>50131</v>
      </c>
      <c r="LG25" s="45">
        <f t="shared" si="159"/>
        <v>50161</v>
      </c>
      <c r="LH25" s="45">
        <f t="shared" si="159"/>
        <v>50192</v>
      </c>
      <c r="LI25" s="45">
        <f t="shared" si="159"/>
        <v>50222</v>
      </c>
      <c r="LJ25" s="45">
        <f t="shared" si="159"/>
        <v>50253</v>
      </c>
      <c r="LK25" s="45">
        <f t="shared" ref="LK25:MX25" si="160">LK15</f>
        <v>50284</v>
      </c>
      <c r="LL25" s="45">
        <f t="shared" si="160"/>
        <v>50314</v>
      </c>
      <c r="LM25" s="45">
        <f t="shared" si="160"/>
        <v>50345</v>
      </c>
      <c r="LN25" s="45">
        <f t="shared" si="160"/>
        <v>50375</v>
      </c>
      <c r="LO25" s="45">
        <f t="shared" si="160"/>
        <v>50406</v>
      </c>
      <c r="LP25" s="45">
        <f t="shared" si="160"/>
        <v>50437</v>
      </c>
      <c r="LQ25" s="45">
        <f t="shared" si="160"/>
        <v>50465</v>
      </c>
      <c r="LR25" s="45">
        <f t="shared" si="160"/>
        <v>50496</v>
      </c>
      <c r="LS25" s="45">
        <f t="shared" si="160"/>
        <v>50526</v>
      </c>
      <c r="LT25" s="45">
        <f t="shared" si="160"/>
        <v>50557</v>
      </c>
      <c r="LU25" s="45">
        <f t="shared" si="160"/>
        <v>50587</v>
      </c>
      <c r="LV25" s="45">
        <f t="shared" si="160"/>
        <v>50618</v>
      </c>
      <c r="LW25" s="45">
        <f t="shared" si="160"/>
        <v>50649</v>
      </c>
      <c r="LX25" s="45">
        <f t="shared" si="160"/>
        <v>50679</v>
      </c>
      <c r="LY25" s="45">
        <f t="shared" si="160"/>
        <v>50710</v>
      </c>
      <c r="LZ25" s="45">
        <f t="shared" si="160"/>
        <v>50740</v>
      </c>
      <c r="MA25" s="45">
        <f t="shared" si="160"/>
        <v>50771</v>
      </c>
      <c r="MB25" s="45">
        <f t="shared" si="160"/>
        <v>50802</v>
      </c>
      <c r="MC25" s="45">
        <f t="shared" si="160"/>
        <v>50830</v>
      </c>
      <c r="MD25" s="45">
        <f t="shared" si="160"/>
        <v>50861</v>
      </c>
      <c r="ME25" s="45">
        <f t="shared" si="160"/>
        <v>50891</v>
      </c>
      <c r="MF25" s="45">
        <f t="shared" si="160"/>
        <v>50922</v>
      </c>
      <c r="MG25" s="45">
        <f t="shared" si="160"/>
        <v>50952</v>
      </c>
      <c r="MH25" s="45">
        <f t="shared" si="160"/>
        <v>50983</v>
      </c>
      <c r="MI25" s="45">
        <f t="shared" si="160"/>
        <v>51014</v>
      </c>
      <c r="MJ25" s="45">
        <f t="shared" si="160"/>
        <v>51044</v>
      </c>
      <c r="MK25" s="45">
        <f t="shared" si="160"/>
        <v>51075</v>
      </c>
      <c r="ML25" s="45">
        <f t="shared" si="160"/>
        <v>51105</v>
      </c>
      <c r="MM25" s="45">
        <f t="shared" si="160"/>
        <v>51136</v>
      </c>
      <c r="MN25" s="45">
        <f t="shared" si="160"/>
        <v>51167</v>
      </c>
      <c r="MO25" s="45">
        <f t="shared" si="160"/>
        <v>51196</v>
      </c>
      <c r="MP25" s="45">
        <f t="shared" si="160"/>
        <v>51227</v>
      </c>
      <c r="MQ25" s="45">
        <f t="shared" si="160"/>
        <v>51257</v>
      </c>
      <c r="MR25" s="45">
        <f t="shared" si="160"/>
        <v>51288</v>
      </c>
      <c r="MS25" s="45">
        <f t="shared" si="160"/>
        <v>51318</v>
      </c>
      <c r="MT25" s="45">
        <f t="shared" si="160"/>
        <v>51349</v>
      </c>
      <c r="MU25" s="45">
        <f t="shared" si="160"/>
        <v>51380</v>
      </c>
      <c r="MV25" s="45">
        <f t="shared" si="160"/>
        <v>51410</v>
      </c>
      <c r="MW25" s="45">
        <f t="shared" si="160"/>
        <v>51441</v>
      </c>
      <c r="MX25" s="45">
        <f t="shared" si="160"/>
        <v>51471</v>
      </c>
    </row>
    <row r="26" spans="1:362" x14ac:dyDescent="0.2">
      <c r="A26" s="44" t="s">
        <v>37</v>
      </c>
      <c r="B26" s="41">
        <f>SUM(C26:N26)</f>
        <v>4064</v>
      </c>
      <c r="C26" s="41">
        <f t="shared" ref="C26:BN26" si="161">16*(C3-C6-C7-C5)</f>
        <v>320</v>
      </c>
      <c r="D26" s="41">
        <f t="shared" si="161"/>
        <v>320</v>
      </c>
      <c r="E26" s="41">
        <f t="shared" si="161"/>
        <v>368</v>
      </c>
      <c r="F26" s="41">
        <f t="shared" si="161"/>
        <v>336</v>
      </c>
      <c r="G26" s="41">
        <f t="shared" si="161"/>
        <v>336</v>
      </c>
      <c r="H26" s="41">
        <f t="shared" si="161"/>
        <v>352</v>
      </c>
      <c r="I26" s="41">
        <f t="shared" si="161"/>
        <v>320</v>
      </c>
      <c r="J26" s="41">
        <f t="shared" si="161"/>
        <v>368</v>
      </c>
      <c r="K26" s="41">
        <f t="shared" si="161"/>
        <v>336</v>
      </c>
      <c r="L26" s="41">
        <f t="shared" si="161"/>
        <v>336</v>
      </c>
      <c r="M26" s="41">
        <f t="shared" si="161"/>
        <v>336</v>
      </c>
      <c r="N26" s="41">
        <f t="shared" si="161"/>
        <v>336</v>
      </c>
      <c r="O26" s="41">
        <f t="shared" si="161"/>
        <v>336</v>
      </c>
      <c r="P26" s="41">
        <f t="shared" si="161"/>
        <v>336</v>
      </c>
      <c r="Q26" s="41">
        <f t="shared" si="161"/>
        <v>352</v>
      </c>
      <c r="R26" s="41">
        <f t="shared" si="161"/>
        <v>336</v>
      </c>
      <c r="S26" s="41">
        <f t="shared" si="161"/>
        <v>352</v>
      </c>
      <c r="T26" s="41">
        <f t="shared" si="161"/>
        <v>336</v>
      </c>
      <c r="U26" s="41">
        <f t="shared" si="161"/>
        <v>336</v>
      </c>
      <c r="V26" s="41">
        <f t="shared" si="161"/>
        <v>368</v>
      </c>
      <c r="W26" s="41">
        <f t="shared" si="161"/>
        <v>304</v>
      </c>
      <c r="X26" s="41">
        <f t="shared" si="161"/>
        <v>368</v>
      </c>
      <c r="Y26" s="41">
        <f t="shared" si="161"/>
        <v>336</v>
      </c>
      <c r="Z26" s="41">
        <f t="shared" si="161"/>
        <v>320</v>
      </c>
      <c r="AA26" s="41">
        <f t="shared" si="161"/>
        <v>352</v>
      </c>
      <c r="AB26" s="41">
        <f t="shared" si="161"/>
        <v>320</v>
      </c>
      <c r="AC26" s="41">
        <f t="shared" si="161"/>
        <v>336</v>
      </c>
      <c r="AD26" s="41">
        <f t="shared" si="161"/>
        <v>352</v>
      </c>
      <c r="AE26" s="41">
        <f t="shared" si="161"/>
        <v>352</v>
      </c>
      <c r="AF26" s="41">
        <f t="shared" si="161"/>
        <v>320</v>
      </c>
      <c r="AG26" s="41">
        <f t="shared" si="161"/>
        <v>352</v>
      </c>
      <c r="AH26" s="41">
        <f t="shared" si="161"/>
        <v>352</v>
      </c>
      <c r="AI26" s="41">
        <f t="shared" si="161"/>
        <v>320</v>
      </c>
      <c r="AJ26" s="41">
        <f t="shared" si="161"/>
        <v>368</v>
      </c>
      <c r="AK26" s="41">
        <f t="shared" si="161"/>
        <v>320</v>
      </c>
      <c r="AL26" s="41">
        <f t="shared" si="161"/>
        <v>336</v>
      </c>
      <c r="AM26" s="41">
        <f t="shared" si="161"/>
        <v>352</v>
      </c>
      <c r="AN26" s="41">
        <f t="shared" si="161"/>
        <v>320</v>
      </c>
      <c r="AO26" s="41">
        <f t="shared" si="161"/>
        <v>336</v>
      </c>
      <c r="AP26" s="41">
        <f t="shared" si="161"/>
        <v>352</v>
      </c>
      <c r="AQ26" s="41">
        <f t="shared" si="161"/>
        <v>336</v>
      </c>
      <c r="AR26" s="41">
        <f t="shared" si="161"/>
        <v>336</v>
      </c>
      <c r="AS26" s="41">
        <f t="shared" si="161"/>
        <v>352</v>
      </c>
      <c r="AT26" s="41">
        <f t="shared" si="161"/>
        <v>336</v>
      </c>
      <c r="AU26" s="41">
        <f t="shared" si="161"/>
        <v>336</v>
      </c>
      <c r="AV26" s="41">
        <f t="shared" si="161"/>
        <v>368</v>
      </c>
      <c r="AW26" s="41">
        <f t="shared" si="161"/>
        <v>304</v>
      </c>
      <c r="AX26" s="41">
        <f t="shared" si="161"/>
        <v>352</v>
      </c>
      <c r="AY26" s="41">
        <f t="shared" si="161"/>
        <v>336</v>
      </c>
      <c r="AZ26" s="41">
        <f t="shared" si="161"/>
        <v>320</v>
      </c>
      <c r="BA26" s="41">
        <f t="shared" si="161"/>
        <v>352</v>
      </c>
      <c r="BB26" s="41">
        <f t="shared" si="161"/>
        <v>352</v>
      </c>
      <c r="BC26" s="41">
        <f t="shared" si="161"/>
        <v>320</v>
      </c>
      <c r="BD26" s="41">
        <f t="shared" si="161"/>
        <v>352</v>
      </c>
      <c r="BE26" s="41">
        <f t="shared" si="161"/>
        <v>352</v>
      </c>
      <c r="BF26" s="41">
        <f t="shared" si="161"/>
        <v>336</v>
      </c>
      <c r="BG26" s="41">
        <f t="shared" si="161"/>
        <v>336</v>
      </c>
      <c r="BH26" s="41">
        <f t="shared" si="161"/>
        <v>352</v>
      </c>
      <c r="BI26" s="41">
        <f t="shared" si="161"/>
        <v>320</v>
      </c>
      <c r="BJ26" s="41">
        <f t="shared" si="161"/>
        <v>352</v>
      </c>
      <c r="BK26" s="41">
        <f t="shared" si="161"/>
        <v>320</v>
      </c>
      <c r="BL26" s="41">
        <f t="shared" si="161"/>
        <v>336</v>
      </c>
      <c r="BM26" s="41">
        <f t="shared" si="161"/>
        <v>368</v>
      </c>
      <c r="BN26" s="41">
        <f t="shared" si="161"/>
        <v>336</v>
      </c>
      <c r="BO26" s="41">
        <f t="shared" ref="BO26:DZ26" si="162">16*(BO3-BO6-BO7-BO5)</f>
        <v>336</v>
      </c>
      <c r="BP26" s="41">
        <f t="shared" si="162"/>
        <v>352</v>
      </c>
      <c r="BQ26" s="41">
        <f t="shared" si="162"/>
        <v>320</v>
      </c>
      <c r="BR26" s="41">
        <f t="shared" si="162"/>
        <v>368</v>
      </c>
      <c r="BS26" s="41">
        <f t="shared" si="162"/>
        <v>336</v>
      </c>
      <c r="BT26" s="41">
        <f t="shared" si="162"/>
        <v>336</v>
      </c>
      <c r="BU26" s="41">
        <f t="shared" si="162"/>
        <v>336</v>
      </c>
      <c r="BV26" s="41">
        <f t="shared" si="162"/>
        <v>336</v>
      </c>
      <c r="BW26" s="41">
        <f t="shared" si="162"/>
        <v>336</v>
      </c>
      <c r="BX26" s="41">
        <f t="shared" si="162"/>
        <v>320</v>
      </c>
      <c r="BY26" s="41">
        <f t="shared" si="162"/>
        <v>368</v>
      </c>
      <c r="BZ26" s="41">
        <f t="shared" si="162"/>
        <v>320</v>
      </c>
      <c r="CA26" s="41">
        <f t="shared" si="162"/>
        <v>352</v>
      </c>
      <c r="CB26" s="41">
        <f t="shared" si="162"/>
        <v>352</v>
      </c>
      <c r="CC26" s="41">
        <f t="shared" si="162"/>
        <v>320</v>
      </c>
      <c r="CD26" s="41">
        <f t="shared" si="162"/>
        <v>368</v>
      </c>
      <c r="CE26" s="41">
        <f t="shared" si="162"/>
        <v>320</v>
      </c>
      <c r="CF26" s="41">
        <f t="shared" si="162"/>
        <v>352</v>
      </c>
      <c r="CG26" s="41">
        <f t="shared" si="162"/>
        <v>336</v>
      </c>
      <c r="CH26" s="41">
        <f t="shared" si="162"/>
        <v>320</v>
      </c>
      <c r="CI26" s="41">
        <f t="shared" si="162"/>
        <v>352</v>
      </c>
      <c r="CJ26" s="41">
        <f t="shared" si="162"/>
        <v>320</v>
      </c>
      <c r="CK26" s="41">
        <f t="shared" si="162"/>
        <v>352</v>
      </c>
      <c r="CL26" s="41">
        <f t="shared" si="162"/>
        <v>336</v>
      </c>
      <c r="CM26" s="41">
        <f t="shared" si="162"/>
        <v>352</v>
      </c>
      <c r="CN26" s="41">
        <f t="shared" si="162"/>
        <v>336</v>
      </c>
      <c r="CO26" s="41">
        <f t="shared" si="162"/>
        <v>336</v>
      </c>
      <c r="CP26" s="41">
        <f t="shared" si="162"/>
        <v>368</v>
      </c>
      <c r="CQ26" s="41">
        <f t="shared" si="162"/>
        <v>304</v>
      </c>
      <c r="CR26" s="41">
        <f t="shared" si="162"/>
        <v>368</v>
      </c>
      <c r="CS26" s="41">
        <f t="shared" si="162"/>
        <v>336</v>
      </c>
      <c r="CT26" s="41">
        <f t="shared" si="162"/>
        <v>320</v>
      </c>
      <c r="CU26" s="41">
        <f t="shared" si="162"/>
        <v>352</v>
      </c>
      <c r="CV26" s="41">
        <f t="shared" si="162"/>
        <v>320</v>
      </c>
      <c r="CW26" s="41">
        <f t="shared" si="162"/>
        <v>336</v>
      </c>
      <c r="CX26" s="41">
        <f t="shared" si="162"/>
        <v>352</v>
      </c>
      <c r="CY26" s="41">
        <f t="shared" si="162"/>
        <v>352</v>
      </c>
      <c r="CZ26" s="41">
        <f t="shared" si="162"/>
        <v>320</v>
      </c>
      <c r="DA26" s="41">
        <f t="shared" si="162"/>
        <v>352</v>
      </c>
      <c r="DB26" s="41">
        <f t="shared" si="162"/>
        <v>352</v>
      </c>
      <c r="DC26" s="41">
        <f t="shared" si="162"/>
        <v>320</v>
      </c>
      <c r="DD26" s="41">
        <f t="shared" si="162"/>
        <v>368</v>
      </c>
      <c r="DE26" s="41">
        <f t="shared" si="162"/>
        <v>320</v>
      </c>
      <c r="DF26" s="41">
        <f t="shared" si="162"/>
        <v>336</v>
      </c>
      <c r="DG26" s="41">
        <f t="shared" si="162"/>
        <v>352</v>
      </c>
      <c r="DH26" s="41">
        <f t="shared" si="162"/>
        <v>320</v>
      </c>
      <c r="DI26" s="41">
        <f t="shared" si="162"/>
        <v>352</v>
      </c>
      <c r="DJ26" s="41">
        <f t="shared" si="162"/>
        <v>352</v>
      </c>
      <c r="DK26" s="41">
        <f t="shared" si="162"/>
        <v>320</v>
      </c>
      <c r="DL26" s="41">
        <f t="shared" si="162"/>
        <v>352</v>
      </c>
      <c r="DM26" s="41">
        <f t="shared" si="162"/>
        <v>352</v>
      </c>
      <c r="DN26" s="41">
        <f t="shared" si="162"/>
        <v>336</v>
      </c>
      <c r="DO26" s="41">
        <f t="shared" si="162"/>
        <v>336</v>
      </c>
      <c r="DP26" s="41">
        <f t="shared" si="162"/>
        <v>352</v>
      </c>
      <c r="DQ26" s="41">
        <f t="shared" si="162"/>
        <v>320</v>
      </c>
      <c r="DR26" s="41">
        <f t="shared" si="162"/>
        <v>352</v>
      </c>
      <c r="DS26" s="41">
        <f t="shared" si="162"/>
        <v>320</v>
      </c>
      <c r="DT26" s="41">
        <f t="shared" si="162"/>
        <v>320</v>
      </c>
      <c r="DU26" s="41">
        <f t="shared" si="162"/>
        <v>368</v>
      </c>
      <c r="DV26" s="41">
        <f t="shared" si="162"/>
        <v>352</v>
      </c>
      <c r="DW26" s="41">
        <f t="shared" si="162"/>
        <v>320</v>
      </c>
      <c r="DX26" s="41">
        <f t="shared" si="162"/>
        <v>352</v>
      </c>
      <c r="DY26" s="41">
        <f t="shared" si="162"/>
        <v>336</v>
      </c>
      <c r="DZ26" s="41">
        <f t="shared" si="162"/>
        <v>352</v>
      </c>
      <c r="EA26" s="41">
        <f t="shared" ref="EA26:GL26" si="163">16*(EA3-EA6-EA7-EA5)</f>
        <v>336</v>
      </c>
      <c r="EB26" s="41">
        <f t="shared" si="163"/>
        <v>336</v>
      </c>
      <c r="EC26" s="41">
        <f t="shared" si="163"/>
        <v>336</v>
      </c>
      <c r="ED26" s="41">
        <f t="shared" si="163"/>
        <v>352</v>
      </c>
      <c r="EE26" s="41">
        <f t="shared" si="163"/>
        <v>320</v>
      </c>
      <c r="EF26" s="41">
        <f t="shared" si="163"/>
        <v>320</v>
      </c>
      <c r="EG26" s="41">
        <f t="shared" si="163"/>
        <v>368</v>
      </c>
      <c r="EH26" s="41">
        <f t="shared" si="163"/>
        <v>336</v>
      </c>
      <c r="EI26" s="41">
        <f t="shared" si="163"/>
        <v>336</v>
      </c>
      <c r="EJ26" s="41">
        <f t="shared" si="163"/>
        <v>352</v>
      </c>
      <c r="EK26" s="41">
        <f t="shared" si="163"/>
        <v>320</v>
      </c>
      <c r="EL26" s="41">
        <f t="shared" si="163"/>
        <v>368</v>
      </c>
      <c r="EM26" s="41">
        <f t="shared" si="163"/>
        <v>336</v>
      </c>
      <c r="EN26" s="41">
        <f t="shared" si="163"/>
        <v>336</v>
      </c>
      <c r="EO26" s="41">
        <f t="shared" si="163"/>
        <v>336</v>
      </c>
      <c r="EP26" s="41">
        <f t="shared" si="163"/>
        <v>336</v>
      </c>
      <c r="EQ26" s="41">
        <f t="shared" si="163"/>
        <v>336</v>
      </c>
      <c r="ER26" s="41">
        <f t="shared" si="163"/>
        <v>320</v>
      </c>
      <c r="ES26" s="41">
        <f t="shared" si="163"/>
        <v>368</v>
      </c>
      <c r="ET26" s="41">
        <f t="shared" si="163"/>
        <v>320</v>
      </c>
      <c r="EU26" s="41">
        <f t="shared" si="163"/>
        <v>352</v>
      </c>
      <c r="EV26" s="41">
        <f t="shared" si="163"/>
        <v>352</v>
      </c>
      <c r="EW26" s="41">
        <f t="shared" si="163"/>
        <v>320</v>
      </c>
      <c r="EX26" s="41">
        <f t="shared" si="163"/>
        <v>368</v>
      </c>
      <c r="EY26" s="41">
        <f t="shared" si="163"/>
        <v>320</v>
      </c>
      <c r="EZ26" s="41">
        <f t="shared" si="163"/>
        <v>352</v>
      </c>
      <c r="FA26" s="41">
        <f t="shared" si="163"/>
        <v>336</v>
      </c>
      <c r="FB26" s="41">
        <f t="shared" si="163"/>
        <v>320</v>
      </c>
      <c r="FC26" s="41">
        <f t="shared" si="163"/>
        <v>352</v>
      </c>
      <c r="FD26" s="41">
        <f t="shared" si="163"/>
        <v>336</v>
      </c>
      <c r="FE26" s="41">
        <f t="shared" si="163"/>
        <v>336</v>
      </c>
      <c r="FF26" s="41">
        <f t="shared" si="163"/>
        <v>352</v>
      </c>
      <c r="FG26" s="41">
        <f t="shared" si="163"/>
        <v>352</v>
      </c>
      <c r="FH26" s="41">
        <f t="shared" si="163"/>
        <v>320</v>
      </c>
      <c r="FI26" s="41">
        <f t="shared" si="163"/>
        <v>352</v>
      </c>
      <c r="FJ26" s="41">
        <f t="shared" si="163"/>
        <v>352</v>
      </c>
      <c r="FK26" s="41">
        <f t="shared" si="163"/>
        <v>320</v>
      </c>
      <c r="FL26" s="41">
        <f t="shared" si="163"/>
        <v>368</v>
      </c>
      <c r="FM26" s="41">
        <f t="shared" si="163"/>
        <v>320</v>
      </c>
      <c r="FN26" s="41">
        <f t="shared" si="163"/>
        <v>336</v>
      </c>
      <c r="FO26" s="41">
        <f t="shared" si="163"/>
        <v>352</v>
      </c>
      <c r="FP26" s="41">
        <f t="shared" si="163"/>
        <v>320</v>
      </c>
      <c r="FQ26" s="41">
        <f t="shared" si="163"/>
        <v>336</v>
      </c>
      <c r="FR26" s="41">
        <f t="shared" si="163"/>
        <v>352</v>
      </c>
      <c r="FS26" s="41">
        <f t="shared" si="163"/>
        <v>336</v>
      </c>
      <c r="FT26" s="41">
        <f t="shared" si="163"/>
        <v>336</v>
      </c>
      <c r="FU26" s="41">
        <f t="shared" si="163"/>
        <v>352</v>
      </c>
      <c r="FV26" s="41">
        <f t="shared" si="163"/>
        <v>336</v>
      </c>
      <c r="FW26" s="41">
        <f t="shared" si="163"/>
        <v>336</v>
      </c>
      <c r="FX26" s="41">
        <f t="shared" si="163"/>
        <v>368</v>
      </c>
      <c r="FY26" s="41">
        <f t="shared" si="163"/>
        <v>304</v>
      </c>
      <c r="FZ26" s="41">
        <f t="shared" si="163"/>
        <v>352</v>
      </c>
      <c r="GA26" s="41">
        <f t="shared" si="163"/>
        <v>336</v>
      </c>
      <c r="GB26" s="41">
        <f t="shared" si="163"/>
        <v>320</v>
      </c>
      <c r="GC26" s="41">
        <f t="shared" si="163"/>
        <v>352</v>
      </c>
      <c r="GD26" s="41">
        <f t="shared" si="163"/>
        <v>352</v>
      </c>
      <c r="GE26" s="41">
        <f t="shared" si="163"/>
        <v>320</v>
      </c>
      <c r="GF26" s="41">
        <f t="shared" si="163"/>
        <v>352</v>
      </c>
      <c r="GG26" s="41">
        <f t="shared" si="163"/>
        <v>352</v>
      </c>
      <c r="GH26" s="41">
        <f t="shared" si="163"/>
        <v>336</v>
      </c>
      <c r="GI26" s="41">
        <f t="shared" si="163"/>
        <v>336</v>
      </c>
      <c r="GJ26" s="41">
        <f t="shared" si="163"/>
        <v>352</v>
      </c>
      <c r="GK26" s="41">
        <f t="shared" si="163"/>
        <v>320</v>
      </c>
      <c r="GL26" s="41">
        <f t="shared" si="163"/>
        <v>352</v>
      </c>
      <c r="GM26" s="41">
        <f t="shared" ref="GM26:IX26" si="164">16*(GM3-GM6-GM7-GM5)</f>
        <v>320</v>
      </c>
      <c r="GN26" s="41">
        <f t="shared" si="164"/>
        <v>320</v>
      </c>
      <c r="GO26" s="41">
        <f t="shared" si="164"/>
        <v>368</v>
      </c>
      <c r="GP26" s="41">
        <f t="shared" si="164"/>
        <v>352</v>
      </c>
      <c r="GQ26" s="41">
        <f t="shared" si="164"/>
        <v>320</v>
      </c>
      <c r="GR26" s="41">
        <f t="shared" si="164"/>
        <v>352</v>
      </c>
      <c r="GS26" s="41">
        <f t="shared" si="164"/>
        <v>336</v>
      </c>
      <c r="GT26" s="41">
        <f t="shared" si="164"/>
        <v>352</v>
      </c>
      <c r="GU26" s="41">
        <f t="shared" si="164"/>
        <v>336</v>
      </c>
      <c r="GV26" s="41">
        <f t="shared" si="164"/>
        <v>336</v>
      </c>
      <c r="GW26" s="41">
        <f t="shared" si="164"/>
        <v>336</v>
      </c>
      <c r="GX26" s="41">
        <f t="shared" si="164"/>
        <v>352</v>
      </c>
      <c r="GY26" s="41">
        <f t="shared" si="164"/>
        <v>320</v>
      </c>
      <c r="GZ26" s="41">
        <f t="shared" si="164"/>
        <v>336</v>
      </c>
      <c r="HA26" s="41">
        <f t="shared" si="164"/>
        <v>368</v>
      </c>
      <c r="HB26" s="41">
        <f t="shared" si="164"/>
        <v>320</v>
      </c>
      <c r="HC26" s="41">
        <f t="shared" si="164"/>
        <v>352</v>
      </c>
      <c r="HD26" s="41">
        <f t="shared" si="164"/>
        <v>352</v>
      </c>
      <c r="HE26" s="41">
        <f t="shared" si="164"/>
        <v>320</v>
      </c>
      <c r="HF26" s="41">
        <f t="shared" si="164"/>
        <v>368</v>
      </c>
      <c r="HG26" s="41">
        <f t="shared" si="164"/>
        <v>320</v>
      </c>
      <c r="HH26" s="41">
        <f t="shared" si="164"/>
        <v>352</v>
      </c>
      <c r="HI26" s="41">
        <f t="shared" si="164"/>
        <v>336</v>
      </c>
      <c r="HJ26" s="41">
        <f t="shared" si="164"/>
        <v>320</v>
      </c>
      <c r="HK26" s="41">
        <f t="shared" si="164"/>
        <v>352</v>
      </c>
      <c r="HL26" s="41">
        <f t="shared" si="164"/>
        <v>320</v>
      </c>
      <c r="HM26" s="41">
        <f t="shared" si="164"/>
        <v>352</v>
      </c>
      <c r="HN26" s="41">
        <f t="shared" si="164"/>
        <v>336</v>
      </c>
      <c r="HO26" s="41">
        <f t="shared" si="164"/>
        <v>352</v>
      </c>
      <c r="HP26" s="41">
        <f t="shared" si="164"/>
        <v>336</v>
      </c>
      <c r="HQ26" s="41">
        <f t="shared" si="164"/>
        <v>336</v>
      </c>
      <c r="HR26" s="41">
        <f t="shared" si="164"/>
        <v>368</v>
      </c>
      <c r="HS26" s="41">
        <f t="shared" si="164"/>
        <v>304</v>
      </c>
      <c r="HT26" s="41">
        <f t="shared" si="164"/>
        <v>368</v>
      </c>
      <c r="HU26" s="41">
        <f t="shared" si="164"/>
        <v>336</v>
      </c>
      <c r="HV26" s="41">
        <f t="shared" si="164"/>
        <v>320</v>
      </c>
      <c r="HW26" s="41">
        <f t="shared" si="164"/>
        <v>352</v>
      </c>
      <c r="HX26" s="41">
        <f t="shared" si="164"/>
        <v>320</v>
      </c>
      <c r="HY26" s="41">
        <f t="shared" si="164"/>
        <v>336</v>
      </c>
      <c r="HZ26" s="41">
        <f t="shared" si="164"/>
        <v>352</v>
      </c>
      <c r="IA26" s="41">
        <f t="shared" si="164"/>
        <v>352</v>
      </c>
      <c r="IB26" s="41">
        <f t="shared" si="164"/>
        <v>320</v>
      </c>
      <c r="IC26" s="41">
        <f t="shared" si="164"/>
        <v>352</v>
      </c>
      <c r="ID26" s="41">
        <f t="shared" si="164"/>
        <v>352</v>
      </c>
      <c r="IE26" s="41">
        <f t="shared" si="164"/>
        <v>320</v>
      </c>
      <c r="IF26" s="41">
        <f t="shared" si="164"/>
        <v>368</v>
      </c>
      <c r="IG26" s="41">
        <f t="shared" si="164"/>
        <v>320</v>
      </c>
      <c r="IH26" s="41">
        <f t="shared" si="164"/>
        <v>336</v>
      </c>
      <c r="II26" s="41">
        <f t="shared" si="164"/>
        <v>352</v>
      </c>
      <c r="IJ26" s="41">
        <f t="shared" si="164"/>
        <v>320</v>
      </c>
      <c r="IK26" s="41">
        <f t="shared" si="164"/>
        <v>336</v>
      </c>
      <c r="IL26" s="41">
        <f t="shared" si="164"/>
        <v>352</v>
      </c>
      <c r="IM26" s="41">
        <f t="shared" si="164"/>
        <v>336</v>
      </c>
      <c r="IN26" s="41">
        <f t="shared" si="164"/>
        <v>336</v>
      </c>
      <c r="IO26" s="41">
        <f t="shared" si="164"/>
        <v>352</v>
      </c>
      <c r="IP26" s="41">
        <f t="shared" si="164"/>
        <v>336</v>
      </c>
      <c r="IQ26" s="41">
        <f t="shared" si="164"/>
        <v>336</v>
      </c>
      <c r="IR26" s="41">
        <f t="shared" si="164"/>
        <v>368</v>
      </c>
      <c r="IS26" s="41">
        <f t="shared" si="164"/>
        <v>304</v>
      </c>
      <c r="IT26" s="41">
        <f t="shared" si="164"/>
        <v>352</v>
      </c>
      <c r="IU26" s="41">
        <f t="shared" si="164"/>
        <v>336</v>
      </c>
      <c r="IV26" s="41">
        <f t="shared" si="164"/>
        <v>320</v>
      </c>
      <c r="IW26" s="41">
        <f t="shared" si="164"/>
        <v>368</v>
      </c>
      <c r="IX26" s="41">
        <f t="shared" si="164"/>
        <v>352</v>
      </c>
      <c r="IY26" s="41">
        <f t="shared" ref="IY26:LJ26" si="165">16*(IY3-IY6-IY7-IY5)</f>
        <v>320</v>
      </c>
      <c r="IZ26" s="41">
        <f t="shared" si="165"/>
        <v>352</v>
      </c>
      <c r="JA26" s="41">
        <f t="shared" si="165"/>
        <v>336</v>
      </c>
      <c r="JB26" s="41">
        <f t="shared" si="165"/>
        <v>352</v>
      </c>
      <c r="JC26" s="41">
        <f t="shared" si="165"/>
        <v>336</v>
      </c>
      <c r="JD26" s="41">
        <f t="shared" si="165"/>
        <v>336</v>
      </c>
      <c r="JE26" s="41">
        <f t="shared" si="165"/>
        <v>336</v>
      </c>
      <c r="JF26" s="41">
        <f t="shared" si="165"/>
        <v>352</v>
      </c>
      <c r="JG26" s="41">
        <f t="shared" si="165"/>
        <v>320</v>
      </c>
      <c r="JH26" s="41">
        <f t="shared" si="165"/>
        <v>320</v>
      </c>
      <c r="JI26" s="41">
        <f t="shared" si="165"/>
        <v>368</v>
      </c>
      <c r="JJ26" s="41">
        <f t="shared" si="165"/>
        <v>336</v>
      </c>
      <c r="JK26" s="41">
        <f t="shared" si="165"/>
        <v>336</v>
      </c>
      <c r="JL26" s="41">
        <f t="shared" si="165"/>
        <v>352</v>
      </c>
      <c r="JM26" s="41">
        <f t="shared" si="165"/>
        <v>320</v>
      </c>
      <c r="JN26" s="41">
        <f t="shared" si="165"/>
        <v>368</v>
      </c>
      <c r="JO26" s="41">
        <f t="shared" si="165"/>
        <v>336</v>
      </c>
      <c r="JP26" s="41">
        <f t="shared" si="165"/>
        <v>336</v>
      </c>
      <c r="JQ26" s="41">
        <f t="shared" si="165"/>
        <v>336</v>
      </c>
      <c r="JR26" s="41">
        <f t="shared" si="165"/>
        <v>336</v>
      </c>
      <c r="JS26" s="41">
        <f t="shared" si="165"/>
        <v>336</v>
      </c>
      <c r="JT26" s="41">
        <f t="shared" si="165"/>
        <v>320</v>
      </c>
      <c r="JU26" s="41">
        <f t="shared" si="165"/>
        <v>368</v>
      </c>
      <c r="JV26" s="41">
        <f t="shared" si="165"/>
        <v>320</v>
      </c>
      <c r="JW26" s="41">
        <f t="shared" si="165"/>
        <v>352</v>
      </c>
      <c r="JX26" s="41">
        <f t="shared" si="165"/>
        <v>352</v>
      </c>
      <c r="JY26" s="41">
        <f t="shared" si="165"/>
        <v>320</v>
      </c>
      <c r="JZ26" s="41">
        <f t="shared" si="165"/>
        <v>368</v>
      </c>
      <c r="KA26" s="41">
        <f t="shared" si="165"/>
        <v>320</v>
      </c>
      <c r="KB26" s="41">
        <f t="shared" si="165"/>
        <v>352</v>
      </c>
      <c r="KC26" s="41">
        <f t="shared" si="165"/>
        <v>336</v>
      </c>
      <c r="KD26" s="41">
        <f t="shared" si="165"/>
        <v>320</v>
      </c>
      <c r="KE26" s="41">
        <f t="shared" si="165"/>
        <v>352</v>
      </c>
      <c r="KF26" s="41">
        <f t="shared" si="165"/>
        <v>320</v>
      </c>
      <c r="KG26" s="41">
        <f t="shared" si="165"/>
        <v>352</v>
      </c>
      <c r="KH26" s="41">
        <f t="shared" si="165"/>
        <v>336</v>
      </c>
      <c r="KI26" s="41">
        <f t="shared" si="165"/>
        <v>352</v>
      </c>
      <c r="KJ26" s="41">
        <f t="shared" si="165"/>
        <v>336</v>
      </c>
      <c r="KK26" s="41">
        <f t="shared" si="165"/>
        <v>336</v>
      </c>
      <c r="KL26" s="41">
        <f t="shared" si="165"/>
        <v>368</v>
      </c>
      <c r="KM26" s="41">
        <f t="shared" si="165"/>
        <v>304</v>
      </c>
      <c r="KN26" s="41">
        <f t="shared" si="165"/>
        <v>368</v>
      </c>
      <c r="KO26" s="41">
        <f t="shared" si="165"/>
        <v>336</v>
      </c>
      <c r="KP26" s="41">
        <f t="shared" si="165"/>
        <v>320</v>
      </c>
      <c r="KQ26" s="41">
        <f t="shared" si="165"/>
        <v>352</v>
      </c>
      <c r="KR26" s="41">
        <f t="shared" si="165"/>
        <v>336</v>
      </c>
      <c r="KS26" s="41">
        <f t="shared" si="165"/>
        <v>336</v>
      </c>
      <c r="KT26" s="41">
        <f t="shared" si="165"/>
        <v>352</v>
      </c>
      <c r="KU26" s="41">
        <f t="shared" si="165"/>
        <v>336</v>
      </c>
      <c r="KV26" s="41">
        <f t="shared" si="165"/>
        <v>336</v>
      </c>
      <c r="KW26" s="41">
        <f t="shared" si="165"/>
        <v>352</v>
      </c>
      <c r="KX26" s="41">
        <f t="shared" si="165"/>
        <v>336</v>
      </c>
      <c r="KY26" s="41">
        <f t="shared" si="165"/>
        <v>336</v>
      </c>
      <c r="KZ26" s="41">
        <f t="shared" si="165"/>
        <v>368</v>
      </c>
      <c r="LA26" s="41">
        <f t="shared" si="165"/>
        <v>304</v>
      </c>
      <c r="LB26" s="41">
        <f t="shared" si="165"/>
        <v>352</v>
      </c>
      <c r="LC26" s="41">
        <f t="shared" si="165"/>
        <v>336</v>
      </c>
      <c r="LD26" s="41">
        <f t="shared" si="165"/>
        <v>320</v>
      </c>
      <c r="LE26" s="41">
        <f t="shared" si="165"/>
        <v>352</v>
      </c>
      <c r="LF26" s="41">
        <f t="shared" si="165"/>
        <v>352</v>
      </c>
      <c r="LG26" s="41">
        <f t="shared" si="165"/>
        <v>320</v>
      </c>
      <c r="LH26" s="41">
        <f t="shared" si="165"/>
        <v>352</v>
      </c>
      <c r="LI26" s="41">
        <f t="shared" si="165"/>
        <v>352</v>
      </c>
      <c r="LJ26" s="41">
        <f t="shared" si="165"/>
        <v>336</v>
      </c>
      <c r="LK26" s="41">
        <f t="shared" ref="LK26:MX26" si="166">16*(LK3-LK6-LK7-LK5)</f>
        <v>336</v>
      </c>
      <c r="LL26" s="41">
        <f t="shared" si="166"/>
        <v>352</v>
      </c>
      <c r="LM26" s="41">
        <f t="shared" si="166"/>
        <v>320</v>
      </c>
      <c r="LN26" s="41">
        <f t="shared" si="166"/>
        <v>352</v>
      </c>
      <c r="LO26" s="41">
        <f t="shared" si="166"/>
        <v>320</v>
      </c>
      <c r="LP26" s="41">
        <f t="shared" si="166"/>
        <v>320</v>
      </c>
      <c r="LQ26" s="41">
        <f t="shared" si="166"/>
        <v>368</v>
      </c>
      <c r="LR26" s="41">
        <f t="shared" si="166"/>
        <v>352</v>
      </c>
      <c r="LS26" s="41">
        <f t="shared" si="166"/>
        <v>320</v>
      </c>
      <c r="LT26" s="41">
        <f t="shared" si="166"/>
        <v>352</v>
      </c>
      <c r="LU26" s="41">
        <f t="shared" si="166"/>
        <v>336</v>
      </c>
      <c r="LV26" s="41">
        <f t="shared" si="166"/>
        <v>352</v>
      </c>
      <c r="LW26" s="41">
        <f t="shared" si="166"/>
        <v>336</v>
      </c>
      <c r="LX26" s="41">
        <f t="shared" si="166"/>
        <v>336</v>
      </c>
      <c r="LY26" s="41">
        <f t="shared" si="166"/>
        <v>336</v>
      </c>
      <c r="LZ26" s="41">
        <f t="shared" si="166"/>
        <v>352</v>
      </c>
      <c r="MA26" s="41">
        <f t="shared" si="166"/>
        <v>320</v>
      </c>
      <c r="MB26" s="41">
        <f t="shared" si="166"/>
        <v>320</v>
      </c>
      <c r="MC26" s="41">
        <f t="shared" si="166"/>
        <v>368</v>
      </c>
      <c r="MD26" s="41">
        <f t="shared" si="166"/>
        <v>336</v>
      </c>
      <c r="ME26" s="41">
        <f t="shared" si="166"/>
        <v>336</v>
      </c>
      <c r="MF26" s="41">
        <f t="shared" si="166"/>
        <v>352</v>
      </c>
      <c r="MG26" s="41">
        <f t="shared" si="166"/>
        <v>320</v>
      </c>
      <c r="MH26" s="41">
        <f t="shared" si="166"/>
        <v>368</v>
      </c>
      <c r="MI26" s="41">
        <f t="shared" si="166"/>
        <v>336</v>
      </c>
      <c r="MJ26" s="41">
        <f t="shared" si="166"/>
        <v>336</v>
      </c>
      <c r="MK26" s="41">
        <f t="shared" si="166"/>
        <v>336</v>
      </c>
      <c r="ML26" s="41">
        <f t="shared" si="166"/>
        <v>336</v>
      </c>
      <c r="MM26" s="41">
        <f t="shared" si="166"/>
        <v>336</v>
      </c>
      <c r="MN26" s="41">
        <f t="shared" si="166"/>
        <v>336</v>
      </c>
      <c r="MO26" s="41">
        <f t="shared" si="166"/>
        <v>352</v>
      </c>
      <c r="MP26" s="41">
        <f t="shared" si="166"/>
        <v>336</v>
      </c>
      <c r="MQ26" s="41">
        <f t="shared" si="166"/>
        <v>352</v>
      </c>
      <c r="MR26" s="41">
        <f t="shared" si="166"/>
        <v>336</v>
      </c>
      <c r="MS26" s="41">
        <f t="shared" si="166"/>
        <v>336</v>
      </c>
      <c r="MT26" s="41">
        <f t="shared" si="166"/>
        <v>368</v>
      </c>
      <c r="MU26" s="41">
        <f t="shared" si="166"/>
        <v>304</v>
      </c>
      <c r="MV26" s="41">
        <f t="shared" si="166"/>
        <v>368</v>
      </c>
      <c r="MW26" s="41">
        <f t="shared" si="166"/>
        <v>336</v>
      </c>
      <c r="MX26" s="41">
        <f t="shared" si="166"/>
        <v>320</v>
      </c>
    </row>
    <row r="27" spans="1:362" x14ac:dyDescent="0.2">
      <c r="A27" s="44" t="s">
        <v>36</v>
      </c>
      <c r="B27" s="41">
        <f>SUM(C27:N27)</f>
        <v>4696</v>
      </c>
      <c r="C27" s="41">
        <f t="shared" ref="C27:BN27" si="167">24*(C6+C7+C5)+0.5*C26</f>
        <v>424</v>
      </c>
      <c r="D27" s="41">
        <f t="shared" si="167"/>
        <v>352</v>
      </c>
      <c r="E27" s="41">
        <f t="shared" si="167"/>
        <v>376</v>
      </c>
      <c r="F27" s="41">
        <f t="shared" si="167"/>
        <v>384</v>
      </c>
      <c r="G27" s="41">
        <f t="shared" si="167"/>
        <v>408</v>
      </c>
      <c r="H27" s="41">
        <f t="shared" si="167"/>
        <v>368</v>
      </c>
      <c r="I27" s="41">
        <f t="shared" si="167"/>
        <v>424</v>
      </c>
      <c r="J27" s="41">
        <f t="shared" si="167"/>
        <v>376</v>
      </c>
      <c r="K27" s="41">
        <f t="shared" si="167"/>
        <v>384</v>
      </c>
      <c r="L27" s="41">
        <f t="shared" si="167"/>
        <v>408</v>
      </c>
      <c r="M27" s="41">
        <f t="shared" si="167"/>
        <v>384</v>
      </c>
      <c r="N27" s="41">
        <f t="shared" si="167"/>
        <v>408</v>
      </c>
      <c r="O27" s="41">
        <f t="shared" si="167"/>
        <v>408</v>
      </c>
      <c r="P27" s="41">
        <f t="shared" si="167"/>
        <v>360</v>
      </c>
      <c r="Q27" s="41">
        <f t="shared" si="167"/>
        <v>392</v>
      </c>
      <c r="R27" s="41">
        <f t="shared" si="167"/>
        <v>384</v>
      </c>
      <c r="S27" s="41">
        <f t="shared" si="167"/>
        <v>392</v>
      </c>
      <c r="T27" s="41">
        <f t="shared" si="167"/>
        <v>384</v>
      </c>
      <c r="U27" s="41">
        <f t="shared" si="167"/>
        <v>408</v>
      </c>
      <c r="V27" s="41">
        <f t="shared" si="167"/>
        <v>376</v>
      </c>
      <c r="W27" s="41">
        <f t="shared" si="167"/>
        <v>416</v>
      </c>
      <c r="X27" s="41">
        <f t="shared" si="167"/>
        <v>376</v>
      </c>
      <c r="Y27" s="41">
        <f t="shared" si="167"/>
        <v>384</v>
      </c>
      <c r="Z27" s="41">
        <f t="shared" si="167"/>
        <v>424</v>
      </c>
      <c r="AA27" s="41">
        <f t="shared" si="167"/>
        <v>392</v>
      </c>
      <c r="AB27" s="41">
        <f t="shared" si="167"/>
        <v>352</v>
      </c>
      <c r="AC27" s="41">
        <f t="shared" si="167"/>
        <v>408</v>
      </c>
      <c r="AD27" s="41">
        <f t="shared" si="167"/>
        <v>368</v>
      </c>
      <c r="AE27" s="41">
        <f t="shared" si="167"/>
        <v>392</v>
      </c>
      <c r="AF27" s="41">
        <f t="shared" si="167"/>
        <v>400</v>
      </c>
      <c r="AG27" s="41">
        <f t="shared" si="167"/>
        <v>392</v>
      </c>
      <c r="AH27" s="41">
        <f t="shared" si="167"/>
        <v>392</v>
      </c>
      <c r="AI27" s="41">
        <f t="shared" si="167"/>
        <v>400</v>
      </c>
      <c r="AJ27" s="41">
        <f t="shared" si="167"/>
        <v>376</v>
      </c>
      <c r="AK27" s="41">
        <f t="shared" si="167"/>
        <v>400</v>
      </c>
      <c r="AL27" s="41">
        <f t="shared" si="167"/>
        <v>408</v>
      </c>
      <c r="AM27" s="41">
        <f t="shared" si="167"/>
        <v>392</v>
      </c>
      <c r="AN27" s="41">
        <f t="shared" si="167"/>
        <v>352</v>
      </c>
      <c r="AO27" s="41">
        <f t="shared" si="167"/>
        <v>408</v>
      </c>
      <c r="AP27" s="41">
        <f t="shared" si="167"/>
        <v>368</v>
      </c>
      <c r="AQ27" s="41">
        <f t="shared" si="167"/>
        <v>408</v>
      </c>
      <c r="AR27" s="41">
        <f t="shared" si="167"/>
        <v>384</v>
      </c>
      <c r="AS27" s="41">
        <f t="shared" si="167"/>
        <v>392</v>
      </c>
      <c r="AT27" s="41">
        <f t="shared" si="167"/>
        <v>408</v>
      </c>
      <c r="AU27" s="41">
        <f t="shared" si="167"/>
        <v>384</v>
      </c>
      <c r="AV27" s="41">
        <f t="shared" si="167"/>
        <v>376</v>
      </c>
      <c r="AW27" s="41">
        <f t="shared" si="167"/>
        <v>416</v>
      </c>
      <c r="AX27" s="41">
        <f t="shared" si="167"/>
        <v>392</v>
      </c>
      <c r="AY27" s="41">
        <f t="shared" si="167"/>
        <v>408</v>
      </c>
      <c r="AZ27" s="41">
        <f t="shared" si="167"/>
        <v>352</v>
      </c>
      <c r="BA27" s="41">
        <f t="shared" si="167"/>
        <v>392</v>
      </c>
      <c r="BB27" s="41">
        <f t="shared" si="167"/>
        <v>368</v>
      </c>
      <c r="BC27" s="41">
        <f t="shared" si="167"/>
        <v>424</v>
      </c>
      <c r="BD27" s="41">
        <f t="shared" si="167"/>
        <v>368</v>
      </c>
      <c r="BE27" s="41">
        <f t="shared" si="167"/>
        <v>392</v>
      </c>
      <c r="BF27" s="41">
        <f t="shared" si="167"/>
        <v>408</v>
      </c>
      <c r="BG27" s="41">
        <f t="shared" si="167"/>
        <v>384</v>
      </c>
      <c r="BH27" s="41">
        <f t="shared" si="167"/>
        <v>392</v>
      </c>
      <c r="BI27" s="41">
        <f t="shared" si="167"/>
        <v>400</v>
      </c>
      <c r="BJ27" s="41">
        <f t="shared" si="167"/>
        <v>392</v>
      </c>
      <c r="BK27" s="41">
        <f t="shared" si="167"/>
        <v>424</v>
      </c>
      <c r="BL27" s="41">
        <f t="shared" si="167"/>
        <v>360</v>
      </c>
      <c r="BM27" s="41">
        <f t="shared" si="167"/>
        <v>376</v>
      </c>
      <c r="BN27" s="41">
        <f t="shared" si="167"/>
        <v>384</v>
      </c>
      <c r="BO27" s="41">
        <f t="shared" ref="BO27:DZ27" si="168">24*(BO6+BO7+BO5)+0.5*BO26</f>
        <v>408</v>
      </c>
      <c r="BP27" s="41">
        <f t="shared" si="168"/>
        <v>368</v>
      </c>
      <c r="BQ27" s="41">
        <f t="shared" si="168"/>
        <v>424</v>
      </c>
      <c r="BR27" s="41">
        <f t="shared" si="168"/>
        <v>376</v>
      </c>
      <c r="BS27" s="41">
        <f t="shared" si="168"/>
        <v>384</v>
      </c>
      <c r="BT27" s="41">
        <f t="shared" si="168"/>
        <v>408</v>
      </c>
      <c r="BU27" s="41">
        <f t="shared" si="168"/>
        <v>384</v>
      </c>
      <c r="BV27" s="41">
        <f t="shared" si="168"/>
        <v>408</v>
      </c>
      <c r="BW27" s="41">
        <f t="shared" si="168"/>
        <v>408</v>
      </c>
      <c r="BX27" s="41">
        <f t="shared" si="168"/>
        <v>352</v>
      </c>
      <c r="BY27" s="41">
        <f t="shared" si="168"/>
        <v>376</v>
      </c>
      <c r="BZ27" s="41">
        <f t="shared" si="168"/>
        <v>400</v>
      </c>
      <c r="CA27" s="41">
        <f t="shared" si="168"/>
        <v>392</v>
      </c>
      <c r="CB27" s="41">
        <f t="shared" si="168"/>
        <v>368</v>
      </c>
      <c r="CC27" s="41">
        <f t="shared" si="168"/>
        <v>424</v>
      </c>
      <c r="CD27" s="41">
        <f t="shared" si="168"/>
        <v>376</v>
      </c>
      <c r="CE27" s="41">
        <f t="shared" si="168"/>
        <v>400</v>
      </c>
      <c r="CF27" s="41">
        <f t="shared" si="168"/>
        <v>392</v>
      </c>
      <c r="CG27" s="41">
        <f t="shared" si="168"/>
        <v>384</v>
      </c>
      <c r="CH27" s="41">
        <f t="shared" si="168"/>
        <v>424</v>
      </c>
      <c r="CI27" s="41">
        <f t="shared" si="168"/>
        <v>392</v>
      </c>
      <c r="CJ27" s="41">
        <f t="shared" si="168"/>
        <v>352</v>
      </c>
      <c r="CK27" s="41">
        <f t="shared" si="168"/>
        <v>392</v>
      </c>
      <c r="CL27" s="41">
        <f t="shared" si="168"/>
        <v>384</v>
      </c>
      <c r="CM27" s="41">
        <f t="shared" si="168"/>
        <v>392</v>
      </c>
      <c r="CN27" s="41">
        <f t="shared" si="168"/>
        <v>384</v>
      </c>
      <c r="CO27" s="41">
        <f t="shared" si="168"/>
        <v>408</v>
      </c>
      <c r="CP27" s="41">
        <f t="shared" si="168"/>
        <v>376</v>
      </c>
      <c r="CQ27" s="41">
        <f t="shared" si="168"/>
        <v>416</v>
      </c>
      <c r="CR27" s="41">
        <f t="shared" si="168"/>
        <v>376</v>
      </c>
      <c r="CS27" s="41">
        <f t="shared" si="168"/>
        <v>384</v>
      </c>
      <c r="CT27" s="41">
        <f t="shared" si="168"/>
        <v>424</v>
      </c>
      <c r="CU27" s="41">
        <f t="shared" si="168"/>
        <v>392</v>
      </c>
      <c r="CV27" s="41">
        <f t="shared" si="168"/>
        <v>352</v>
      </c>
      <c r="CW27" s="41">
        <f t="shared" si="168"/>
        <v>408</v>
      </c>
      <c r="CX27" s="41">
        <f t="shared" si="168"/>
        <v>368</v>
      </c>
      <c r="CY27" s="41">
        <f t="shared" si="168"/>
        <v>392</v>
      </c>
      <c r="CZ27" s="41">
        <f t="shared" si="168"/>
        <v>400</v>
      </c>
      <c r="DA27" s="41">
        <f t="shared" si="168"/>
        <v>392</v>
      </c>
      <c r="DB27" s="41">
        <f t="shared" si="168"/>
        <v>392</v>
      </c>
      <c r="DC27" s="41">
        <f t="shared" si="168"/>
        <v>400</v>
      </c>
      <c r="DD27" s="41">
        <f t="shared" si="168"/>
        <v>376</v>
      </c>
      <c r="DE27" s="41">
        <f t="shared" si="168"/>
        <v>400</v>
      </c>
      <c r="DF27" s="41">
        <f t="shared" si="168"/>
        <v>408</v>
      </c>
      <c r="DG27" s="41">
        <f t="shared" si="168"/>
        <v>392</v>
      </c>
      <c r="DH27" s="41">
        <f t="shared" si="168"/>
        <v>376</v>
      </c>
      <c r="DI27" s="41">
        <f t="shared" si="168"/>
        <v>392</v>
      </c>
      <c r="DJ27" s="41">
        <f t="shared" si="168"/>
        <v>368</v>
      </c>
      <c r="DK27" s="41">
        <f t="shared" si="168"/>
        <v>424</v>
      </c>
      <c r="DL27" s="41">
        <f t="shared" si="168"/>
        <v>368</v>
      </c>
      <c r="DM27" s="41">
        <f t="shared" si="168"/>
        <v>392</v>
      </c>
      <c r="DN27" s="41">
        <f t="shared" si="168"/>
        <v>408</v>
      </c>
      <c r="DO27" s="41">
        <f t="shared" si="168"/>
        <v>384</v>
      </c>
      <c r="DP27" s="41">
        <f t="shared" si="168"/>
        <v>392</v>
      </c>
      <c r="DQ27" s="41">
        <f t="shared" si="168"/>
        <v>400</v>
      </c>
      <c r="DR27" s="41">
        <f t="shared" si="168"/>
        <v>392</v>
      </c>
      <c r="DS27" s="41">
        <f t="shared" si="168"/>
        <v>424</v>
      </c>
      <c r="DT27" s="41">
        <f t="shared" si="168"/>
        <v>352</v>
      </c>
      <c r="DU27" s="41">
        <f t="shared" si="168"/>
        <v>376</v>
      </c>
      <c r="DV27" s="41">
        <f t="shared" si="168"/>
        <v>368</v>
      </c>
      <c r="DW27" s="41">
        <f t="shared" si="168"/>
        <v>424</v>
      </c>
      <c r="DX27" s="41">
        <f t="shared" si="168"/>
        <v>368</v>
      </c>
      <c r="DY27" s="41">
        <f t="shared" si="168"/>
        <v>408</v>
      </c>
      <c r="DZ27" s="41">
        <f t="shared" si="168"/>
        <v>392</v>
      </c>
      <c r="EA27" s="41">
        <f t="shared" ref="EA27:GL27" si="169">24*(EA6+EA7+EA5)+0.5*EA26</f>
        <v>384</v>
      </c>
      <c r="EB27" s="41">
        <f t="shared" si="169"/>
        <v>408</v>
      </c>
      <c r="EC27" s="41">
        <f t="shared" si="169"/>
        <v>384</v>
      </c>
      <c r="ED27" s="41">
        <f t="shared" si="169"/>
        <v>392</v>
      </c>
      <c r="EE27" s="41">
        <f t="shared" si="169"/>
        <v>424</v>
      </c>
      <c r="EF27" s="41">
        <f t="shared" si="169"/>
        <v>352</v>
      </c>
      <c r="EG27" s="41">
        <f t="shared" si="169"/>
        <v>376</v>
      </c>
      <c r="EH27" s="41">
        <f t="shared" si="169"/>
        <v>384</v>
      </c>
      <c r="EI27" s="41">
        <f t="shared" si="169"/>
        <v>408</v>
      </c>
      <c r="EJ27" s="41">
        <f t="shared" si="169"/>
        <v>368</v>
      </c>
      <c r="EK27" s="41">
        <f t="shared" si="169"/>
        <v>424</v>
      </c>
      <c r="EL27" s="41">
        <f t="shared" si="169"/>
        <v>376</v>
      </c>
      <c r="EM27" s="41">
        <f t="shared" si="169"/>
        <v>384</v>
      </c>
      <c r="EN27" s="41">
        <f t="shared" si="169"/>
        <v>408</v>
      </c>
      <c r="EO27" s="41">
        <f t="shared" si="169"/>
        <v>384</v>
      </c>
      <c r="EP27" s="41">
        <f t="shared" si="169"/>
        <v>408</v>
      </c>
      <c r="EQ27" s="41">
        <f t="shared" si="169"/>
        <v>408</v>
      </c>
      <c r="ER27" s="41">
        <f t="shared" si="169"/>
        <v>352</v>
      </c>
      <c r="ES27" s="41">
        <f t="shared" si="169"/>
        <v>376</v>
      </c>
      <c r="ET27" s="41">
        <f t="shared" si="169"/>
        <v>400</v>
      </c>
      <c r="EU27" s="41">
        <f t="shared" si="169"/>
        <v>392</v>
      </c>
      <c r="EV27" s="41">
        <f t="shared" si="169"/>
        <v>368</v>
      </c>
      <c r="EW27" s="41">
        <f t="shared" si="169"/>
        <v>424</v>
      </c>
      <c r="EX27" s="41">
        <f t="shared" si="169"/>
        <v>376</v>
      </c>
      <c r="EY27" s="41">
        <f t="shared" si="169"/>
        <v>400</v>
      </c>
      <c r="EZ27" s="41">
        <f t="shared" si="169"/>
        <v>392</v>
      </c>
      <c r="FA27" s="41">
        <f t="shared" si="169"/>
        <v>384</v>
      </c>
      <c r="FB27" s="41">
        <f t="shared" si="169"/>
        <v>424</v>
      </c>
      <c r="FC27" s="41">
        <f t="shared" si="169"/>
        <v>392</v>
      </c>
      <c r="FD27" s="41">
        <f t="shared" si="169"/>
        <v>360</v>
      </c>
      <c r="FE27" s="41">
        <f t="shared" si="169"/>
        <v>408</v>
      </c>
      <c r="FF27" s="41">
        <f t="shared" si="169"/>
        <v>368</v>
      </c>
      <c r="FG27" s="41">
        <f t="shared" si="169"/>
        <v>392</v>
      </c>
      <c r="FH27" s="41">
        <f t="shared" si="169"/>
        <v>400</v>
      </c>
      <c r="FI27" s="41">
        <f t="shared" si="169"/>
        <v>392</v>
      </c>
      <c r="FJ27" s="41">
        <f t="shared" si="169"/>
        <v>392</v>
      </c>
      <c r="FK27" s="41">
        <f t="shared" si="169"/>
        <v>400</v>
      </c>
      <c r="FL27" s="41">
        <f t="shared" si="169"/>
        <v>376</v>
      </c>
      <c r="FM27" s="41">
        <f t="shared" si="169"/>
        <v>400</v>
      </c>
      <c r="FN27" s="41">
        <f t="shared" si="169"/>
        <v>408</v>
      </c>
      <c r="FO27" s="41">
        <f t="shared" si="169"/>
        <v>392</v>
      </c>
      <c r="FP27" s="41">
        <f t="shared" si="169"/>
        <v>352</v>
      </c>
      <c r="FQ27" s="41">
        <f t="shared" si="169"/>
        <v>408</v>
      </c>
      <c r="FR27" s="41">
        <f t="shared" si="169"/>
        <v>368</v>
      </c>
      <c r="FS27" s="41">
        <f t="shared" si="169"/>
        <v>408</v>
      </c>
      <c r="FT27" s="41">
        <f t="shared" si="169"/>
        <v>384</v>
      </c>
      <c r="FU27" s="41">
        <f t="shared" si="169"/>
        <v>392</v>
      </c>
      <c r="FV27" s="41">
        <f t="shared" si="169"/>
        <v>408</v>
      </c>
      <c r="FW27" s="41">
        <f t="shared" si="169"/>
        <v>384</v>
      </c>
      <c r="FX27" s="41">
        <f t="shared" si="169"/>
        <v>376</v>
      </c>
      <c r="FY27" s="41">
        <f t="shared" si="169"/>
        <v>416</v>
      </c>
      <c r="FZ27" s="41">
        <f t="shared" si="169"/>
        <v>392</v>
      </c>
      <c r="GA27" s="41">
        <f t="shared" si="169"/>
        <v>408</v>
      </c>
      <c r="GB27" s="41">
        <f t="shared" si="169"/>
        <v>352</v>
      </c>
      <c r="GC27" s="41">
        <f t="shared" si="169"/>
        <v>392</v>
      </c>
      <c r="GD27" s="41">
        <f t="shared" si="169"/>
        <v>368</v>
      </c>
      <c r="GE27" s="41">
        <f t="shared" si="169"/>
        <v>424</v>
      </c>
      <c r="GF27" s="41">
        <f t="shared" si="169"/>
        <v>368</v>
      </c>
      <c r="GG27" s="41">
        <f t="shared" si="169"/>
        <v>392</v>
      </c>
      <c r="GH27" s="41">
        <f t="shared" si="169"/>
        <v>408</v>
      </c>
      <c r="GI27" s="41">
        <f t="shared" si="169"/>
        <v>384</v>
      </c>
      <c r="GJ27" s="41">
        <f t="shared" si="169"/>
        <v>392</v>
      </c>
      <c r="GK27" s="41">
        <f t="shared" si="169"/>
        <v>400</v>
      </c>
      <c r="GL27" s="41">
        <f t="shared" si="169"/>
        <v>392</v>
      </c>
      <c r="GM27" s="41">
        <f t="shared" ref="GM27:IX27" si="170">24*(GM6+GM7+GM5)+0.5*GM26</f>
        <v>424</v>
      </c>
      <c r="GN27" s="41">
        <f t="shared" si="170"/>
        <v>352</v>
      </c>
      <c r="GO27" s="41">
        <f t="shared" si="170"/>
        <v>376</v>
      </c>
      <c r="GP27" s="41">
        <f t="shared" si="170"/>
        <v>368</v>
      </c>
      <c r="GQ27" s="41">
        <f t="shared" si="170"/>
        <v>424</v>
      </c>
      <c r="GR27" s="41">
        <f t="shared" si="170"/>
        <v>368</v>
      </c>
      <c r="GS27" s="41">
        <f t="shared" si="170"/>
        <v>408</v>
      </c>
      <c r="GT27" s="41">
        <f t="shared" si="170"/>
        <v>392</v>
      </c>
      <c r="GU27" s="41">
        <f t="shared" si="170"/>
        <v>384</v>
      </c>
      <c r="GV27" s="41">
        <f t="shared" si="170"/>
        <v>408</v>
      </c>
      <c r="GW27" s="41">
        <f t="shared" si="170"/>
        <v>384</v>
      </c>
      <c r="GX27" s="41">
        <f t="shared" si="170"/>
        <v>392</v>
      </c>
      <c r="GY27" s="41">
        <f t="shared" si="170"/>
        <v>424</v>
      </c>
      <c r="GZ27" s="41">
        <f t="shared" si="170"/>
        <v>360</v>
      </c>
      <c r="HA27" s="41">
        <f t="shared" si="170"/>
        <v>376</v>
      </c>
      <c r="HB27" s="41">
        <f t="shared" si="170"/>
        <v>400</v>
      </c>
      <c r="HC27" s="41">
        <f t="shared" si="170"/>
        <v>392</v>
      </c>
      <c r="HD27" s="41">
        <f t="shared" si="170"/>
        <v>368</v>
      </c>
      <c r="HE27" s="41">
        <f t="shared" si="170"/>
        <v>424</v>
      </c>
      <c r="HF27" s="41">
        <f t="shared" si="170"/>
        <v>376</v>
      </c>
      <c r="HG27" s="41">
        <f t="shared" si="170"/>
        <v>400</v>
      </c>
      <c r="HH27" s="41">
        <f t="shared" si="170"/>
        <v>392</v>
      </c>
      <c r="HI27" s="41">
        <f t="shared" si="170"/>
        <v>384</v>
      </c>
      <c r="HJ27" s="41">
        <f t="shared" si="170"/>
        <v>424</v>
      </c>
      <c r="HK27" s="41">
        <f t="shared" si="170"/>
        <v>392</v>
      </c>
      <c r="HL27" s="41">
        <f t="shared" si="170"/>
        <v>352</v>
      </c>
      <c r="HM27" s="41">
        <f t="shared" si="170"/>
        <v>392</v>
      </c>
      <c r="HN27" s="41">
        <f t="shared" si="170"/>
        <v>384</v>
      </c>
      <c r="HO27" s="41">
        <f t="shared" si="170"/>
        <v>392</v>
      </c>
      <c r="HP27" s="41">
        <f t="shared" si="170"/>
        <v>384</v>
      </c>
      <c r="HQ27" s="41">
        <f t="shared" si="170"/>
        <v>408</v>
      </c>
      <c r="HR27" s="41">
        <f t="shared" si="170"/>
        <v>376</v>
      </c>
      <c r="HS27" s="41">
        <f t="shared" si="170"/>
        <v>416</v>
      </c>
      <c r="HT27" s="41">
        <f t="shared" si="170"/>
        <v>376</v>
      </c>
      <c r="HU27" s="41">
        <f t="shared" si="170"/>
        <v>384</v>
      </c>
      <c r="HV27" s="41">
        <f t="shared" si="170"/>
        <v>424</v>
      </c>
      <c r="HW27" s="41">
        <f t="shared" si="170"/>
        <v>392</v>
      </c>
      <c r="HX27" s="41">
        <f t="shared" si="170"/>
        <v>352</v>
      </c>
      <c r="HY27" s="41">
        <f t="shared" si="170"/>
        <v>408</v>
      </c>
      <c r="HZ27" s="41">
        <f t="shared" si="170"/>
        <v>368</v>
      </c>
      <c r="IA27" s="41">
        <f t="shared" si="170"/>
        <v>392</v>
      </c>
      <c r="IB27" s="41">
        <f t="shared" si="170"/>
        <v>400</v>
      </c>
      <c r="IC27" s="41">
        <f t="shared" si="170"/>
        <v>392</v>
      </c>
      <c r="ID27" s="41">
        <f t="shared" si="170"/>
        <v>392</v>
      </c>
      <c r="IE27" s="41">
        <f t="shared" si="170"/>
        <v>400</v>
      </c>
      <c r="IF27" s="41">
        <f t="shared" si="170"/>
        <v>376</v>
      </c>
      <c r="IG27" s="41">
        <f t="shared" si="170"/>
        <v>400</v>
      </c>
      <c r="IH27" s="41">
        <f t="shared" si="170"/>
        <v>408</v>
      </c>
      <c r="II27" s="41">
        <f t="shared" si="170"/>
        <v>392</v>
      </c>
      <c r="IJ27" s="41">
        <f t="shared" si="170"/>
        <v>352</v>
      </c>
      <c r="IK27" s="41">
        <f t="shared" si="170"/>
        <v>408</v>
      </c>
      <c r="IL27" s="41">
        <f t="shared" si="170"/>
        <v>368</v>
      </c>
      <c r="IM27" s="41">
        <f t="shared" si="170"/>
        <v>408</v>
      </c>
      <c r="IN27" s="41">
        <f t="shared" si="170"/>
        <v>384</v>
      </c>
      <c r="IO27" s="41">
        <f t="shared" si="170"/>
        <v>392</v>
      </c>
      <c r="IP27" s="41">
        <f t="shared" si="170"/>
        <v>408</v>
      </c>
      <c r="IQ27" s="41">
        <f t="shared" si="170"/>
        <v>384</v>
      </c>
      <c r="IR27" s="41">
        <f t="shared" si="170"/>
        <v>376</v>
      </c>
      <c r="IS27" s="41">
        <f t="shared" si="170"/>
        <v>416</v>
      </c>
      <c r="IT27" s="41">
        <f t="shared" si="170"/>
        <v>392</v>
      </c>
      <c r="IU27" s="41">
        <f t="shared" si="170"/>
        <v>408</v>
      </c>
      <c r="IV27" s="41">
        <f t="shared" si="170"/>
        <v>376</v>
      </c>
      <c r="IW27" s="41">
        <f t="shared" si="170"/>
        <v>376</v>
      </c>
      <c r="IX27" s="41">
        <f t="shared" si="170"/>
        <v>368</v>
      </c>
      <c r="IY27" s="41">
        <f t="shared" ref="IY27:LJ27" si="171">24*(IY6+IY7+IY5)+0.5*IY26</f>
        <v>424</v>
      </c>
      <c r="IZ27" s="41">
        <f t="shared" si="171"/>
        <v>368</v>
      </c>
      <c r="JA27" s="41">
        <f t="shared" si="171"/>
        <v>408</v>
      </c>
      <c r="JB27" s="41">
        <f t="shared" si="171"/>
        <v>392</v>
      </c>
      <c r="JC27" s="41">
        <f t="shared" si="171"/>
        <v>384</v>
      </c>
      <c r="JD27" s="41">
        <f t="shared" si="171"/>
        <v>408</v>
      </c>
      <c r="JE27" s="41">
        <f t="shared" si="171"/>
        <v>384</v>
      </c>
      <c r="JF27" s="41">
        <f t="shared" si="171"/>
        <v>392</v>
      </c>
      <c r="JG27" s="41">
        <f t="shared" si="171"/>
        <v>424</v>
      </c>
      <c r="JH27" s="41">
        <f t="shared" si="171"/>
        <v>352</v>
      </c>
      <c r="JI27" s="41">
        <f t="shared" si="171"/>
        <v>376</v>
      </c>
      <c r="JJ27" s="41">
        <f t="shared" si="171"/>
        <v>384</v>
      </c>
      <c r="JK27" s="41">
        <f t="shared" si="171"/>
        <v>408</v>
      </c>
      <c r="JL27" s="41">
        <f t="shared" si="171"/>
        <v>368</v>
      </c>
      <c r="JM27" s="41">
        <f t="shared" si="171"/>
        <v>424</v>
      </c>
      <c r="JN27" s="41">
        <f t="shared" si="171"/>
        <v>376</v>
      </c>
      <c r="JO27" s="41">
        <f t="shared" si="171"/>
        <v>384</v>
      </c>
      <c r="JP27" s="41">
        <f t="shared" si="171"/>
        <v>408</v>
      </c>
      <c r="JQ27" s="41">
        <f t="shared" si="171"/>
        <v>384</v>
      </c>
      <c r="JR27" s="41">
        <f t="shared" si="171"/>
        <v>408</v>
      </c>
      <c r="JS27" s="41">
        <f t="shared" si="171"/>
        <v>408</v>
      </c>
      <c r="JT27" s="41">
        <f t="shared" si="171"/>
        <v>352</v>
      </c>
      <c r="JU27" s="41">
        <f t="shared" si="171"/>
        <v>376</v>
      </c>
      <c r="JV27" s="41">
        <f t="shared" si="171"/>
        <v>400</v>
      </c>
      <c r="JW27" s="41">
        <f t="shared" si="171"/>
        <v>392</v>
      </c>
      <c r="JX27" s="41">
        <f t="shared" si="171"/>
        <v>368</v>
      </c>
      <c r="JY27" s="41">
        <f t="shared" si="171"/>
        <v>424</v>
      </c>
      <c r="JZ27" s="41">
        <f t="shared" si="171"/>
        <v>376</v>
      </c>
      <c r="KA27" s="41">
        <f t="shared" si="171"/>
        <v>400</v>
      </c>
      <c r="KB27" s="41">
        <f t="shared" si="171"/>
        <v>392</v>
      </c>
      <c r="KC27" s="41">
        <f t="shared" si="171"/>
        <v>384</v>
      </c>
      <c r="KD27" s="41">
        <f t="shared" si="171"/>
        <v>424</v>
      </c>
      <c r="KE27" s="41">
        <f t="shared" si="171"/>
        <v>392</v>
      </c>
      <c r="KF27" s="41">
        <f t="shared" si="171"/>
        <v>352</v>
      </c>
      <c r="KG27" s="41">
        <f t="shared" si="171"/>
        <v>392</v>
      </c>
      <c r="KH27" s="41">
        <f t="shared" si="171"/>
        <v>384</v>
      </c>
      <c r="KI27" s="41">
        <f t="shared" si="171"/>
        <v>392</v>
      </c>
      <c r="KJ27" s="41">
        <f t="shared" si="171"/>
        <v>384</v>
      </c>
      <c r="KK27" s="41">
        <f t="shared" si="171"/>
        <v>408</v>
      </c>
      <c r="KL27" s="41">
        <f t="shared" si="171"/>
        <v>376</v>
      </c>
      <c r="KM27" s="41">
        <f t="shared" si="171"/>
        <v>416</v>
      </c>
      <c r="KN27" s="41">
        <f t="shared" si="171"/>
        <v>376</v>
      </c>
      <c r="KO27" s="41">
        <f t="shared" si="171"/>
        <v>384</v>
      </c>
      <c r="KP27" s="41">
        <f t="shared" si="171"/>
        <v>424</v>
      </c>
      <c r="KQ27" s="41">
        <f t="shared" si="171"/>
        <v>392</v>
      </c>
      <c r="KR27" s="41">
        <f t="shared" si="171"/>
        <v>360</v>
      </c>
      <c r="KS27" s="41">
        <f t="shared" si="171"/>
        <v>408</v>
      </c>
      <c r="KT27" s="41">
        <f t="shared" si="171"/>
        <v>368</v>
      </c>
      <c r="KU27" s="41">
        <f t="shared" si="171"/>
        <v>408</v>
      </c>
      <c r="KV27" s="41">
        <f t="shared" si="171"/>
        <v>384</v>
      </c>
      <c r="KW27" s="41">
        <f t="shared" si="171"/>
        <v>392</v>
      </c>
      <c r="KX27" s="41">
        <f t="shared" si="171"/>
        <v>408</v>
      </c>
      <c r="KY27" s="41">
        <f t="shared" si="171"/>
        <v>384</v>
      </c>
      <c r="KZ27" s="41">
        <f t="shared" si="171"/>
        <v>376</v>
      </c>
      <c r="LA27" s="41">
        <f t="shared" si="171"/>
        <v>416</v>
      </c>
      <c r="LB27" s="41">
        <f t="shared" si="171"/>
        <v>392</v>
      </c>
      <c r="LC27" s="41">
        <f t="shared" si="171"/>
        <v>408</v>
      </c>
      <c r="LD27" s="41">
        <f t="shared" si="171"/>
        <v>352</v>
      </c>
      <c r="LE27" s="41">
        <f t="shared" si="171"/>
        <v>392</v>
      </c>
      <c r="LF27" s="41">
        <f t="shared" si="171"/>
        <v>368</v>
      </c>
      <c r="LG27" s="41">
        <f t="shared" si="171"/>
        <v>424</v>
      </c>
      <c r="LH27" s="41">
        <f t="shared" si="171"/>
        <v>368</v>
      </c>
      <c r="LI27" s="41">
        <f t="shared" si="171"/>
        <v>392</v>
      </c>
      <c r="LJ27" s="41">
        <f t="shared" si="171"/>
        <v>408</v>
      </c>
      <c r="LK27" s="41">
        <f t="shared" ref="LK27:MX27" si="172">24*(LK6+LK7+LK5)+0.5*LK26</f>
        <v>384</v>
      </c>
      <c r="LL27" s="41">
        <f t="shared" si="172"/>
        <v>392</v>
      </c>
      <c r="LM27" s="41">
        <f t="shared" si="172"/>
        <v>400</v>
      </c>
      <c r="LN27" s="41">
        <f t="shared" si="172"/>
        <v>392</v>
      </c>
      <c r="LO27" s="41">
        <f t="shared" si="172"/>
        <v>424</v>
      </c>
      <c r="LP27" s="41">
        <f t="shared" si="172"/>
        <v>352</v>
      </c>
      <c r="LQ27" s="41">
        <f t="shared" si="172"/>
        <v>376</v>
      </c>
      <c r="LR27" s="41">
        <f t="shared" si="172"/>
        <v>368</v>
      </c>
      <c r="LS27" s="41">
        <f t="shared" si="172"/>
        <v>424</v>
      </c>
      <c r="LT27" s="41">
        <f t="shared" si="172"/>
        <v>368</v>
      </c>
      <c r="LU27" s="41">
        <f t="shared" si="172"/>
        <v>408</v>
      </c>
      <c r="LV27" s="41">
        <f t="shared" si="172"/>
        <v>392</v>
      </c>
      <c r="LW27" s="41">
        <f t="shared" si="172"/>
        <v>384</v>
      </c>
      <c r="LX27" s="41">
        <f t="shared" si="172"/>
        <v>408</v>
      </c>
      <c r="LY27" s="41">
        <f t="shared" si="172"/>
        <v>384</v>
      </c>
      <c r="LZ27" s="41">
        <f t="shared" si="172"/>
        <v>392</v>
      </c>
      <c r="MA27" s="41">
        <f t="shared" si="172"/>
        <v>424</v>
      </c>
      <c r="MB27" s="41">
        <f t="shared" si="172"/>
        <v>352</v>
      </c>
      <c r="MC27" s="41">
        <f t="shared" si="172"/>
        <v>376</v>
      </c>
      <c r="MD27" s="41">
        <f t="shared" si="172"/>
        <v>384</v>
      </c>
      <c r="ME27" s="41">
        <f t="shared" si="172"/>
        <v>408</v>
      </c>
      <c r="MF27" s="41">
        <f t="shared" si="172"/>
        <v>368</v>
      </c>
      <c r="MG27" s="41">
        <f t="shared" si="172"/>
        <v>424</v>
      </c>
      <c r="MH27" s="41">
        <f t="shared" si="172"/>
        <v>376</v>
      </c>
      <c r="MI27" s="41">
        <f t="shared" si="172"/>
        <v>384</v>
      </c>
      <c r="MJ27" s="41">
        <f t="shared" si="172"/>
        <v>408</v>
      </c>
      <c r="MK27" s="41">
        <f t="shared" si="172"/>
        <v>384</v>
      </c>
      <c r="ML27" s="41">
        <f t="shared" si="172"/>
        <v>408</v>
      </c>
      <c r="MM27" s="41">
        <f t="shared" si="172"/>
        <v>408</v>
      </c>
      <c r="MN27" s="41">
        <f t="shared" si="172"/>
        <v>360</v>
      </c>
      <c r="MO27" s="41">
        <f t="shared" si="172"/>
        <v>392</v>
      </c>
      <c r="MP27" s="41">
        <f t="shared" si="172"/>
        <v>384</v>
      </c>
      <c r="MQ27" s="41">
        <f t="shared" si="172"/>
        <v>392</v>
      </c>
      <c r="MR27" s="41">
        <f t="shared" si="172"/>
        <v>384</v>
      </c>
      <c r="MS27" s="41">
        <f t="shared" si="172"/>
        <v>408</v>
      </c>
      <c r="MT27" s="41">
        <f t="shared" si="172"/>
        <v>376</v>
      </c>
      <c r="MU27" s="41">
        <f t="shared" si="172"/>
        <v>416</v>
      </c>
      <c r="MV27" s="41">
        <f t="shared" si="172"/>
        <v>376</v>
      </c>
      <c r="MW27" s="41">
        <f t="shared" si="172"/>
        <v>384</v>
      </c>
      <c r="MX27" s="41">
        <f t="shared" si="172"/>
        <v>424</v>
      </c>
    </row>
    <row r="28" spans="1:362" x14ac:dyDescent="0.2">
      <c r="A28" s="44"/>
      <c r="B28" s="41">
        <f>SUM(C28:N28)</f>
        <v>8760</v>
      </c>
      <c r="C28" s="41">
        <f t="shared" ref="C28:BN28" si="173">SUM(C26:C27)</f>
        <v>744</v>
      </c>
      <c r="D28" s="41">
        <f t="shared" si="173"/>
        <v>672</v>
      </c>
      <c r="E28" s="41">
        <f t="shared" si="173"/>
        <v>744</v>
      </c>
      <c r="F28" s="41">
        <f t="shared" si="173"/>
        <v>720</v>
      </c>
      <c r="G28" s="41">
        <f t="shared" si="173"/>
        <v>744</v>
      </c>
      <c r="H28" s="41">
        <f t="shared" si="173"/>
        <v>720</v>
      </c>
      <c r="I28" s="41">
        <f t="shared" si="173"/>
        <v>744</v>
      </c>
      <c r="J28" s="41">
        <f t="shared" si="173"/>
        <v>744</v>
      </c>
      <c r="K28" s="41">
        <f t="shared" si="173"/>
        <v>720</v>
      </c>
      <c r="L28" s="41">
        <f t="shared" si="173"/>
        <v>744</v>
      </c>
      <c r="M28" s="41">
        <f t="shared" si="173"/>
        <v>720</v>
      </c>
      <c r="N28" s="41">
        <f t="shared" si="173"/>
        <v>744</v>
      </c>
      <c r="O28" s="41">
        <f t="shared" si="173"/>
        <v>744</v>
      </c>
      <c r="P28" s="41">
        <f t="shared" si="173"/>
        <v>696</v>
      </c>
      <c r="Q28" s="41">
        <f t="shared" si="173"/>
        <v>744</v>
      </c>
      <c r="R28" s="41">
        <f t="shared" si="173"/>
        <v>720</v>
      </c>
      <c r="S28" s="41">
        <f t="shared" si="173"/>
        <v>744</v>
      </c>
      <c r="T28" s="41">
        <f t="shared" si="173"/>
        <v>720</v>
      </c>
      <c r="U28" s="41">
        <f t="shared" si="173"/>
        <v>744</v>
      </c>
      <c r="V28" s="41">
        <f t="shared" si="173"/>
        <v>744</v>
      </c>
      <c r="W28" s="41">
        <f t="shared" si="173"/>
        <v>720</v>
      </c>
      <c r="X28" s="41">
        <f t="shared" si="173"/>
        <v>744</v>
      </c>
      <c r="Y28" s="41">
        <f t="shared" si="173"/>
        <v>720</v>
      </c>
      <c r="Z28" s="41">
        <f t="shared" si="173"/>
        <v>744</v>
      </c>
      <c r="AA28" s="41">
        <f t="shared" si="173"/>
        <v>744</v>
      </c>
      <c r="AB28" s="41">
        <f t="shared" si="173"/>
        <v>672</v>
      </c>
      <c r="AC28" s="41">
        <f t="shared" si="173"/>
        <v>744</v>
      </c>
      <c r="AD28" s="41">
        <f t="shared" si="173"/>
        <v>720</v>
      </c>
      <c r="AE28" s="41">
        <f t="shared" si="173"/>
        <v>744</v>
      </c>
      <c r="AF28" s="41">
        <f t="shared" si="173"/>
        <v>720</v>
      </c>
      <c r="AG28" s="41">
        <f t="shared" si="173"/>
        <v>744</v>
      </c>
      <c r="AH28" s="41">
        <f t="shared" si="173"/>
        <v>744</v>
      </c>
      <c r="AI28" s="41">
        <f t="shared" si="173"/>
        <v>720</v>
      </c>
      <c r="AJ28" s="41">
        <f t="shared" si="173"/>
        <v>744</v>
      </c>
      <c r="AK28" s="41">
        <f t="shared" si="173"/>
        <v>720</v>
      </c>
      <c r="AL28" s="41">
        <f t="shared" si="173"/>
        <v>744</v>
      </c>
      <c r="AM28" s="41">
        <f t="shared" si="173"/>
        <v>744</v>
      </c>
      <c r="AN28" s="41">
        <f t="shared" si="173"/>
        <v>672</v>
      </c>
      <c r="AO28" s="41">
        <f t="shared" si="173"/>
        <v>744</v>
      </c>
      <c r="AP28" s="41">
        <f t="shared" si="173"/>
        <v>720</v>
      </c>
      <c r="AQ28" s="41">
        <f t="shared" si="173"/>
        <v>744</v>
      </c>
      <c r="AR28" s="41">
        <f t="shared" si="173"/>
        <v>720</v>
      </c>
      <c r="AS28" s="41">
        <f t="shared" si="173"/>
        <v>744</v>
      </c>
      <c r="AT28" s="41">
        <f t="shared" si="173"/>
        <v>744</v>
      </c>
      <c r="AU28" s="41">
        <f t="shared" si="173"/>
        <v>720</v>
      </c>
      <c r="AV28" s="41">
        <f t="shared" si="173"/>
        <v>744</v>
      </c>
      <c r="AW28" s="41">
        <f t="shared" si="173"/>
        <v>720</v>
      </c>
      <c r="AX28" s="41">
        <f t="shared" si="173"/>
        <v>744</v>
      </c>
      <c r="AY28" s="41">
        <f t="shared" si="173"/>
        <v>744</v>
      </c>
      <c r="AZ28" s="41">
        <f t="shared" si="173"/>
        <v>672</v>
      </c>
      <c r="BA28" s="41">
        <f t="shared" si="173"/>
        <v>744</v>
      </c>
      <c r="BB28" s="41">
        <f t="shared" si="173"/>
        <v>720</v>
      </c>
      <c r="BC28" s="41">
        <f t="shared" si="173"/>
        <v>744</v>
      </c>
      <c r="BD28" s="41">
        <f t="shared" si="173"/>
        <v>720</v>
      </c>
      <c r="BE28" s="41">
        <f t="shared" si="173"/>
        <v>744</v>
      </c>
      <c r="BF28" s="41">
        <f t="shared" si="173"/>
        <v>744</v>
      </c>
      <c r="BG28" s="41">
        <f t="shared" si="173"/>
        <v>720</v>
      </c>
      <c r="BH28" s="41">
        <f t="shared" si="173"/>
        <v>744</v>
      </c>
      <c r="BI28" s="41">
        <f t="shared" si="173"/>
        <v>720</v>
      </c>
      <c r="BJ28" s="41">
        <f t="shared" si="173"/>
        <v>744</v>
      </c>
      <c r="BK28" s="41">
        <f t="shared" si="173"/>
        <v>744</v>
      </c>
      <c r="BL28" s="41">
        <f t="shared" si="173"/>
        <v>696</v>
      </c>
      <c r="BM28" s="41">
        <f t="shared" si="173"/>
        <v>744</v>
      </c>
      <c r="BN28" s="41">
        <f t="shared" si="173"/>
        <v>720</v>
      </c>
      <c r="BO28" s="41">
        <f t="shared" ref="BO28:DZ28" si="174">SUM(BO26:BO27)</f>
        <v>744</v>
      </c>
      <c r="BP28" s="41">
        <f t="shared" si="174"/>
        <v>720</v>
      </c>
      <c r="BQ28" s="41">
        <f t="shared" si="174"/>
        <v>744</v>
      </c>
      <c r="BR28" s="41">
        <f t="shared" si="174"/>
        <v>744</v>
      </c>
      <c r="BS28" s="41">
        <f t="shared" si="174"/>
        <v>720</v>
      </c>
      <c r="BT28" s="41">
        <f t="shared" si="174"/>
        <v>744</v>
      </c>
      <c r="BU28" s="41">
        <f t="shared" si="174"/>
        <v>720</v>
      </c>
      <c r="BV28" s="41">
        <f t="shared" si="174"/>
        <v>744</v>
      </c>
      <c r="BW28" s="41">
        <f t="shared" si="174"/>
        <v>744</v>
      </c>
      <c r="BX28" s="41">
        <f t="shared" si="174"/>
        <v>672</v>
      </c>
      <c r="BY28" s="41">
        <f t="shared" si="174"/>
        <v>744</v>
      </c>
      <c r="BZ28" s="41">
        <f t="shared" si="174"/>
        <v>720</v>
      </c>
      <c r="CA28" s="41">
        <f t="shared" si="174"/>
        <v>744</v>
      </c>
      <c r="CB28" s="41">
        <f t="shared" si="174"/>
        <v>720</v>
      </c>
      <c r="CC28" s="41">
        <f t="shared" si="174"/>
        <v>744</v>
      </c>
      <c r="CD28" s="41">
        <f t="shared" si="174"/>
        <v>744</v>
      </c>
      <c r="CE28" s="41">
        <f t="shared" si="174"/>
        <v>720</v>
      </c>
      <c r="CF28" s="41">
        <f t="shared" si="174"/>
        <v>744</v>
      </c>
      <c r="CG28" s="41">
        <f t="shared" si="174"/>
        <v>720</v>
      </c>
      <c r="CH28" s="41">
        <f t="shared" si="174"/>
        <v>744</v>
      </c>
      <c r="CI28" s="41">
        <f t="shared" si="174"/>
        <v>744</v>
      </c>
      <c r="CJ28" s="41">
        <f t="shared" si="174"/>
        <v>672</v>
      </c>
      <c r="CK28" s="41">
        <f t="shared" si="174"/>
        <v>744</v>
      </c>
      <c r="CL28" s="41">
        <f t="shared" si="174"/>
        <v>720</v>
      </c>
      <c r="CM28" s="41">
        <f t="shared" si="174"/>
        <v>744</v>
      </c>
      <c r="CN28" s="41">
        <f t="shared" si="174"/>
        <v>720</v>
      </c>
      <c r="CO28" s="41">
        <f t="shared" si="174"/>
        <v>744</v>
      </c>
      <c r="CP28" s="41">
        <f t="shared" si="174"/>
        <v>744</v>
      </c>
      <c r="CQ28" s="41">
        <f t="shared" si="174"/>
        <v>720</v>
      </c>
      <c r="CR28" s="41">
        <f t="shared" si="174"/>
        <v>744</v>
      </c>
      <c r="CS28" s="41">
        <f t="shared" si="174"/>
        <v>720</v>
      </c>
      <c r="CT28" s="41">
        <f t="shared" si="174"/>
        <v>744</v>
      </c>
      <c r="CU28" s="41">
        <f t="shared" si="174"/>
        <v>744</v>
      </c>
      <c r="CV28" s="41">
        <f t="shared" si="174"/>
        <v>672</v>
      </c>
      <c r="CW28" s="41">
        <f t="shared" si="174"/>
        <v>744</v>
      </c>
      <c r="CX28" s="41">
        <f t="shared" si="174"/>
        <v>720</v>
      </c>
      <c r="CY28" s="41">
        <f t="shared" si="174"/>
        <v>744</v>
      </c>
      <c r="CZ28" s="41">
        <f t="shared" si="174"/>
        <v>720</v>
      </c>
      <c r="DA28" s="41">
        <f t="shared" si="174"/>
        <v>744</v>
      </c>
      <c r="DB28" s="41">
        <f t="shared" si="174"/>
        <v>744</v>
      </c>
      <c r="DC28" s="41">
        <f t="shared" si="174"/>
        <v>720</v>
      </c>
      <c r="DD28" s="41">
        <f t="shared" si="174"/>
        <v>744</v>
      </c>
      <c r="DE28" s="41">
        <f t="shared" si="174"/>
        <v>720</v>
      </c>
      <c r="DF28" s="41">
        <f t="shared" si="174"/>
        <v>744</v>
      </c>
      <c r="DG28" s="41">
        <f t="shared" si="174"/>
        <v>744</v>
      </c>
      <c r="DH28" s="41">
        <f t="shared" si="174"/>
        <v>696</v>
      </c>
      <c r="DI28" s="41">
        <f t="shared" si="174"/>
        <v>744</v>
      </c>
      <c r="DJ28" s="41">
        <f t="shared" si="174"/>
        <v>720</v>
      </c>
      <c r="DK28" s="41">
        <f t="shared" si="174"/>
        <v>744</v>
      </c>
      <c r="DL28" s="41">
        <f t="shared" si="174"/>
        <v>720</v>
      </c>
      <c r="DM28" s="41">
        <f t="shared" si="174"/>
        <v>744</v>
      </c>
      <c r="DN28" s="41">
        <f t="shared" si="174"/>
        <v>744</v>
      </c>
      <c r="DO28" s="41">
        <f t="shared" si="174"/>
        <v>720</v>
      </c>
      <c r="DP28" s="41">
        <f t="shared" si="174"/>
        <v>744</v>
      </c>
      <c r="DQ28" s="41">
        <f t="shared" si="174"/>
        <v>720</v>
      </c>
      <c r="DR28" s="41">
        <f t="shared" si="174"/>
        <v>744</v>
      </c>
      <c r="DS28" s="41">
        <f t="shared" si="174"/>
        <v>744</v>
      </c>
      <c r="DT28" s="41">
        <f t="shared" si="174"/>
        <v>672</v>
      </c>
      <c r="DU28" s="41">
        <f t="shared" si="174"/>
        <v>744</v>
      </c>
      <c r="DV28" s="41">
        <f t="shared" si="174"/>
        <v>720</v>
      </c>
      <c r="DW28" s="41">
        <f t="shared" si="174"/>
        <v>744</v>
      </c>
      <c r="DX28" s="41">
        <f t="shared" si="174"/>
        <v>720</v>
      </c>
      <c r="DY28" s="41">
        <f t="shared" si="174"/>
        <v>744</v>
      </c>
      <c r="DZ28" s="41">
        <f t="shared" si="174"/>
        <v>744</v>
      </c>
      <c r="EA28" s="41">
        <f t="shared" ref="EA28:GL28" si="175">SUM(EA26:EA27)</f>
        <v>720</v>
      </c>
      <c r="EB28" s="41">
        <f t="shared" si="175"/>
        <v>744</v>
      </c>
      <c r="EC28" s="41">
        <f t="shared" si="175"/>
        <v>720</v>
      </c>
      <c r="ED28" s="41">
        <f t="shared" si="175"/>
        <v>744</v>
      </c>
      <c r="EE28" s="41">
        <f t="shared" si="175"/>
        <v>744</v>
      </c>
      <c r="EF28" s="41">
        <f t="shared" si="175"/>
        <v>672</v>
      </c>
      <c r="EG28" s="41">
        <f t="shared" si="175"/>
        <v>744</v>
      </c>
      <c r="EH28" s="41">
        <f t="shared" si="175"/>
        <v>720</v>
      </c>
      <c r="EI28" s="41">
        <f t="shared" si="175"/>
        <v>744</v>
      </c>
      <c r="EJ28" s="41">
        <f t="shared" si="175"/>
        <v>720</v>
      </c>
      <c r="EK28" s="41">
        <f t="shared" si="175"/>
        <v>744</v>
      </c>
      <c r="EL28" s="41">
        <f t="shared" si="175"/>
        <v>744</v>
      </c>
      <c r="EM28" s="41">
        <f t="shared" si="175"/>
        <v>720</v>
      </c>
      <c r="EN28" s="41">
        <f t="shared" si="175"/>
        <v>744</v>
      </c>
      <c r="EO28" s="41">
        <f t="shared" si="175"/>
        <v>720</v>
      </c>
      <c r="EP28" s="41">
        <f t="shared" si="175"/>
        <v>744</v>
      </c>
      <c r="EQ28" s="41">
        <f t="shared" si="175"/>
        <v>744</v>
      </c>
      <c r="ER28" s="41">
        <f t="shared" si="175"/>
        <v>672</v>
      </c>
      <c r="ES28" s="41">
        <f t="shared" si="175"/>
        <v>744</v>
      </c>
      <c r="ET28" s="41">
        <f t="shared" si="175"/>
        <v>720</v>
      </c>
      <c r="EU28" s="41">
        <f t="shared" si="175"/>
        <v>744</v>
      </c>
      <c r="EV28" s="41">
        <f t="shared" si="175"/>
        <v>720</v>
      </c>
      <c r="EW28" s="41">
        <f t="shared" si="175"/>
        <v>744</v>
      </c>
      <c r="EX28" s="41">
        <f t="shared" si="175"/>
        <v>744</v>
      </c>
      <c r="EY28" s="41">
        <f t="shared" si="175"/>
        <v>720</v>
      </c>
      <c r="EZ28" s="41">
        <f t="shared" si="175"/>
        <v>744</v>
      </c>
      <c r="FA28" s="41">
        <f t="shared" si="175"/>
        <v>720</v>
      </c>
      <c r="FB28" s="41">
        <f t="shared" si="175"/>
        <v>744</v>
      </c>
      <c r="FC28" s="41">
        <f t="shared" si="175"/>
        <v>744</v>
      </c>
      <c r="FD28" s="41">
        <f t="shared" si="175"/>
        <v>696</v>
      </c>
      <c r="FE28" s="41">
        <f t="shared" si="175"/>
        <v>744</v>
      </c>
      <c r="FF28" s="41">
        <f t="shared" si="175"/>
        <v>720</v>
      </c>
      <c r="FG28" s="41">
        <f t="shared" si="175"/>
        <v>744</v>
      </c>
      <c r="FH28" s="41">
        <f t="shared" si="175"/>
        <v>720</v>
      </c>
      <c r="FI28" s="41">
        <f t="shared" si="175"/>
        <v>744</v>
      </c>
      <c r="FJ28" s="41">
        <f t="shared" si="175"/>
        <v>744</v>
      </c>
      <c r="FK28" s="41">
        <f t="shared" si="175"/>
        <v>720</v>
      </c>
      <c r="FL28" s="41">
        <f t="shared" si="175"/>
        <v>744</v>
      </c>
      <c r="FM28" s="41">
        <f t="shared" si="175"/>
        <v>720</v>
      </c>
      <c r="FN28" s="41">
        <f t="shared" si="175"/>
        <v>744</v>
      </c>
      <c r="FO28" s="41">
        <f t="shared" si="175"/>
        <v>744</v>
      </c>
      <c r="FP28" s="41">
        <f t="shared" si="175"/>
        <v>672</v>
      </c>
      <c r="FQ28" s="41">
        <f t="shared" si="175"/>
        <v>744</v>
      </c>
      <c r="FR28" s="41">
        <f t="shared" si="175"/>
        <v>720</v>
      </c>
      <c r="FS28" s="41">
        <f t="shared" si="175"/>
        <v>744</v>
      </c>
      <c r="FT28" s="41">
        <f t="shared" si="175"/>
        <v>720</v>
      </c>
      <c r="FU28" s="41">
        <f t="shared" si="175"/>
        <v>744</v>
      </c>
      <c r="FV28" s="41">
        <f t="shared" si="175"/>
        <v>744</v>
      </c>
      <c r="FW28" s="41">
        <f t="shared" si="175"/>
        <v>720</v>
      </c>
      <c r="FX28" s="41">
        <f t="shared" si="175"/>
        <v>744</v>
      </c>
      <c r="FY28" s="41">
        <f t="shared" si="175"/>
        <v>720</v>
      </c>
      <c r="FZ28" s="41">
        <f t="shared" si="175"/>
        <v>744</v>
      </c>
      <c r="GA28" s="41">
        <f t="shared" si="175"/>
        <v>744</v>
      </c>
      <c r="GB28" s="41">
        <f t="shared" si="175"/>
        <v>672</v>
      </c>
      <c r="GC28" s="41">
        <f t="shared" si="175"/>
        <v>744</v>
      </c>
      <c r="GD28" s="41">
        <f t="shared" si="175"/>
        <v>720</v>
      </c>
      <c r="GE28" s="41">
        <f t="shared" si="175"/>
        <v>744</v>
      </c>
      <c r="GF28" s="41">
        <f t="shared" si="175"/>
        <v>720</v>
      </c>
      <c r="GG28" s="41">
        <f t="shared" si="175"/>
        <v>744</v>
      </c>
      <c r="GH28" s="41">
        <f t="shared" si="175"/>
        <v>744</v>
      </c>
      <c r="GI28" s="41">
        <f t="shared" si="175"/>
        <v>720</v>
      </c>
      <c r="GJ28" s="41">
        <f t="shared" si="175"/>
        <v>744</v>
      </c>
      <c r="GK28" s="41">
        <f t="shared" si="175"/>
        <v>720</v>
      </c>
      <c r="GL28" s="41">
        <f t="shared" si="175"/>
        <v>744</v>
      </c>
      <c r="GM28" s="41">
        <f t="shared" ref="GM28:IX28" si="176">SUM(GM26:GM27)</f>
        <v>744</v>
      </c>
      <c r="GN28" s="41">
        <f t="shared" si="176"/>
        <v>672</v>
      </c>
      <c r="GO28" s="41">
        <f t="shared" si="176"/>
        <v>744</v>
      </c>
      <c r="GP28" s="41">
        <f t="shared" si="176"/>
        <v>720</v>
      </c>
      <c r="GQ28" s="41">
        <f t="shared" si="176"/>
        <v>744</v>
      </c>
      <c r="GR28" s="41">
        <f t="shared" si="176"/>
        <v>720</v>
      </c>
      <c r="GS28" s="41">
        <f t="shared" si="176"/>
        <v>744</v>
      </c>
      <c r="GT28" s="41">
        <f t="shared" si="176"/>
        <v>744</v>
      </c>
      <c r="GU28" s="41">
        <f t="shared" si="176"/>
        <v>720</v>
      </c>
      <c r="GV28" s="41">
        <f t="shared" si="176"/>
        <v>744</v>
      </c>
      <c r="GW28" s="41">
        <f t="shared" si="176"/>
        <v>720</v>
      </c>
      <c r="GX28" s="41">
        <f t="shared" si="176"/>
        <v>744</v>
      </c>
      <c r="GY28" s="41">
        <f t="shared" si="176"/>
        <v>744</v>
      </c>
      <c r="GZ28" s="41">
        <f t="shared" si="176"/>
        <v>696</v>
      </c>
      <c r="HA28" s="41">
        <f t="shared" si="176"/>
        <v>744</v>
      </c>
      <c r="HB28" s="41">
        <f t="shared" si="176"/>
        <v>720</v>
      </c>
      <c r="HC28" s="41">
        <f t="shared" si="176"/>
        <v>744</v>
      </c>
      <c r="HD28" s="41">
        <f t="shared" si="176"/>
        <v>720</v>
      </c>
      <c r="HE28" s="41">
        <f t="shared" si="176"/>
        <v>744</v>
      </c>
      <c r="HF28" s="41">
        <f t="shared" si="176"/>
        <v>744</v>
      </c>
      <c r="HG28" s="41">
        <f t="shared" si="176"/>
        <v>720</v>
      </c>
      <c r="HH28" s="41">
        <f t="shared" si="176"/>
        <v>744</v>
      </c>
      <c r="HI28" s="41">
        <f t="shared" si="176"/>
        <v>720</v>
      </c>
      <c r="HJ28" s="41">
        <f t="shared" si="176"/>
        <v>744</v>
      </c>
      <c r="HK28" s="41">
        <f t="shared" si="176"/>
        <v>744</v>
      </c>
      <c r="HL28" s="41">
        <f t="shared" si="176"/>
        <v>672</v>
      </c>
      <c r="HM28" s="41">
        <f t="shared" si="176"/>
        <v>744</v>
      </c>
      <c r="HN28" s="41">
        <f t="shared" si="176"/>
        <v>720</v>
      </c>
      <c r="HO28" s="41">
        <f t="shared" si="176"/>
        <v>744</v>
      </c>
      <c r="HP28" s="41">
        <f t="shared" si="176"/>
        <v>720</v>
      </c>
      <c r="HQ28" s="41">
        <f t="shared" si="176"/>
        <v>744</v>
      </c>
      <c r="HR28" s="41">
        <f t="shared" si="176"/>
        <v>744</v>
      </c>
      <c r="HS28" s="41">
        <f t="shared" si="176"/>
        <v>720</v>
      </c>
      <c r="HT28" s="41">
        <f t="shared" si="176"/>
        <v>744</v>
      </c>
      <c r="HU28" s="41">
        <f t="shared" si="176"/>
        <v>720</v>
      </c>
      <c r="HV28" s="41">
        <f t="shared" si="176"/>
        <v>744</v>
      </c>
      <c r="HW28" s="41">
        <f t="shared" si="176"/>
        <v>744</v>
      </c>
      <c r="HX28" s="41">
        <f t="shared" si="176"/>
        <v>672</v>
      </c>
      <c r="HY28" s="41">
        <f t="shared" si="176"/>
        <v>744</v>
      </c>
      <c r="HZ28" s="41">
        <f t="shared" si="176"/>
        <v>720</v>
      </c>
      <c r="IA28" s="41">
        <f t="shared" si="176"/>
        <v>744</v>
      </c>
      <c r="IB28" s="41">
        <f t="shared" si="176"/>
        <v>720</v>
      </c>
      <c r="IC28" s="41">
        <f t="shared" si="176"/>
        <v>744</v>
      </c>
      <c r="ID28" s="41">
        <f t="shared" si="176"/>
        <v>744</v>
      </c>
      <c r="IE28" s="41">
        <f t="shared" si="176"/>
        <v>720</v>
      </c>
      <c r="IF28" s="41">
        <f t="shared" si="176"/>
        <v>744</v>
      </c>
      <c r="IG28" s="41">
        <f t="shared" si="176"/>
        <v>720</v>
      </c>
      <c r="IH28" s="41">
        <f t="shared" si="176"/>
        <v>744</v>
      </c>
      <c r="II28" s="41">
        <f t="shared" si="176"/>
        <v>744</v>
      </c>
      <c r="IJ28" s="41">
        <f t="shared" si="176"/>
        <v>672</v>
      </c>
      <c r="IK28" s="41">
        <f t="shared" si="176"/>
        <v>744</v>
      </c>
      <c r="IL28" s="41">
        <f t="shared" si="176"/>
        <v>720</v>
      </c>
      <c r="IM28" s="41">
        <f t="shared" si="176"/>
        <v>744</v>
      </c>
      <c r="IN28" s="41">
        <f t="shared" si="176"/>
        <v>720</v>
      </c>
      <c r="IO28" s="41">
        <f t="shared" si="176"/>
        <v>744</v>
      </c>
      <c r="IP28" s="41">
        <f t="shared" si="176"/>
        <v>744</v>
      </c>
      <c r="IQ28" s="41">
        <f t="shared" si="176"/>
        <v>720</v>
      </c>
      <c r="IR28" s="41">
        <f t="shared" si="176"/>
        <v>744</v>
      </c>
      <c r="IS28" s="41">
        <f t="shared" si="176"/>
        <v>720</v>
      </c>
      <c r="IT28" s="41">
        <f t="shared" si="176"/>
        <v>744</v>
      </c>
      <c r="IU28" s="41">
        <f t="shared" si="176"/>
        <v>744</v>
      </c>
      <c r="IV28" s="41">
        <f t="shared" si="176"/>
        <v>696</v>
      </c>
      <c r="IW28" s="41">
        <f t="shared" si="176"/>
        <v>744</v>
      </c>
      <c r="IX28" s="41">
        <f t="shared" si="176"/>
        <v>720</v>
      </c>
      <c r="IY28" s="41">
        <f t="shared" ref="IY28:LJ28" si="177">SUM(IY26:IY27)</f>
        <v>744</v>
      </c>
      <c r="IZ28" s="41">
        <f t="shared" si="177"/>
        <v>720</v>
      </c>
      <c r="JA28" s="41">
        <f t="shared" si="177"/>
        <v>744</v>
      </c>
      <c r="JB28" s="41">
        <f t="shared" si="177"/>
        <v>744</v>
      </c>
      <c r="JC28" s="41">
        <f t="shared" si="177"/>
        <v>720</v>
      </c>
      <c r="JD28" s="41">
        <f t="shared" si="177"/>
        <v>744</v>
      </c>
      <c r="JE28" s="41">
        <f t="shared" si="177"/>
        <v>720</v>
      </c>
      <c r="JF28" s="41">
        <f t="shared" si="177"/>
        <v>744</v>
      </c>
      <c r="JG28" s="41">
        <f t="shared" si="177"/>
        <v>744</v>
      </c>
      <c r="JH28" s="41">
        <f t="shared" si="177"/>
        <v>672</v>
      </c>
      <c r="JI28" s="41">
        <f t="shared" si="177"/>
        <v>744</v>
      </c>
      <c r="JJ28" s="41">
        <f t="shared" si="177"/>
        <v>720</v>
      </c>
      <c r="JK28" s="41">
        <f t="shared" si="177"/>
        <v>744</v>
      </c>
      <c r="JL28" s="41">
        <f t="shared" si="177"/>
        <v>720</v>
      </c>
      <c r="JM28" s="41">
        <f t="shared" si="177"/>
        <v>744</v>
      </c>
      <c r="JN28" s="41">
        <f t="shared" si="177"/>
        <v>744</v>
      </c>
      <c r="JO28" s="41">
        <f t="shared" si="177"/>
        <v>720</v>
      </c>
      <c r="JP28" s="41">
        <f t="shared" si="177"/>
        <v>744</v>
      </c>
      <c r="JQ28" s="41">
        <f t="shared" si="177"/>
        <v>720</v>
      </c>
      <c r="JR28" s="41">
        <f t="shared" si="177"/>
        <v>744</v>
      </c>
      <c r="JS28" s="41">
        <f t="shared" si="177"/>
        <v>744</v>
      </c>
      <c r="JT28" s="41">
        <f t="shared" si="177"/>
        <v>672</v>
      </c>
      <c r="JU28" s="41">
        <f t="shared" si="177"/>
        <v>744</v>
      </c>
      <c r="JV28" s="41">
        <f t="shared" si="177"/>
        <v>720</v>
      </c>
      <c r="JW28" s="41">
        <f t="shared" si="177"/>
        <v>744</v>
      </c>
      <c r="JX28" s="41">
        <f t="shared" si="177"/>
        <v>720</v>
      </c>
      <c r="JY28" s="41">
        <f t="shared" si="177"/>
        <v>744</v>
      </c>
      <c r="JZ28" s="41">
        <f t="shared" si="177"/>
        <v>744</v>
      </c>
      <c r="KA28" s="41">
        <f t="shared" si="177"/>
        <v>720</v>
      </c>
      <c r="KB28" s="41">
        <f t="shared" si="177"/>
        <v>744</v>
      </c>
      <c r="KC28" s="41">
        <f t="shared" si="177"/>
        <v>720</v>
      </c>
      <c r="KD28" s="41">
        <f t="shared" si="177"/>
        <v>744</v>
      </c>
      <c r="KE28" s="41">
        <f t="shared" si="177"/>
        <v>744</v>
      </c>
      <c r="KF28" s="41">
        <f t="shared" si="177"/>
        <v>672</v>
      </c>
      <c r="KG28" s="41">
        <f t="shared" si="177"/>
        <v>744</v>
      </c>
      <c r="KH28" s="41">
        <f t="shared" si="177"/>
        <v>720</v>
      </c>
      <c r="KI28" s="41">
        <f t="shared" si="177"/>
        <v>744</v>
      </c>
      <c r="KJ28" s="41">
        <f t="shared" si="177"/>
        <v>720</v>
      </c>
      <c r="KK28" s="41">
        <f t="shared" si="177"/>
        <v>744</v>
      </c>
      <c r="KL28" s="41">
        <f t="shared" si="177"/>
        <v>744</v>
      </c>
      <c r="KM28" s="41">
        <f t="shared" si="177"/>
        <v>720</v>
      </c>
      <c r="KN28" s="41">
        <f t="shared" si="177"/>
        <v>744</v>
      </c>
      <c r="KO28" s="41">
        <f t="shared" si="177"/>
        <v>720</v>
      </c>
      <c r="KP28" s="41">
        <f t="shared" si="177"/>
        <v>744</v>
      </c>
      <c r="KQ28" s="41">
        <f t="shared" si="177"/>
        <v>744</v>
      </c>
      <c r="KR28" s="41">
        <f t="shared" si="177"/>
        <v>696</v>
      </c>
      <c r="KS28" s="41">
        <f t="shared" si="177"/>
        <v>744</v>
      </c>
      <c r="KT28" s="41">
        <f t="shared" si="177"/>
        <v>720</v>
      </c>
      <c r="KU28" s="41">
        <f t="shared" si="177"/>
        <v>744</v>
      </c>
      <c r="KV28" s="41">
        <f t="shared" si="177"/>
        <v>720</v>
      </c>
      <c r="KW28" s="41">
        <f t="shared" si="177"/>
        <v>744</v>
      </c>
      <c r="KX28" s="41">
        <f t="shared" si="177"/>
        <v>744</v>
      </c>
      <c r="KY28" s="41">
        <f t="shared" si="177"/>
        <v>720</v>
      </c>
      <c r="KZ28" s="41">
        <f t="shared" si="177"/>
        <v>744</v>
      </c>
      <c r="LA28" s="41">
        <f t="shared" si="177"/>
        <v>720</v>
      </c>
      <c r="LB28" s="41">
        <f t="shared" si="177"/>
        <v>744</v>
      </c>
      <c r="LC28" s="41">
        <f t="shared" si="177"/>
        <v>744</v>
      </c>
      <c r="LD28" s="41">
        <f t="shared" si="177"/>
        <v>672</v>
      </c>
      <c r="LE28" s="41">
        <f t="shared" si="177"/>
        <v>744</v>
      </c>
      <c r="LF28" s="41">
        <f t="shared" si="177"/>
        <v>720</v>
      </c>
      <c r="LG28" s="41">
        <f t="shared" si="177"/>
        <v>744</v>
      </c>
      <c r="LH28" s="41">
        <f t="shared" si="177"/>
        <v>720</v>
      </c>
      <c r="LI28" s="41">
        <f t="shared" si="177"/>
        <v>744</v>
      </c>
      <c r="LJ28" s="41">
        <f t="shared" si="177"/>
        <v>744</v>
      </c>
      <c r="LK28" s="41">
        <f t="shared" ref="LK28:MX28" si="178">SUM(LK26:LK27)</f>
        <v>720</v>
      </c>
      <c r="LL28" s="41">
        <f t="shared" si="178"/>
        <v>744</v>
      </c>
      <c r="LM28" s="41">
        <f t="shared" si="178"/>
        <v>720</v>
      </c>
      <c r="LN28" s="41">
        <f t="shared" si="178"/>
        <v>744</v>
      </c>
      <c r="LO28" s="41">
        <f t="shared" si="178"/>
        <v>744</v>
      </c>
      <c r="LP28" s="41">
        <f t="shared" si="178"/>
        <v>672</v>
      </c>
      <c r="LQ28" s="41">
        <f t="shared" si="178"/>
        <v>744</v>
      </c>
      <c r="LR28" s="41">
        <f t="shared" si="178"/>
        <v>720</v>
      </c>
      <c r="LS28" s="41">
        <f t="shared" si="178"/>
        <v>744</v>
      </c>
      <c r="LT28" s="41">
        <f t="shared" si="178"/>
        <v>720</v>
      </c>
      <c r="LU28" s="41">
        <f t="shared" si="178"/>
        <v>744</v>
      </c>
      <c r="LV28" s="41">
        <f t="shared" si="178"/>
        <v>744</v>
      </c>
      <c r="LW28" s="41">
        <f t="shared" si="178"/>
        <v>720</v>
      </c>
      <c r="LX28" s="41">
        <f t="shared" si="178"/>
        <v>744</v>
      </c>
      <c r="LY28" s="41">
        <f t="shared" si="178"/>
        <v>720</v>
      </c>
      <c r="LZ28" s="41">
        <f t="shared" si="178"/>
        <v>744</v>
      </c>
      <c r="MA28" s="41">
        <f t="shared" si="178"/>
        <v>744</v>
      </c>
      <c r="MB28" s="41">
        <f t="shared" si="178"/>
        <v>672</v>
      </c>
      <c r="MC28" s="41">
        <f t="shared" si="178"/>
        <v>744</v>
      </c>
      <c r="MD28" s="41">
        <f t="shared" si="178"/>
        <v>720</v>
      </c>
      <c r="ME28" s="41">
        <f t="shared" si="178"/>
        <v>744</v>
      </c>
      <c r="MF28" s="41">
        <f t="shared" si="178"/>
        <v>720</v>
      </c>
      <c r="MG28" s="41">
        <f t="shared" si="178"/>
        <v>744</v>
      </c>
      <c r="MH28" s="41">
        <f t="shared" si="178"/>
        <v>744</v>
      </c>
      <c r="MI28" s="41">
        <f t="shared" si="178"/>
        <v>720</v>
      </c>
      <c r="MJ28" s="41">
        <f t="shared" si="178"/>
        <v>744</v>
      </c>
      <c r="MK28" s="41">
        <f t="shared" si="178"/>
        <v>720</v>
      </c>
      <c r="ML28" s="41">
        <f t="shared" si="178"/>
        <v>744</v>
      </c>
      <c r="MM28" s="41">
        <f t="shared" si="178"/>
        <v>744</v>
      </c>
      <c r="MN28" s="41">
        <f t="shared" si="178"/>
        <v>696</v>
      </c>
      <c r="MO28" s="41">
        <f t="shared" si="178"/>
        <v>744</v>
      </c>
      <c r="MP28" s="41">
        <f t="shared" si="178"/>
        <v>720</v>
      </c>
      <c r="MQ28" s="41">
        <f t="shared" si="178"/>
        <v>744</v>
      </c>
      <c r="MR28" s="41">
        <f t="shared" si="178"/>
        <v>720</v>
      </c>
      <c r="MS28" s="41">
        <f t="shared" si="178"/>
        <v>744</v>
      </c>
      <c r="MT28" s="41">
        <f t="shared" si="178"/>
        <v>744</v>
      </c>
      <c r="MU28" s="41">
        <f t="shared" si="178"/>
        <v>720</v>
      </c>
      <c r="MV28" s="41">
        <f t="shared" si="178"/>
        <v>744</v>
      </c>
      <c r="MW28" s="41">
        <f t="shared" si="178"/>
        <v>720</v>
      </c>
      <c r="MX28" s="41">
        <f t="shared" si="178"/>
        <v>744</v>
      </c>
    </row>
    <row r="29" spans="1:362" x14ac:dyDescent="0.2">
      <c r="A29" s="40" t="s">
        <v>35</v>
      </c>
      <c r="C29" s="41">
        <f>C27</f>
        <v>424</v>
      </c>
      <c r="D29" s="41">
        <f>D27</f>
        <v>352</v>
      </c>
      <c r="E29" s="43">
        <f>IF(E$1&lt;=2007,E27,E27-1)</f>
        <v>375</v>
      </c>
      <c r="F29" s="43">
        <f>IF(F$1&lt;=2007,F27-1,F27)</f>
        <v>384</v>
      </c>
      <c r="G29" s="41">
        <f>G27</f>
        <v>408</v>
      </c>
      <c r="H29" s="41">
        <f>H27</f>
        <v>368</v>
      </c>
      <c r="I29" s="41">
        <f>I27</f>
        <v>424</v>
      </c>
      <c r="J29" s="41">
        <f>J27</f>
        <v>376</v>
      </c>
      <c r="K29" s="41">
        <f>K27</f>
        <v>384</v>
      </c>
      <c r="L29" s="42">
        <f>IF(L$1&lt;=2007,L27+1,L27)</f>
        <v>408</v>
      </c>
      <c r="M29" s="42">
        <f>IF(M$1&lt;=2007,M27,M27+1)</f>
        <v>385</v>
      </c>
      <c r="N29" s="41">
        <f>N27</f>
        <v>408</v>
      </c>
      <c r="O29" s="41">
        <f>O27</f>
        <v>408</v>
      </c>
      <c r="P29" s="41">
        <f>P27</f>
        <v>360</v>
      </c>
      <c r="Q29" s="43">
        <f>IF(Q$1&lt;=2007,Q27,Q27-1)</f>
        <v>391</v>
      </c>
      <c r="R29" s="43">
        <f>IF(R$1&lt;=2007,R27-1,R27)</f>
        <v>384</v>
      </c>
      <c r="S29" s="41">
        <f>S27</f>
        <v>392</v>
      </c>
      <c r="T29" s="41">
        <f>T27</f>
        <v>384</v>
      </c>
      <c r="U29" s="41">
        <f>U27</f>
        <v>408</v>
      </c>
      <c r="V29" s="41">
        <f>V27</f>
        <v>376</v>
      </c>
      <c r="W29" s="41">
        <f>W27</f>
        <v>416</v>
      </c>
      <c r="X29" s="42">
        <f>IF(X$1&lt;=2007,X27+1,X27)</f>
        <v>376</v>
      </c>
      <c r="Y29" s="42">
        <f>IF(Y$1&lt;=2007,Y27,Y27+1)</f>
        <v>385</v>
      </c>
      <c r="Z29" s="41">
        <f>Z27</f>
        <v>424</v>
      </c>
      <c r="AA29" s="41">
        <f>AA27</f>
        <v>392</v>
      </c>
      <c r="AB29" s="41">
        <f>AB27</f>
        <v>352</v>
      </c>
      <c r="AC29" s="43">
        <f>IF(AC$1&lt;=2007,AC27,AC27-1)</f>
        <v>407</v>
      </c>
      <c r="AD29" s="43">
        <f>IF(AD$1&lt;=2007,AD27-1,AD27)</f>
        <v>368</v>
      </c>
      <c r="AE29" s="41">
        <f>AE27</f>
        <v>392</v>
      </c>
      <c r="AF29" s="41">
        <f>AF27</f>
        <v>400</v>
      </c>
      <c r="AG29" s="41">
        <f>AG27</f>
        <v>392</v>
      </c>
      <c r="AH29" s="41">
        <f>AH27</f>
        <v>392</v>
      </c>
      <c r="AI29" s="41">
        <f>AI27</f>
        <v>400</v>
      </c>
      <c r="AJ29" s="42">
        <f>IF(AJ$1&lt;=2007,AJ27+1,AJ27)</f>
        <v>376</v>
      </c>
      <c r="AK29" s="42">
        <f>IF(AK$1&lt;=2007,AK27,AK27+1)</f>
        <v>401</v>
      </c>
      <c r="AL29" s="41">
        <f>AL27</f>
        <v>408</v>
      </c>
      <c r="AM29" s="41">
        <f>AM27</f>
        <v>392</v>
      </c>
      <c r="AN29" s="41">
        <f>AN27</f>
        <v>352</v>
      </c>
      <c r="AO29" s="43">
        <f>IF(AO$1&lt;=2007,AO27,AO27-1)</f>
        <v>407</v>
      </c>
      <c r="AP29" s="43">
        <f>IF(AP$1&lt;=2007,AP27-1,AP27)</f>
        <v>368</v>
      </c>
      <c r="AQ29" s="41">
        <f>AQ27</f>
        <v>408</v>
      </c>
      <c r="AR29" s="41">
        <f>AR27</f>
        <v>384</v>
      </c>
      <c r="AS29" s="41">
        <f>AS27</f>
        <v>392</v>
      </c>
      <c r="AT29" s="41">
        <f>AT27</f>
        <v>408</v>
      </c>
      <c r="AU29" s="41">
        <f>AU27</f>
        <v>384</v>
      </c>
      <c r="AV29" s="42">
        <f>IF(AV$1&lt;=2007,AV27+1,AV27)</f>
        <v>376</v>
      </c>
      <c r="AW29" s="42">
        <f>IF(AW$1&lt;=2007,AW27,AW27+1)</f>
        <v>417</v>
      </c>
      <c r="AX29" s="41">
        <f>AX27</f>
        <v>392</v>
      </c>
      <c r="AY29" s="41">
        <f>AY27</f>
        <v>408</v>
      </c>
      <c r="AZ29" s="41">
        <f>AZ27</f>
        <v>352</v>
      </c>
      <c r="BA29" s="43">
        <f>IF(BA$1&lt;=2007,BA27,BA27-1)</f>
        <v>391</v>
      </c>
      <c r="BB29" s="43">
        <f>IF(BB$1&lt;=2007,BB27-1,BB27)</f>
        <v>368</v>
      </c>
      <c r="BC29" s="41">
        <f>BC27</f>
        <v>424</v>
      </c>
      <c r="BD29" s="41">
        <f>BD27</f>
        <v>368</v>
      </c>
      <c r="BE29" s="41">
        <f>BE27</f>
        <v>392</v>
      </c>
      <c r="BF29" s="41">
        <f>BF27</f>
        <v>408</v>
      </c>
      <c r="BG29" s="41">
        <f>BG27</f>
        <v>384</v>
      </c>
      <c r="BH29" s="42">
        <f>IF(BH$1&lt;=2007,BH27+1,BH27)</f>
        <v>392</v>
      </c>
      <c r="BI29" s="42">
        <f>IF(BI$1&lt;=2007,BI27,BI27+1)</f>
        <v>401</v>
      </c>
      <c r="BJ29" s="41">
        <f>BJ27</f>
        <v>392</v>
      </c>
      <c r="BK29" s="41">
        <f>BK27</f>
        <v>424</v>
      </c>
      <c r="BL29" s="41">
        <f>BL27</f>
        <v>360</v>
      </c>
      <c r="BM29" s="43">
        <f>IF(BM$1&lt;=2007,BM27,BM27-1)</f>
        <v>375</v>
      </c>
      <c r="BN29" s="43">
        <f>IF(BN$1&lt;=2007,BN27-1,BN27)</f>
        <v>384</v>
      </c>
      <c r="BO29" s="41">
        <f>BO27</f>
        <v>408</v>
      </c>
      <c r="BP29" s="41">
        <f>BP27</f>
        <v>368</v>
      </c>
      <c r="BQ29" s="41">
        <f>BQ27</f>
        <v>424</v>
      </c>
      <c r="BR29" s="41">
        <f>BR27</f>
        <v>376</v>
      </c>
      <c r="BS29" s="41">
        <f>BS27</f>
        <v>384</v>
      </c>
      <c r="BT29" s="42">
        <f>IF(BT$1&lt;=2007,BT27+1,BT27)</f>
        <v>408</v>
      </c>
      <c r="BU29" s="42">
        <f>IF(BU$1&lt;=2007,BU27,BU27+1)</f>
        <v>385</v>
      </c>
      <c r="BV29" s="41">
        <f>BV27</f>
        <v>408</v>
      </c>
      <c r="BW29" s="41">
        <f>BW27</f>
        <v>408</v>
      </c>
      <c r="BX29" s="41">
        <f>BX27</f>
        <v>352</v>
      </c>
      <c r="BY29" s="43">
        <f>IF(BY$1&lt;=2007,BY27,BY27-1)</f>
        <v>375</v>
      </c>
      <c r="BZ29" s="43">
        <f>IF(BZ$1&lt;=2007,BZ27-1,BZ27)</f>
        <v>400</v>
      </c>
      <c r="CA29" s="41">
        <f>CA27</f>
        <v>392</v>
      </c>
      <c r="CB29" s="41">
        <f>CB27</f>
        <v>368</v>
      </c>
      <c r="CC29" s="41">
        <f>CC27</f>
        <v>424</v>
      </c>
      <c r="CD29" s="41">
        <f>CD27</f>
        <v>376</v>
      </c>
      <c r="CE29" s="41">
        <f>CE27</f>
        <v>400</v>
      </c>
      <c r="CF29" s="42">
        <f>IF(CF$1&lt;=2007,CF27+1,CF27)</f>
        <v>392</v>
      </c>
      <c r="CG29" s="42">
        <f>IF(CG$1&lt;=2007,CG27,CG27+1)</f>
        <v>385</v>
      </c>
      <c r="CH29" s="41">
        <f>CH27</f>
        <v>424</v>
      </c>
      <c r="CI29" s="41">
        <f>CI27</f>
        <v>392</v>
      </c>
      <c r="CJ29" s="41">
        <f>CJ27</f>
        <v>352</v>
      </c>
      <c r="CK29" s="43">
        <f>IF(CK$1&lt;=2007,CK27,CK27-1)</f>
        <v>391</v>
      </c>
      <c r="CL29" s="43">
        <f>IF(CL$1&lt;=2007,CL27-1,CL27)</f>
        <v>384</v>
      </c>
      <c r="CM29" s="41">
        <f>CM27</f>
        <v>392</v>
      </c>
      <c r="CN29" s="41">
        <f>CN27</f>
        <v>384</v>
      </c>
      <c r="CO29" s="41">
        <f>CO27</f>
        <v>408</v>
      </c>
      <c r="CP29" s="41">
        <f>CP27</f>
        <v>376</v>
      </c>
      <c r="CQ29" s="41">
        <f>CQ27</f>
        <v>416</v>
      </c>
      <c r="CR29" s="42">
        <f>IF(CR$1&lt;=2007,CR27+1,CR27)</f>
        <v>376</v>
      </c>
      <c r="CS29" s="42">
        <f>IF(CS$1&lt;=2007,CS27,CS27+1)</f>
        <v>385</v>
      </c>
      <c r="CT29" s="41">
        <f>CT27</f>
        <v>424</v>
      </c>
      <c r="CU29" s="41">
        <f>CU27</f>
        <v>392</v>
      </c>
      <c r="CV29" s="41">
        <f>CV27</f>
        <v>352</v>
      </c>
      <c r="CW29" s="43">
        <f>IF(CW$1&lt;=2007,CW27,CW27-1)</f>
        <v>407</v>
      </c>
      <c r="CX29" s="43">
        <f>IF(CX$1&lt;=2007,CX27-1,CX27)</f>
        <v>368</v>
      </c>
      <c r="CY29" s="41">
        <f>CY27</f>
        <v>392</v>
      </c>
      <c r="CZ29" s="41">
        <f>CZ27</f>
        <v>400</v>
      </c>
      <c r="DA29" s="41">
        <f>DA27</f>
        <v>392</v>
      </c>
      <c r="DB29" s="41">
        <f>DB27</f>
        <v>392</v>
      </c>
      <c r="DC29" s="41">
        <f>DC27</f>
        <v>400</v>
      </c>
      <c r="DD29" s="42">
        <f>IF(DD$1&lt;=2007,DD27+1,DD27)</f>
        <v>376</v>
      </c>
      <c r="DE29" s="42">
        <f>IF(DE$1&lt;=2007,DE27,DE27+1)</f>
        <v>401</v>
      </c>
      <c r="DF29" s="41">
        <f>DF27</f>
        <v>408</v>
      </c>
      <c r="DG29" s="41">
        <f>DG27</f>
        <v>392</v>
      </c>
      <c r="DH29" s="41">
        <f>DH27</f>
        <v>376</v>
      </c>
      <c r="DI29" s="43">
        <f>IF(DI$1&lt;=2007,DI27,DI27-1)</f>
        <v>391</v>
      </c>
      <c r="DJ29" s="43">
        <f>IF(DJ$1&lt;=2007,DJ27-1,DJ27)</f>
        <v>368</v>
      </c>
      <c r="DK29" s="41">
        <f>DK27</f>
        <v>424</v>
      </c>
      <c r="DL29" s="41">
        <f>DL27</f>
        <v>368</v>
      </c>
      <c r="DM29" s="41">
        <f>DM27</f>
        <v>392</v>
      </c>
      <c r="DN29" s="41">
        <f>DN27</f>
        <v>408</v>
      </c>
      <c r="DO29" s="41">
        <f>DO27</f>
        <v>384</v>
      </c>
      <c r="DP29" s="42">
        <f>IF(DP$1&lt;=2007,DP27+1,DP27)</f>
        <v>392</v>
      </c>
      <c r="DQ29" s="42">
        <f>IF(DQ$1&lt;=2007,DQ27,DQ27+1)</f>
        <v>401</v>
      </c>
      <c r="DR29" s="41">
        <f>DR27</f>
        <v>392</v>
      </c>
      <c r="DS29" s="41">
        <f>DS27</f>
        <v>424</v>
      </c>
      <c r="DT29" s="41">
        <f>DT27</f>
        <v>352</v>
      </c>
      <c r="DU29" s="43">
        <f>IF(DU$1&lt;=2007,DU27,DU27-1)</f>
        <v>375</v>
      </c>
      <c r="DV29" s="43">
        <f>IF(DV$1&lt;=2007,DV27-1,DV27)</f>
        <v>368</v>
      </c>
      <c r="DW29" s="41">
        <f>DW27</f>
        <v>424</v>
      </c>
      <c r="DX29" s="41">
        <f>DX27</f>
        <v>368</v>
      </c>
      <c r="DY29" s="41">
        <f>DY27</f>
        <v>408</v>
      </c>
      <c r="DZ29" s="41">
        <f>DZ27</f>
        <v>392</v>
      </c>
      <c r="EA29" s="41">
        <f>EA27</f>
        <v>384</v>
      </c>
      <c r="EB29" s="42">
        <f>IF(EB$1&lt;=2007,EB27+1,EB27)</f>
        <v>408</v>
      </c>
      <c r="EC29" s="42">
        <f>IF(EC$1&lt;=2007,EC27,EC27+1)</f>
        <v>385</v>
      </c>
      <c r="ED29" s="41">
        <f>ED27</f>
        <v>392</v>
      </c>
      <c r="EE29" s="41">
        <f>EE27</f>
        <v>424</v>
      </c>
      <c r="EF29" s="41">
        <f>EF27</f>
        <v>352</v>
      </c>
      <c r="EG29" s="43">
        <f>IF(EG$1&lt;=2007,EG27,EG27-1)</f>
        <v>375</v>
      </c>
      <c r="EH29" s="43">
        <f>IF(EH$1&lt;=2007,EH27-1,EH27)</f>
        <v>384</v>
      </c>
      <c r="EI29" s="41">
        <f>EI27</f>
        <v>408</v>
      </c>
      <c r="EJ29" s="41">
        <f>EJ27</f>
        <v>368</v>
      </c>
      <c r="EK29" s="41">
        <f>EK27</f>
        <v>424</v>
      </c>
      <c r="EL29" s="41">
        <f>EL27</f>
        <v>376</v>
      </c>
      <c r="EM29" s="41">
        <f>EM27</f>
        <v>384</v>
      </c>
      <c r="EN29" s="42">
        <f>IF(EN$1&lt;=2007,EN27+1,EN27)</f>
        <v>408</v>
      </c>
      <c r="EO29" s="42">
        <f>IF(EO$1&lt;=2007,EO27,EO27+1)</f>
        <v>385</v>
      </c>
      <c r="EP29" s="41">
        <f>EP27</f>
        <v>408</v>
      </c>
      <c r="EQ29" s="41">
        <f>EQ27</f>
        <v>408</v>
      </c>
      <c r="ER29" s="41">
        <f>ER27</f>
        <v>352</v>
      </c>
      <c r="ES29" s="43">
        <f>IF(ES$1&lt;=2007,ES27,ES27-1)</f>
        <v>375</v>
      </c>
      <c r="ET29" s="43">
        <f>IF(ET$1&lt;=2007,ET27-1,ET27)</f>
        <v>400</v>
      </c>
      <c r="EU29" s="41">
        <f>EU27</f>
        <v>392</v>
      </c>
      <c r="EV29" s="41">
        <f>EV27</f>
        <v>368</v>
      </c>
      <c r="EW29" s="41">
        <f>EW27</f>
        <v>424</v>
      </c>
      <c r="EX29" s="41">
        <f>EX27</f>
        <v>376</v>
      </c>
      <c r="EY29" s="41">
        <f>EY27</f>
        <v>400</v>
      </c>
      <c r="EZ29" s="42">
        <f>IF(EZ$1&lt;=2007,EZ27+1,EZ27)</f>
        <v>392</v>
      </c>
      <c r="FA29" s="42">
        <f>IF(FA$1&lt;=2007,FA27,FA27+1)</f>
        <v>385</v>
      </c>
      <c r="FB29" s="41">
        <f>FB27</f>
        <v>424</v>
      </c>
      <c r="FC29" s="41">
        <f>FC27</f>
        <v>392</v>
      </c>
      <c r="FD29" s="41">
        <f>FD27</f>
        <v>360</v>
      </c>
      <c r="FE29" s="43">
        <f>IF(FE$1&lt;=2007,FE27,FE27-1)</f>
        <v>407</v>
      </c>
      <c r="FF29" s="43">
        <f>IF(FF$1&lt;=2007,FF27-1,FF27)</f>
        <v>368</v>
      </c>
      <c r="FG29" s="41">
        <f>FG27</f>
        <v>392</v>
      </c>
      <c r="FH29" s="41">
        <f>FH27</f>
        <v>400</v>
      </c>
      <c r="FI29" s="41">
        <f>FI27</f>
        <v>392</v>
      </c>
      <c r="FJ29" s="41">
        <f>FJ27</f>
        <v>392</v>
      </c>
      <c r="FK29" s="41">
        <f>FK27</f>
        <v>400</v>
      </c>
      <c r="FL29" s="42">
        <f>IF(FL$1&lt;=2007,FL27+1,FL27)</f>
        <v>376</v>
      </c>
      <c r="FM29" s="42">
        <f>IF(FM$1&lt;=2007,FM27,FM27+1)</f>
        <v>401</v>
      </c>
      <c r="FN29" s="41">
        <f>FN27</f>
        <v>408</v>
      </c>
      <c r="FO29" s="41">
        <f>FO27</f>
        <v>392</v>
      </c>
      <c r="FP29" s="41">
        <f>FP27</f>
        <v>352</v>
      </c>
      <c r="FQ29" s="43">
        <f>IF(FQ$1&lt;=2007,FQ27,FQ27-1)</f>
        <v>407</v>
      </c>
      <c r="FR29" s="43">
        <f>IF(FR$1&lt;=2007,FR27-1,FR27)</f>
        <v>368</v>
      </c>
      <c r="FS29" s="41">
        <f>FS27</f>
        <v>408</v>
      </c>
      <c r="FT29" s="41">
        <f>FT27</f>
        <v>384</v>
      </c>
      <c r="FU29" s="41">
        <f>FU27</f>
        <v>392</v>
      </c>
      <c r="FV29" s="41">
        <f>FV27</f>
        <v>408</v>
      </c>
      <c r="FW29" s="41">
        <f>FW27</f>
        <v>384</v>
      </c>
      <c r="FX29" s="42">
        <f>IF(FX$1&lt;=2007,FX27+1,FX27)</f>
        <v>376</v>
      </c>
      <c r="FY29" s="42">
        <f>IF(FY$1&lt;=2007,FY27,FY27+1)</f>
        <v>417</v>
      </c>
      <c r="FZ29" s="41">
        <f>FZ27</f>
        <v>392</v>
      </c>
      <c r="GA29" s="41">
        <f>GA27</f>
        <v>408</v>
      </c>
      <c r="GB29" s="41">
        <f>GB27</f>
        <v>352</v>
      </c>
      <c r="GC29" s="43">
        <f>IF(GC$1&lt;=2007,GC27,GC27-1)</f>
        <v>391</v>
      </c>
      <c r="GD29" s="43">
        <f>IF(GD$1&lt;=2007,GD27-1,GD27)</f>
        <v>368</v>
      </c>
      <c r="GE29" s="41">
        <f>GE27</f>
        <v>424</v>
      </c>
      <c r="GF29" s="41">
        <f>GF27</f>
        <v>368</v>
      </c>
      <c r="GG29" s="41">
        <f>GG27</f>
        <v>392</v>
      </c>
      <c r="GH29" s="41">
        <f>GH27</f>
        <v>408</v>
      </c>
      <c r="GI29" s="41">
        <f>GI27</f>
        <v>384</v>
      </c>
      <c r="GJ29" s="42">
        <f>IF(GJ$1&lt;=2007,GJ27+1,GJ27)</f>
        <v>392</v>
      </c>
      <c r="GK29" s="42">
        <f>IF(GK$1&lt;=2007,GK27,GK27+1)</f>
        <v>401</v>
      </c>
      <c r="GL29" s="41">
        <f>GL27</f>
        <v>392</v>
      </c>
      <c r="GM29" s="41">
        <f>GM27</f>
        <v>424</v>
      </c>
      <c r="GN29" s="41">
        <f>GN27</f>
        <v>352</v>
      </c>
      <c r="GO29" s="43">
        <f>IF(GO$1&lt;=2007,GO27,GO27-1)</f>
        <v>375</v>
      </c>
      <c r="GP29" s="43">
        <f>IF(GP$1&lt;=2007,GP27-1,GP27)</f>
        <v>368</v>
      </c>
      <c r="GQ29" s="41">
        <f>GQ27</f>
        <v>424</v>
      </c>
      <c r="GR29" s="41">
        <f>GR27</f>
        <v>368</v>
      </c>
      <c r="GS29" s="41">
        <f>GS27</f>
        <v>408</v>
      </c>
      <c r="GT29" s="41">
        <f>GT27</f>
        <v>392</v>
      </c>
      <c r="GU29" s="41">
        <f>GU27</f>
        <v>384</v>
      </c>
      <c r="GV29" s="42">
        <f>IF(GV$1&lt;=2007,GV27+1,GV27)</f>
        <v>408</v>
      </c>
      <c r="GW29" s="42">
        <f>IF(GW$1&lt;=2007,GW27,GW27+1)</f>
        <v>385</v>
      </c>
      <c r="GX29" s="41">
        <f>GX27</f>
        <v>392</v>
      </c>
      <c r="GY29" s="41">
        <f>GY27</f>
        <v>424</v>
      </c>
      <c r="GZ29" s="41">
        <f>GZ27</f>
        <v>360</v>
      </c>
      <c r="HA29" s="43">
        <f>IF(HA$1&lt;=2007,HA27,HA27-1)</f>
        <v>375</v>
      </c>
      <c r="HB29" s="43">
        <f>IF(HB$1&lt;=2007,HB27-1,HB27)</f>
        <v>400</v>
      </c>
      <c r="HC29" s="41">
        <f>HC27</f>
        <v>392</v>
      </c>
      <c r="HD29" s="41">
        <f>HD27</f>
        <v>368</v>
      </c>
      <c r="HE29" s="41">
        <f>HE27</f>
        <v>424</v>
      </c>
      <c r="HF29" s="41">
        <f>HF27</f>
        <v>376</v>
      </c>
      <c r="HG29" s="41">
        <f>HG27</f>
        <v>400</v>
      </c>
      <c r="HH29" s="42">
        <f>IF(HH$1&lt;=2007,HH27+1,HH27)</f>
        <v>392</v>
      </c>
      <c r="HI29" s="42">
        <f>IF(HI$1&lt;=2007,HI27,HI27+1)</f>
        <v>385</v>
      </c>
      <c r="HJ29" s="41">
        <f>HJ27</f>
        <v>424</v>
      </c>
      <c r="HK29" s="41">
        <f>HK27</f>
        <v>392</v>
      </c>
      <c r="HL29" s="41">
        <f>HL27</f>
        <v>352</v>
      </c>
      <c r="HM29" s="43">
        <f>IF(HM$1&lt;=2007,HM27,HM27-1)</f>
        <v>391</v>
      </c>
      <c r="HN29" s="43">
        <f>IF(HN$1&lt;=2007,HN27-1,HN27)</f>
        <v>384</v>
      </c>
      <c r="HO29" s="41">
        <f>HO27</f>
        <v>392</v>
      </c>
      <c r="HP29" s="41">
        <f>HP27</f>
        <v>384</v>
      </c>
      <c r="HQ29" s="41">
        <f>HQ27</f>
        <v>408</v>
      </c>
      <c r="HR29" s="41">
        <f>HR27</f>
        <v>376</v>
      </c>
      <c r="HS29" s="41">
        <f>HS27</f>
        <v>416</v>
      </c>
      <c r="HT29" s="42">
        <f>IF(HT$1&lt;=2007,HT27+1,HT27)</f>
        <v>376</v>
      </c>
      <c r="HU29" s="42">
        <f>IF(HU$1&lt;=2007,HU27,HU27+1)</f>
        <v>385</v>
      </c>
      <c r="HV29" s="41">
        <f>HV27</f>
        <v>424</v>
      </c>
      <c r="HW29" s="41">
        <f>HW27</f>
        <v>392</v>
      </c>
      <c r="HX29" s="41">
        <f>HX27</f>
        <v>352</v>
      </c>
      <c r="HY29" s="43">
        <f>IF(HY$1&lt;=2007,HY27,HY27-1)</f>
        <v>407</v>
      </c>
      <c r="HZ29" s="43">
        <f>IF(HZ$1&lt;=2007,HZ27-1,HZ27)</f>
        <v>368</v>
      </c>
      <c r="IA29" s="41">
        <f>IA27</f>
        <v>392</v>
      </c>
      <c r="IB29" s="41">
        <f>IB27</f>
        <v>400</v>
      </c>
      <c r="IC29" s="41">
        <f>IC27</f>
        <v>392</v>
      </c>
      <c r="ID29" s="41">
        <f>ID27</f>
        <v>392</v>
      </c>
      <c r="IE29" s="41">
        <f>IE27</f>
        <v>400</v>
      </c>
      <c r="IF29" s="42">
        <f>IF(IF$1&lt;=2007,IF27+1,IF27)</f>
        <v>376</v>
      </c>
      <c r="IG29" s="42">
        <f>IF(IG$1&lt;=2007,IG27,IG27+1)</f>
        <v>401</v>
      </c>
      <c r="IH29" s="41">
        <f>IH27</f>
        <v>408</v>
      </c>
      <c r="II29" s="41">
        <f>II27</f>
        <v>392</v>
      </c>
      <c r="IJ29" s="41">
        <f>IJ27</f>
        <v>352</v>
      </c>
      <c r="IK29" s="43">
        <f>IF(IK$1&lt;=2007,IK27,IK27-1)</f>
        <v>407</v>
      </c>
      <c r="IL29" s="43">
        <f>IF(IL$1&lt;=2007,IL27-1,IL27)</f>
        <v>368</v>
      </c>
      <c r="IM29" s="41">
        <f>IM27</f>
        <v>408</v>
      </c>
      <c r="IN29" s="41">
        <f>IN27</f>
        <v>384</v>
      </c>
      <c r="IO29" s="41">
        <f>IO27</f>
        <v>392</v>
      </c>
      <c r="IP29" s="41">
        <f>IP27</f>
        <v>408</v>
      </c>
      <c r="IQ29" s="41">
        <f>IQ27</f>
        <v>384</v>
      </c>
      <c r="IR29" s="42">
        <f>IF(IR$1&lt;=2007,IR27+1,IR27)</f>
        <v>376</v>
      </c>
      <c r="IS29" s="42">
        <f>IF(IS$1&lt;=2007,IS27,IS27+1)</f>
        <v>417</v>
      </c>
      <c r="IT29" s="41">
        <f>IT27</f>
        <v>392</v>
      </c>
      <c r="IU29" s="41">
        <f>IU27</f>
        <v>408</v>
      </c>
      <c r="IV29" s="41">
        <f>IV27</f>
        <v>376</v>
      </c>
      <c r="IW29" s="43">
        <f>IF(IW$1&lt;=2007,IW27,IW27-1)</f>
        <v>375</v>
      </c>
      <c r="IX29" s="43">
        <f>IF(IX$1&lt;=2007,IX27-1,IX27)</f>
        <v>368</v>
      </c>
      <c r="IY29" s="41">
        <f>IY27</f>
        <v>424</v>
      </c>
      <c r="IZ29" s="41">
        <f>IZ27</f>
        <v>368</v>
      </c>
      <c r="JA29" s="41">
        <f>JA27</f>
        <v>408</v>
      </c>
      <c r="JB29" s="41">
        <f>JB27</f>
        <v>392</v>
      </c>
      <c r="JC29" s="41">
        <f>JC27</f>
        <v>384</v>
      </c>
      <c r="JD29" s="42">
        <f>IF(JD$1&lt;=2007,JD27+1,JD27)</f>
        <v>408</v>
      </c>
      <c r="JE29" s="42">
        <f>IF(JE$1&lt;=2007,JE27,JE27+1)</f>
        <v>385</v>
      </c>
      <c r="JF29" s="41">
        <f>JF27</f>
        <v>392</v>
      </c>
      <c r="JG29" s="41">
        <f>JG27</f>
        <v>424</v>
      </c>
      <c r="JH29" s="41">
        <f>JH27</f>
        <v>352</v>
      </c>
      <c r="JI29" s="43">
        <f>IF(JI$1&lt;=2007,JI27,JI27-1)</f>
        <v>375</v>
      </c>
      <c r="JJ29" s="43">
        <f>IF(JJ$1&lt;=2007,JJ27-1,JJ27)</f>
        <v>384</v>
      </c>
      <c r="JK29" s="41">
        <f>JK27</f>
        <v>408</v>
      </c>
      <c r="JL29" s="41">
        <f>JL27</f>
        <v>368</v>
      </c>
      <c r="JM29" s="41">
        <f>JM27</f>
        <v>424</v>
      </c>
      <c r="JN29" s="41">
        <f>JN27</f>
        <v>376</v>
      </c>
      <c r="JO29" s="41">
        <f>JO27</f>
        <v>384</v>
      </c>
      <c r="JP29" s="42">
        <f>IF(JP$1&lt;=2007,JP27+1,JP27)</f>
        <v>408</v>
      </c>
      <c r="JQ29" s="42">
        <f>IF(JQ$1&lt;=2007,JQ27,JQ27+1)</f>
        <v>385</v>
      </c>
      <c r="JR29" s="41">
        <f>JR27</f>
        <v>408</v>
      </c>
      <c r="JS29" s="41">
        <f>JS27</f>
        <v>408</v>
      </c>
      <c r="JT29" s="41">
        <f>JT27</f>
        <v>352</v>
      </c>
      <c r="JU29" s="43">
        <f>IF(JU$1&lt;=2007,JU27,JU27-1)</f>
        <v>375</v>
      </c>
      <c r="JV29" s="43">
        <f>IF(JV$1&lt;=2007,JV27-1,JV27)</f>
        <v>400</v>
      </c>
      <c r="JW29" s="41">
        <f>JW27</f>
        <v>392</v>
      </c>
      <c r="JX29" s="41">
        <f>JX27</f>
        <v>368</v>
      </c>
      <c r="JY29" s="41">
        <f>JY27</f>
        <v>424</v>
      </c>
      <c r="JZ29" s="41">
        <f>JZ27</f>
        <v>376</v>
      </c>
      <c r="KA29" s="41">
        <f>KA27</f>
        <v>400</v>
      </c>
      <c r="KB29" s="42">
        <f>IF(KB$1&lt;=2007,KB27+1,KB27)</f>
        <v>392</v>
      </c>
      <c r="KC29" s="42">
        <f>IF(KC$1&lt;=2007,KC27,KC27+1)</f>
        <v>385</v>
      </c>
      <c r="KD29" s="41">
        <f>KD27</f>
        <v>424</v>
      </c>
      <c r="KE29" s="41">
        <f>KE27</f>
        <v>392</v>
      </c>
      <c r="KF29" s="41">
        <f>KF27</f>
        <v>352</v>
      </c>
      <c r="KG29" s="43">
        <f>IF(KG$1&lt;=2007,KG27,KG27-1)</f>
        <v>391</v>
      </c>
      <c r="KH29" s="43">
        <f>IF(KH$1&lt;=2007,KH27-1,KH27)</f>
        <v>384</v>
      </c>
      <c r="KI29" s="41">
        <f>KI27</f>
        <v>392</v>
      </c>
      <c r="KJ29" s="41">
        <f>KJ27</f>
        <v>384</v>
      </c>
      <c r="KK29" s="41">
        <f>KK27</f>
        <v>408</v>
      </c>
      <c r="KL29" s="41">
        <f>KL27</f>
        <v>376</v>
      </c>
      <c r="KM29" s="41">
        <f>KM27</f>
        <v>416</v>
      </c>
      <c r="KN29" s="42">
        <f>IF(KN$1&lt;=2007,KN27+1,KN27)</f>
        <v>376</v>
      </c>
      <c r="KO29" s="42">
        <f>IF(KO$1&lt;=2007,KO27,KO27+1)</f>
        <v>385</v>
      </c>
      <c r="KP29" s="41">
        <f>KP27</f>
        <v>424</v>
      </c>
      <c r="KQ29" s="41">
        <f>KQ27</f>
        <v>392</v>
      </c>
      <c r="KR29" s="41">
        <f>KR27</f>
        <v>360</v>
      </c>
      <c r="KS29" s="43">
        <f>IF(KS$1&lt;=2007,KS27,KS27-1)</f>
        <v>407</v>
      </c>
      <c r="KT29" s="43">
        <f>IF(KT$1&lt;=2007,KT27-1,KT27)</f>
        <v>368</v>
      </c>
      <c r="KU29" s="41">
        <f>KU27</f>
        <v>408</v>
      </c>
      <c r="KV29" s="41">
        <f>KV27</f>
        <v>384</v>
      </c>
      <c r="KW29" s="41">
        <f>KW27</f>
        <v>392</v>
      </c>
      <c r="KX29" s="41">
        <f>KX27</f>
        <v>408</v>
      </c>
      <c r="KY29" s="41">
        <f>KY27</f>
        <v>384</v>
      </c>
      <c r="KZ29" s="42">
        <f>IF(KZ$1&lt;=2007,KZ27+1,KZ27)</f>
        <v>376</v>
      </c>
      <c r="LA29" s="42">
        <f>IF(LA$1&lt;=2007,LA27,LA27+1)</f>
        <v>417</v>
      </c>
      <c r="LB29" s="41">
        <f>LB27</f>
        <v>392</v>
      </c>
      <c r="LC29" s="41">
        <f>LC27</f>
        <v>408</v>
      </c>
      <c r="LD29" s="41">
        <f>LD27</f>
        <v>352</v>
      </c>
      <c r="LE29" s="43">
        <f>IF(LE$1&lt;=2007,LE27,LE27-1)</f>
        <v>391</v>
      </c>
      <c r="LF29" s="43">
        <f>IF(LF$1&lt;=2007,LF27-1,LF27)</f>
        <v>368</v>
      </c>
      <c r="LG29" s="41">
        <f>LG27</f>
        <v>424</v>
      </c>
      <c r="LH29" s="41">
        <f>LH27</f>
        <v>368</v>
      </c>
      <c r="LI29" s="41">
        <f>LI27</f>
        <v>392</v>
      </c>
      <c r="LJ29" s="41">
        <f>LJ27</f>
        <v>408</v>
      </c>
      <c r="LK29" s="41">
        <f>LK27</f>
        <v>384</v>
      </c>
      <c r="LL29" s="42">
        <f>IF(LL$1&lt;=2007,LL27+1,LL27)</f>
        <v>392</v>
      </c>
      <c r="LM29" s="42">
        <f>IF(LM$1&lt;=2007,LM27,LM27+1)</f>
        <v>401</v>
      </c>
      <c r="LN29" s="41">
        <f>LN27</f>
        <v>392</v>
      </c>
      <c r="LO29" s="41">
        <f>LO27</f>
        <v>424</v>
      </c>
      <c r="LP29" s="41">
        <f>LP27</f>
        <v>352</v>
      </c>
      <c r="LQ29" s="43">
        <f>IF(LQ$1&lt;=2007,LQ27,LQ27-1)</f>
        <v>375</v>
      </c>
      <c r="LR29" s="43">
        <f>IF(LR$1&lt;=2007,LR27-1,LR27)</f>
        <v>368</v>
      </c>
      <c r="LS29" s="41">
        <f>LS27</f>
        <v>424</v>
      </c>
      <c r="LT29" s="41">
        <f>LT27</f>
        <v>368</v>
      </c>
      <c r="LU29" s="41">
        <f>LU27</f>
        <v>408</v>
      </c>
      <c r="LV29" s="41">
        <f>LV27</f>
        <v>392</v>
      </c>
      <c r="LW29" s="41">
        <f>LW27</f>
        <v>384</v>
      </c>
      <c r="LX29" s="42">
        <f>IF(LX$1&lt;=2007,LX27+1,LX27)</f>
        <v>408</v>
      </c>
      <c r="LY29" s="42">
        <f>IF(LY$1&lt;=2007,LY27,LY27+1)</f>
        <v>385</v>
      </c>
      <c r="LZ29" s="41">
        <f>LZ27</f>
        <v>392</v>
      </c>
      <c r="MA29" s="41">
        <f>MA27</f>
        <v>424</v>
      </c>
      <c r="MB29" s="41">
        <f>MB27</f>
        <v>352</v>
      </c>
      <c r="MC29" s="43">
        <f>IF(MC$1&lt;=2007,MC27,MC27-1)</f>
        <v>375</v>
      </c>
      <c r="MD29" s="43">
        <f>IF(MD$1&lt;=2007,MD27-1,MD27)</f>
        <v>384</v>
      </c>
      <c r="ME29" s="41">
        <f>ME27</f>
        <v>408</v>
      </c>
      <c r="MF29" s="41">
        <f>MF27</f>
        <v>368</v>
      </c>
      <c r="MG29" s="41">
        <f>MG27</f>
        <v>424</v>
      </c>
      <c r="MH29" s="41">
        <f>MH27</f>
        <v>376</v>
      </c>
      <c r="MI29" s="41">
        <f>MI27</f>
        <v>384</v>
      </c>
      <c r="MJ29" s="42">
        <f>IF(MJ$1&lt;=2007,MJ27+1,MJ27)</f>
        <v>408</v>
      </c>
      <c r="MK29" s="42">
        <f>IF(MK$1&lt;=2007,MK27,MK27+1)</f>
        <v>385</v>
      </c>
      <c r="ML29" s="41">
        <f>ML27</f>
        <v>408</v>
      </c>
      <c r="MM29" s="41">
        <f>MM27</f>
        <v>408</v>
      </c>
      <c r="MN29" s="41">
        <f>MN27</f>
        <v>360</v>
      </c>
      <c r="MO29" s="43">
        <f>IF(MO$1&lt;=2007,MO27,MO27-1)</f>
        <v>391</v>
      </c>
      <c r="MP29" s="43">
        <f>IF(MP$1&lt;=2007,MP27-1,MP27)</f>
        <v>384</v>
      </c>
      <c r="MQ29" s="41">
        <f>MQ27</f>
        <v>392</v>
      </c>
      <c r="MR29" s="41">
        <f>MR27</f>
        <v>384</v>
      </c>
      <c r="MS29" s="41">
        <f>MS27</f>
        <v>408</v>
      </c>
      <c r="MT29" s="41">
        <f>MT27</f>
        <v>376</v>
      </c>
      <c r="MU29" s="41">
        <f>MU27</f>
        <v>416</v>
      </c>
      <c r="MV29" s="42">
        <f>IF(MV$1&lt;=2007,MV27+1,MV27)</f>
        <v>376</v>
      </c>
      <c r="MW29" s="42">
        <f>IF(MW$1&lt;=2007,MW27,MW27+1)</f>
        <v>385</v>
      </c>
      <c r="MX29" s="41">
        <f>MX27</f>
        <v>424</v>
      </c>
    </row>
    <row r="32" spans="1:362" x14ac:dyDescent="0.2">
      <c r="A32" s="40" t="s">
        <v>58</v>
      </c>
      <c r="C32" s="39">
        <f>SUM(C5:C7)+IF(C2=2,1,0)</f>
        <v>11</v>
      </c>
      <c r="D32" s="39">
        <f t="shared" ref="D32:BO32" si="179">SUM(D5:D7)+IF(D2=2,1,0)</f>
        <v>9</v>
      </c>
      <c r="E32" s="39">
        <f t="shared" si="179"/>
        <v>8</v>
      </c>
      <c r="F32" s="39">
        <f t="shared" si="179"/>
        <v>9</v>
      </c>
      <c r="G32" s="39">
        <f t="shared" si="179"/>
        <v>10</v>
      </c>
      <c r="H32" s="39">
        <f t="shared" si="179"/>
        <v>8</v>
      </c>
      <c r="I32" s="39">
        <f t="shared" si="179"/>
        <v>11</v>
      </c>
      <c r="J32" s="39">
        <f t="shared" si="179"/>
        <v>8</v>
      </c>
      <c r="K32" s="39">
        <f t="shared" si="179"/>
        <v>9</v>
      </c>
      <c r="L32" s="39">
        <f t="shared" si="179"/>
        <v>10</v>
      </c>
      <c r="M32" s="39">
        <f t="shared" si="179"/>
        <v>9</v>
      </c>
      <c r="N32" s="39">
        <f t="shared" si="179"/>
        <v>10</v>
      </c>
      <c r="O32" s="39">
        <f t="shared" si="179"/>
        <v>10</v>
      </c>
      <c r="P32" s="39">
        <f t="shared" si="179"/>
        <v>9</v>
      </c>
      <c r="Q32" s="39">
        <f t="shared" si="179"/>
        <v>9</v>
      </c>
      <c r="R32" s="39">
        <f t="shared" si="179"/>
        <v>9</v>
      </c>
      <c r="S32" s="39">
        <f t="shared" si="179"/>
        <v>9</v>
      </c>
      <c r="T32" s="39">
        <f t="shared" si="179"/>
        <v>9</v>
      </c>
      <c r="U32" s="39">
        <f t="shared" si="179"/>
        <v>10</v>
      </c>
      <c r="V32" s="39">
        <f t="shared" si="179"/>
        <v>8</v>
      </c>
      <c r="W32" s="39">
        <f t="shared" si="179"/>
        <v>11</v>
      </c>
      <c r="X32" s="39">
        <f t="shared" si="179"/>
        <v>8</v>
      </c>
      <c r="Y32" s="39">
        <f t="shared" si="179"/>
        <v>9</v>
      </c>
      <c r="Z32" s="39">
        <f t="shared" si="179"/>
        <v>11</v>
      </c>
      <c r="AA32" s="39">
        <f t="shared" si="179"/>
        <v>9</v>
      </c>
      <c r="AB32" s="39">
        <f t="shared" si="179"/>
        <v>9</v>
      </c>
      <c r="AC32" s="39">
        <f t="shared" si="179"/>
        <v>10</v>
      </c>
      <c r="AD32" s="39">
        <f t="shared" si="179"/>
        <v>8</v>
      </c>
      <c r="AE32" s="39">
        <f t="shared" si="179"/>
        <v>9</v>
      </c>
      <c r="AF32" s="39">
        <f t="shared" si="179"/>
        <v>10</v>
      </c>
      <c r="AG32" s="39">
        <f t="shared" si="179"/>
        <v>9</v>
      </c>
      <c r="AH32" s="39">
        <f t="shared" si="179"/>
        <v>9</v>
      </c>
      <c r="AI32" s="39">
        <f t="shared" si="179"/>
        <v>10</v>
      </c>
      <c r="AJ32" s="39">
        <f t="shared" si="179"/>
        <v>8</v>
      </c>
      <c r="AK32" s="39">
        <f t="shared" si="179"/>
        <v>10</v>
      </c>
      <c r="AL32" s="39">
        <f t="shared" si="179"/>
        <v>10</v>
      </c>
      <c r="AM32" s="39">
        <f t="shared" si="179"/>
        <v>9</v>
      </c>
      <c r="AN32" s="39">
        <f t="shared" si="179"/>
        <v>9</v>
      </c>
      <c r="AO32" s="39">
        <f t="shared" si="179"/>
        <v>10</v>
      </c>
      <c r="AP32" s="39">
        <f t="shared" si="179"/>
        <v>8</v>
      </c>
      <c r="AQ32" s="39">
        <f t="shared" si="179"/>
        <v>10</v>
      </c>
      <c r="AR32" s="39">
        <f t="shared" si="179"/>
        <v>9</v>
      </c>
      <c r="AS32" s="39">
        <f t="shared" si="179"/>
        <v>9</v>
      </c>
      <c r="AT32" s="39">
        <f t="shared" si="179"/>
        <v>10</v>
      </c>
      <c r="AU32" s="39">
        <f t="shared" si="179"/>
        <v>9</v>
      </c>
      <c r="AV32" s="39">
        <f t="shared" si="179"/>
        <v>8</v>
      </c>
      <c r="AW32" s="39">
        <f t="shared" si="179"/>
        <v>11</v>
      </c>
      <c r="AX32" s="39">
        <f t="shared" si="179"/>
        <v>9</v>
      </c>
      <c r="AY32" s="39">
        <f t="shared" si="179"/>
        <v>10</v>
      </c>
      <c r="AZ32" s="39">
        <f t="shared" si="179"/>
        <v>9</v>
      </c>
      <c r="BA32" s="39">
        <f t="shared" si="179"/>
        <v>9</v>
      </c>
      <c r="BB32" s="39">
        <f t="shared" si="179"/>
        <v>8</v>
      </c>
      <c r="BC32" s="39">
        <f t="shared" si="179"/>
        <v>11</v>
      </c>
      <c r="BD32" s="39">
        <f t="shared" si="179"/>
        <v>8</v>
      </c>
      <c r="BE32" s="39">
        <f t="shared" si="179"/>
        <v>9</v>
      </c>
      <c r="BF32" s="39">
        <f t="shared" si="179"/>
        <v>10</v>
      </c>
      <c r="BG32" s="39">
        <f t="shared" si="179"/>
        <v>9</v>
      </c>
      <c r="BH32" s="39">
        <f t="shared" si="179"/>
        <v>9</v>
      </c>
      <c r="BI32" s="39">
        <f t="shared" si="179"/>
        <v>10</v>
      </c>
      <c r="BJ32" s="39">
        <f t="shared" si="179"/>
        <v>9</v>
      </c>
      <c r="BK32" s="39">
        <f t="shared" si="179"/>
        <v>11</v>
      </c>
      <c r="BL32" s="39">
        <f t="shared" si="179"/>
        <v>9</v>
      </c>
      <c r="BM32" s="39">
        <f t="shared" si="179"/>
        <v>8</v>
      </c>
      <c r="BN32" s="39">
        <f t="shared" si="179"/>
        <v>9</v>
      </c>
      <c r="BO32" s="39">
        <f t="shared" si="179"/>
        <v>10</v>
      </c>
      <c r="BP32" s="39">
        <f t="shared" ref="BP32:EA32" si="180">SUM(BP5:BP7)+IF(BP2=2,1,0)</f>
        <v>8</v>
      </c>
      <c r="BQ32" s="39">
        <f t="shared" si="180"/>
        <v>11</v>
      </c>
      <c r="BR32" s="39">
        <f t="shared" si="180"/>
        <v>8</v>
      </c>
      <c r="BS32" s="39">
        <f t="shared" si="180"/>
        <v>9</v>
      </c>
      <c r="BT32" s="39">
        <f t="shared" si="180"/>
        <v>10</v>
      </c>
      <c r="BU32" s="39">
        <f t="shared" si="180"/>
        <v>9</v>
      </c>
      <c r="BV32" s="39">
        <f t="shared" si="180"/>
        <v>10</v>
      </c>
      <c r="BW32" s="39">
        <f t="shared" si="180"/>
        <v>10</v>
      </c>
      <c r="BX32" s="39">
        <f t="shared" si="180"/>
        <v>9</v>
      </c>
      <c r="BY32" s="39">
        <f t="shared" si="180"/>
        <v>8</v>
      </c>
      <c r="BZ32" s="39">
        <f t="shared" si="180"/>
        <v>10</v>
      </c>
      <c r="CA32" s="39">
        <f t="shared" si="180"/>
        <v>9</v>
      </c>
      <c r="CB32" s="39">
        <f t="shared" si="180"/>
        <v>8</v>
      </c>
      <c r="CC32" s="39">
        <f t="shared" si="180"/>
        <v>11</v>
      </c>
      <c r="CD32" s="39">
        <f t="shared" si="180"/>
        <v>8</v>
      </c>
      <c r="CE32" s="39">
        <f t="shared" si="180"/>
        <v>10</v>
      </c>
      <c r="CF32" s="39">
        <f t="shared" si="180"/>
        <v>9</v>
      </c>
      <c r="CG32" s="39">
        <f t="shared" si="180"/>
        <v>9</v>
      </c>
      <c r="CH32" s="39">
        <f t="shared" si="180"/>
        <v>11</v>
      </c>
      <c r="CI32" s="39">
        <f t="shared" si="180"/>
        <v>9</v>
      </c>
      <c r="CJ32" s="39">
        <f t="shared" si="180"/>
        <v>9</v>
      </c>
      <c r="CK32" s="39">
        <f t="shared" si="180"/>
        <v>9</v>
      </c>
      <c r="CL32" s="39">
        <f t="shared" si="180"/>
        <v>9</v>
      </c>
      <c r="CM32" s="39">
        <f t="shared" si="180"/>
        <v>9</v>
      </c>
      <c r="CN32" s="39">
        <f t="shared" si="180"/>
        <v>9</v>
      </c>
      <c r="CO32" s="39">
        <f t="shared" si="180"/>
        <v>10</v>
      </c>
      <c r="CP32" s="39">
        <f t="shared" si="180"/>
        <v>8</v>
      </c>
      <c r="CQ32" s="39">
        <f t="shared" si="180"/>
        <v>11</v>
      </c>
      <c r="CR32" s="39">
        <f t="shared" si="180"/>
        <v>8</v>
      </c>
      <c r="CS32" s="39">
        <f t="shared" si="180"/>
        <v>9</v>
      </c>
      <c r="CT32" s="39">
        <f t="shared" si="180"/>
        <v>11</v>
      </c>
      <c r="CU32" s="39">
        <f t="shared" si="180"/>
        <v>9</v>
      </c>
      <c r="CV32" s="39">
        <f t="shared" si="180"/>
        <v>9</v>
      </c>
      <c r="CW32" s="39">
        <f t="shared" si="180"/>
        <v>10</v>
      </c>
      <c r="CX32" s="39">
        <f t="shared" si="180"/>
        <v>8</v>
      </c>
      <c r="CY32" s="39">
        <f t="shared" si="180"/>
        <v>9</v>
      </c>
      <c r="CZ32" s="39">
        <f t="shared" si="180"/>
        <v>10</v>
      </c>
      <c r="DA32" s="39">
        <f t="shared" si="180"/>
        <v>9</v>
      </c>
      <c r="DB32" s="39">
        <f t="shared" si="180"/>
        <v>9</v>
      </c>
      <c r="DC32" s="39">
        <f t="shared" si="180"/>
        <v>10</v>
      </c>
      <c r="DD32" s="39">
        <f t="shared" si="180"/>
        <v>8</v>
      </c>
      <c r="DE32" s="39">
        <f t="shared" si="180"/>
        <v>10</v>
      </c>
      <c r="DF32" s="39">
        <f t="shared" si="180"/>
        <v>10</v>
      </c>
      <c r="DG32" s="39">
        <f t="shared" si="180"/>
        <v>9</v>
      </c>
      <c r="DH32" s="39">
        <f t="shared" si="180"/>
        <v>10</v>
      </c>
      <c r="DI32" s="39">
        <f t="shared" si="180"/>
        <v>9</v>
      </c>
      <c r="DJ32" s="39">
        <f t="shared" si="180"/>
        <v>8</v>
      </c>
      <c r="DK32" s="39">
        <f t="shared" si="180"/>
        <v>11</v>
      </c>
      <c r="DL32" s="39">
        <f t="shared" si="180"/>
        <v>8</v>
      </c>
      <c r="DM32" s="39">
        <f t="shared" si="180"/>
        <v>9</v>
      </c>
      <c r="DN32" s="39">
        <f t="shared" si="180"/>
        <v>10</v>
      </c>
      <c r="DO32" s="39">
        <f t="shared" si="180"/>
        <v>9</v>
      </c>
      <c r="DP32" s="39">
        <f t="shared" si="180"/>
        <v>9</v>
      </c>
      <c r="DQ32" s="39">
        <f t="shared" si="180"/>
        <v>10</v>
      </c>
      <c r="DR32" s="39">
        <f t="shared" si="180"/>
        <v>9</v>
      </c>
      <c r="DS32" s="39">
        <f t="shared" si="180"/>
        <v>11</v>
      </c>
      <c r="DT32" s="39">
        <f t="shared" si="180"/>
        <v>9</v>
      </c>
      <c r="DU32" s="39">
        <f t="shared" si="180"/>
        <v>8</v>
      </c>
      <c r="DV32" s="39">
        <f t="shared" si="180"/>
        <v>8</v>
      </c>
      <c r="DW32" s="39">
        <f t="shared" si="180"/>
        <v>11</v>
      </c>
      <c r="DX32" s="39">
        <f t="shared" si="180"/>
        <v>8</v>
      </c>
      <c r="DY32" s="39">
        <f t="shared" si="180"/>
        <v>10</v>
      </c>
      <c r="DZ32" s="39">
        <f t="shared" si="180"/>
        <v>9</v>
      </c>
      <c r="EA32" s="39">
        <f t="shared" si="180"/>
        <v>9</v>
      </c>
      <c r="EB32" s="39">
        <f t="shared" ref="EB32:GM32" si="181">SUM(EB5:EB7)+IF(EB2=2,1,0)</f>
        <v>10</v>
      </c>
      <c r="EC32" s="39">
        <f t="shared" si="181"/>
        <v>9</v>
      </c>
      <c r="ED32" s="39">
        <f t="shared" si="181"/>
        <v>9</v>
      </c>
      <c r="EE32" s="39">
        <f t="shared" si="181"/>
        <v>11</v>
      </c>
      <c r="EF32" s="39">
        <f t="shared" si="181"/>
        <v>9</v>
      </c>
      <c r="EG32" s="39">
        <f t="shared" si="181"/>
        <v>8</v>
      </c>
      <c r="EH32" s="39">
        <f t="shared" si="181"/>
        <v>9</v>
      </c>
      <c r="EI32" s="39">
        <f t="shared" si="181"/>
        <v>10</v>
      </c>
      <c r="EJ32" s="39">
        <f t="shared" si="181"/>
        <v>8</v>
      </c>
      <c r="EK32" s="39">
        <f t="shared" si="181"/>
        <v>11</v>
      </c>
      <c r="EL32" s="39">
        <f t="shared" si="181"/>
        <v>8</v>
      </c>
      <c r="EM32" s="39">
        <f t="shared" si="181"/>
        <v>9</v>
      </c>
      <c r="EN32" s="39">
        <f t="shared" si="181"/>
        <v>10</v>
      </c>
      <c r="EO32" s="39">
        <f t="shared" si="181"/>
        <v>9</v>
      </c>
      <c r="EP32" s="39">
        <f t="shared" si="181"/>
        <v>10</v>
      </c>
      <c r="EQ32" s="39">
        <f t="shared" si="181"/>
        <v>10</v>
      </c>
      <c r="ER32" s="39">
        <f t="shared" si="181"/>
        <v>9</v>
      </c>
      <c r="ES32" s="39">
        <f t="shared" si="181"/>
        <v>8</v>
      </c>
      <c r="ET32" s="39">
        <f t="shared" si="181"/>
        <v>10</v>
      </c>
      <c r="EU32" s="39">
        <f t="shared" si="181"/>
        <v>9</v>
      </c>
      <c r="EV32" s="39">
        <f t="shared" si="181"/>
        <v>8</v>
      </c>
      <c r="EW32" s="39">
        <f t="shared" si="181"/>
        <v>11</v>
      </c>
      <c r="EX32" s="39">
        <f t="shared" si="181"/>
        <v>8</v>
      </c>
      <c r="EY32" s="39">
        <f t="shared" si="181"/>
        <v>10</v>
      </c>
      <c r="EZ32" s="39">
        <f t="shared" si="181"/>
        <v>9</v>
      </c>
      <c r="FA32" s="39">
        <f t="shared" si="181"/>
        <v>9</v>
      </c>
      <c r="FB32" s="39">
        <f t="shared" si="181"/>
        <v>11</v>
      </c>
      <c r="FC32" s="39">
        <f t="shared" si="181"/>
        <v>9</v>
      </c>
      <c r="FD32" s="39">
        <f t="shared" si="181"/>
        <v>9</v>
      </c>
      <c r="FE32" s="39">
        <f t="shared" si="181"/>
        <v>10</v>
      </c>
      <c r="FF32" s="39">
        <f t="shared" si="181"/>
        <v>8</v>
      </c>
      <c r="FG32" s="39">
        <f t="shared" si="181"/>
        <v>9</v>
      </c>
      <c r="FH32" s="39">
        <f t="shared" si="181"/>
        <v>10</v>
      </c>
      <c r="FI32" s="39">
        <f t="shared" si="181"/>
        <v>9</v>
      </c>
      <c r="FJ32" s="39">
        <f t="shared" si="181"/>
        <v>9</v>
      </c>
      <c r="FK32" s="39">
        <f t="shared" si="181"/>
        <v>10</v>
      </c>
      <c r="FL32" s="39">
        <f t="shared" si="181"/>
        <v>8</v>
      </c>
      <c r="FM32" s="39">
        <f t="shared" si="181"/>
        <v>10</v>
      </c>
      <c r="FN32" s="39">
        <f t="shared" si="181"/>
        <v>10</v>
      </c>
      <c r="FO32" s="39">
        <f t="shared" si="181"/>
        <v>9</v>
      </c>
      <c r="FP32" s="39">
        <f t="shared" si="181"/>
        <v>9</v>
      </c>
      <c r="FQ32" s="39">
        <f t="shared" si="181"/>
        <v>10</v>
      </c>
      <c r="FR32" s="39">
        <f t="shared" si="181"/>
        <v>8</v>
      </c>
      <c r="FS32" s="39">
        <f t="shared" si="181"/>
        <v>10</v>
      </c>
      <c r="FT32" s="39">
        <f t="shared" si="181"/>
        <v>9</v>
      </c>
      <c r="FU32" s="39">
        <f t="shared" si="181"/>
        <v>9</v>
      </c>
      <c r="FV32" s="39">
        <f t="shared" si="181"/>
        <v>10</v>
      </c>
      <c r="FW32" s="39">
        <f t="shared" si="181"/>
        <v>9</v>
      </c>
      <c r="FX32" s="39">
        <f t="shared" si="181"/>
        <v>8</v>
      </c>
      <c r="FY32" s="39">
        <f t="shared" si="181"/>
        <v>11</v>
      </c>
      <c r="FZ32" s="39">
        <f t="shared" si="181"/>
        <v>9</v>
      </c>
      <c r="GA32" s="39">
        <f t="shared" si="181"/>
        <v>10</v>
      </c>
      <c r="GB32" s="39">
        <f t="shared" si="181"/>
        <v>9</v>
      </c>
      <c r="GC32" s="39">
        <f t="shared" si="181"/>
        <v>9</v>
      </c>
      <c r="GD32" s="39">
        <f t="shared" si="181"/>
        <v>8</v>
      </c>
      <c r="GE32" s="39">
        <f t="shared" si="181"/>
        <v>11</v>
      </c>
      <c r="GF32" s="39">
        <f t="shared" si="181"/>
        <v>8</v>
      </c>
      <c r="GG32" s="39">
        <f t="shared" si="181"/>
        <v>9</v>
      </c>
      <c r="GH32" s="39">
        <f t="shared" si="181"/>
        <v>10</v>
      </c>
      <c r="GI32" s="39">
        <f t="shared" si="181"/>
        <v>9</v>
      </c>
      <c r="GJ32" s="39">
        <f t="shared" si="181"/>
        <v>9</v>
      </c>
      <c r="GK32" s="39">
        <f t="shared" si="181"/>
        <v>10</v>
      </c>
      <c r="GL32" s="39">
        <f t="shared" si="181"/>
        <v>9</v>
      </c>
      <c r="GM32" s="39">
        <f t="shared" si="181"/>
        <v>11</v>
      </c>
      <c r="GN32" s="39">
        <f t="shared" ref="GN32:IY32" si="182">SUM(GN5:GN7)+IF(GN2=2,1,0)</f>
        <v>9</v>
      </c>
      <c r="GO32" s="39">
        <f t="shared" si="182"/>
        <v>8</v>
      </c>
      <c r="GP32" s="39">
        <f t="shared" si="182"/>
        <v>8</v>
      </c>
      <c r="GQ32" s="39">
        <f t="shared" si="182"/>
        <v>11</v>
      </c>
      <c r="GR32" s="39">
        <f t="shared" si="182"/>
        <v>8</v>
      </c>
      <c r="GS32" s="39">
        <f t="shared" si="182"/>
        <v>10</v>
      </c>
      <c r="GT32" s="39">
        <f t="shared" si="182"/>
        <v>9</v>
      </c>
      <c r="GU32" s="39">
        <f t="shared" si="182"/>
        <v>9</v>
      </c>
      <c r="GV32" s="39">
        <f t="shared" si="182"/>
        <v>10</v>
      </c>
      <c r="GW32" s="39">
        <f t="shared" si="182"/>
        <v>9</v>
      </c>
      <c r="GX32" s="39">
        <f t="shared" si="182"/>
        <v>9</v>
      </c>
      <c r="GY32" s="39">
        <f t="shared" si="182"/>
        <v>11</v>
      </c>
      <c r="GZ32" s="39">
        <f t="shared" si="182"/>
        <v>9</v>
      </c>
      <c r="HA32" s="39">
        <f t="shared" si="182"/>
        <v>8</v>
      </c>
      <c r="HB32" s="39">
        <f t="shared" si="182"/>
        <v>10</v>
      </c>
      <c r="HC32" s="39">
        <f t="shared" si="182"/>
        <v>9</v>
      </c>
      <c r="HD32" s="39">
        <f t="shared" si="182"/>
        <v>8</v>
      </c>
      <c r="HE32" s="39">
        <f t="shared" si="182"/>
        <v>11</v>
      </c>
      <c r="HF32" s="39">
        <f t="shared" si="182"/>
        <v>8</v>
      </c>
      <c r="HG32" s="39">
        <f t="shared" si="182"/>
        <v>10</v>
      </c>
      <c r="HH32" s="39">
        <f t="shared" si="182"/>
        <v>9</v>
      </c>
      <c r="HI32" s="39">
        <f t="shared" si="182"/>
        <v>9</v>
      </c>
      <c r="HJ32" s="39">
        <f t="shared" si="182"/>
        <v>11</v>
      </c>
      <c r="HK32" s="39">
        <f t="shared" si="182"/>
        <v>9</v>
      </c>
      <c r="HL32" s="39">
        <f t="shared" si="182"/>
        <v>9</v>
      </c>
      <c r="HM32" s="39">
        <f t="shared" si="182"/>
        <v>9</v>
      </c>
      <c r="HN32" s="39">
        <f t="shared" si="182"/>
        <v>9</v>
      </c>
      <c r="HO32" s="39">
        <f t="shared" si="182"/>
        <v>9</v>
      </c>
      <c r="HP32" s="39">
        <f t="shared" si="182"/>
        <v>9</v>
      </c>
      <c r="HQ32" s="39">
        <f t="shared" si="182"/>
        <v>10</v>
      </c>
      <c r="HR32" s="39">
        <f t="shared" si="182"/>
        <v>8</v>
      </c>
      <c r="HS32" s="39">
        <f t="shared" si="182"/>
        <v>11</v>
      </c>
      <c r="HT32" s="39">
        <f t="shared" si="182"/>
        <v>8</v>
      </c>
      <c r="HU32" s="39">
        <f t="shared" si="182"/>
        <v>9</v>
      </c>
      <c r="HV32" s="39">
        <f t="shared" si="182"/>
        <v>11</v>
      </c>
      <c r="HW32" s="39">
        <f t="shared" si="182"/>
        <v>9</v>
      </c>
      <c r="HX32" s="39">
        <f t="shared" si="182"/>
        <v>9</v>
      </c>
      <c r="HY32" s="39">
        <f t="shared" si="182"/>
        <v>10</v>
      </c>
      <c r="HZ32" s="39">
        <f t="shared" si="182"/>
        <v>8</v>
      </c>
      <c r="IA32" s="39">
        <f t="shared" si="182"/>
        <v>9</v>
      </c>
      <c r="IB32" s="39">
        <f t="shared" si="182"/>
        <v>10</v>
      </c>
      <c r="IC32" s="39">
        <f t="shared" si="182"/>
        <v>9</v>
      </c>
      <c r="ID32" s="39">
        <f t="shared" si="182"/>
        <v>9</v>
      </c>
      <c r="IE32" s="39">
        <f t="shared" si="182"/>
        <v>10</v>
      </c>
      <c r="IF32" s="39">
        <f t="shared" si="182"/>
        <v>8</v>
      </c>
      <c r="IG32" s="39">
        <f t="shared" si="182"/>
        <v>10</v>
      </c>
      <c r="IH32" s="39">
        <f t="shared" si="182"/>
        <v>10</v>
      </c>
      <c r="II32" s="39">
        <f t="shared" si="182"/>
        <v>9</v>
      </c>
      <c r="IJ32" s="39">
        <f t="shared" si="182"/>
        <v>9</v>
      </c>
      <c r="IK32" s="39">
        <f t="shared" si="182"/>
        <v>10</v>
      </c>
      <c r="IL32" s="39">
        <f t="shared" si="182"/>
        <v>8</v>
      </c>
      <c r="IM32" s="39">
        <f t="shared" si="182"/>
        <v>10</v>
      </c>
      <c r="IN32" s="39">
        <f t="shared" si="182"/>
        <v>9</v>
      </c>
      <c r="IO32" s="39">
        <f t="shared" si="182"/>
        <v>9</v>
      </c>
      <c r="IP32" s="39">
        <f t="shared" si="182"/>
        <v>10</v>
      </c>
      <c r="IQ32" s="39">
        <f t="shared" si="182"/>
        <v>9</v>
      </c>
      <c r="IR32" s="39">
        <f t="shared" si="182"/>
        <v>8</v>
      </c>
      <c r="IS32" s="39">
        <f t="shared" si="182"/>
        <v>11</v>
      </c>
      <c r="IT32" s="39">
        <f t="shared" si="182"/>
        <v>9</v>
      </c>
      <c r="IU32" s="39">
        <f t="shared" si="182"/>
        <v>10</v>
      </c>
      <c r="IV32" s="39">
        <f t="shared" si="182"/>
        <v>10</v>
      </c>
      <c r="IW32" s="39">
        <f t="shared" si="182"/>
        <v>8</v>
      </c>
      <c r="IX32" s="39">
        <f t="shared" si="182"/>
        <v>8</v>
      </c>
      <c r="IY32" s="39">
        <f t="shared" si="182"/>
        <v>11</v>
      </c>
      <c r="IZ32" s="39">
        <f t="shared" ref="IZ32:LK32" si="183">SUM(IZ5:IZ7)+IF(IZ2=2,1,0)</f>
        <v>8</v>
      </c>
      <c r="JA32" s="39">
        <f t="shared" si="183"/>
        <v>10</v>
      </c>
      <c r="JB32" s="39">
        <f t="shared" si="183"/>
        <v>9</v>
      </c>
      <c r="JC32" s="39">
        <f t="shared" si="183"/>
        <v>9</v>
      </c>
      <c r="JD32" s="39">
        <f t="shared" si="183"/>
        <v>10</v>
      </c>
      <c r="JE32" s="39">
        <f t="shared" si="183"/>
        <v>9</v>
      </c>
      <c r="JF32" s="39">
        <f t="shared" si="183"/>
        <v>9</v>
      </c>
      <c r="JG32" s="39">
        <f t="shared" si="183"/>
        <v>11</v>
      </c>
      <c r="JH32" s="39">
        <f t="shared" si="183"/>
        <v>9</v>
      </c>
      <c r="JI32" s="39">
        <f t="shared" si="183"/>
        <v>8</v>
      </c>
      <c r="JJ32" s="39">
        <f t="shared" si="183"/>
        <v>9</v>
      </c>
      <c r="JK32" s="39">
        <f t="shared" si="183"/>
        <v>10</v>
      </c>
      <c r="JL32" s="39">
        <f t="shared" si="183"/>
        <v>8</v>
      </c>
      <c r="JM32" s="39">
        <f t="shared" si="183"/>
        <v>11</v>
      </c>
      <c r="JN32" s="39">
        <f t="shared" si="183"/>
        <v>8</v>
      </c>
      <c r="JO32" s="39">
        <f t="shared" si="183"/>
        <v>9</v>
      </c>
      <c r="JP32" s="39">
        <f t="shared" si="183"/>
        <v>10</v>
      </c>
      <c r="JQ32" s="39">
        <f t="shared" si="183"/>
        <v>9</v>
      </c>
      <c r="JR32" s="39">
        <f t="shared" si="183"/>
        <v>10</v>
      </c>
      <c r="JS32" s="39">
        <f t="shared" si="183"/>
        <v>10</v>
      </c>
      <c r="JT32" s="39">
        <f t="shared" si="183"/>
        <v>9</v>
      </c>
      <c r="JU32" s="39">
        <f t="shared" si="183"/>
        <v>8</v>
      </c>
      <c r="JV32" s="39">
        <f t="shared" si="183"/>
        <v>10</v>
      </c>
      <c r="JW32" s="39">
        <f t="shared" si="183"/>
        <v>9</v>
      </c>
      <c r="JX32" s="39">
        <f t="shared" si="183"/>
        <v>8</v>
      </c>
      <c r="JY32" s="39">
        <f t="shared" si="183"/>
        <v>11</v>
      </c>
      <c r="JZ32" s="39">
        <f t="shared" si="183"/>
        <v>8</v>
      </c>
      <c r="KA32" s="39">
        <f t="shared" si="183"/>
        <v>10</v>
      </c>
      <c r="KB32" s="39">
        <f t="shared" si="183"/>
        <v>9</v>
      </c>
      <c r="KC32" s="39">
        <f t="shared" si="183"/>
        <v>9</v>
      </c>
      <c r="KD32" s="39">
        <f t="shared" si="183"/>
        <v>11</v>
      </c>
      <c r="KE32" s="39">
        <f t="shared" si="183"/>
        <v>9</v>
      </c>
      <c r="KF32" s="39">
        <f t="shared" si="183"/>
        <v>9</v>
      </c>
      <c r="KG32" s="39">
        <f t="shared" si="183"/>
        <v>9</v>
      </c>
      <c r="KH32" s="39">
        <f t="shared" si="183"/>
        <v>9</v>
      </c>
      <c r="KI32" s="39">
        <f t="shared" si="183"/>
        <v>9</v>
      </c>
      <c r="KJ32" s="39">
        <f t="shared" si="183"/>
        <v>9</v>
      </c>
      <c r="KK32" s="39">
        <f t="shared" si="183"/>
        <v>10</v>
      </c>
      <c r="KL32" s="39">
        <f t="shared" si="183"/>
        <v>8</v>
      </c>
      <c r="KM32" s="39">
        <f t="shared" si="183"/>
        <v>11</v>
      </c>
      <c r="KN32" s="39">
        <f t="shared" si="183"/>
        <v>8</v>
      </c>
      <c r="KO32" s="39">
        <f t="shared" si="183"/>
        <v>9</v>
      </c>
      <c r="KP32" s="39">
        <f t="shared" si="183"/>
        <v>11</v>
      </c>
      <c r="KQ32" s="39">
        <f t="shared" si="183"/>
        <v>9</v>
      </c>
      <c r="KR32" s="39">
        <f t="shared" si="183"/>
        <v>9</v>
      </c>
      <c r="KS32" s="39">
        <f t="shared" si="183"/>
        <v>10</v>
      </c>
      <c r="KT32" s="39">
        <f t="shared" si="183"/>
        <v>8</v>
      </c>
      <c r="KU32" s="39">
        <f t="shared" si="183"/>
        <v>10</v>
      </c>
      <c r="KV32" s="39">
        <f t="shared" si="183"/>
        <v>9</v>
      </c>
      <c r="KW32" s="39">
        <f t="shared" si="183"/>
        <v>9</v>
      </c>
      <c r="KX32" s="39">
        <f t="shared" si="183"/>
        <v>10</v>
      </c>
      <c r="KY32" s="39">
        <f t="shared" si="183"/>
        <v>9</v>
      </c>
      <c r="KZ32" s="39">
        <f t="shared" si="183"/>
        <v>8</v>
      </c>
      <c r="LA32" s="39">
        <f t="shared" si="183"/>
        <v>11</v>
      </c>
      <c r="LB32" s="39">
        <f t="shared" si="183"/>
        <v>9</v>
      </c>
      <c r="LC32" s="39">
        <f t="shared" si="183"/>
        <v>10</v>
      </c>
      <c r="LD32" s="39">
        <f t="shared" si="183"/>
        <v>9</v>
      </c>
      <c r="LE32" s="39">
        <f t="shared" si="183"/>
        <v>9</v>
      </c>
      <c r="LF32" s="39">
        <f t="shared" si="183"/>
        <v>8</v>
      </c>
      <c r="LG32" s="39">
        <f t="shared" si="183"/>
        <v>11</v>
      </c>
      <c r="LH32" s="39">
        <f t="shared" si="183"/>
        <v>8</v>
      </c>
      <c r="LI32" s="39">
        <f t="shared" si="183"/>
        <v>9</v>
      </c>
      <c r="LJ32" s="39">
        <f t="shared" si="183"/>
        <v>10</v>
      </c>
      <c r="LK32" s="39">
        <f t="shared" si="183"/>
        <v>9</v>
      </c>
      <c r="LL32" s="39">
        <f t="shared" ref="LL32:MX32" si="184">SUM(LL5:LL7)+IF(LL2=2,1,0)</f>
        <v>9</v>
      </c>
      <c r="LM32" s="39">
        <f t="shared" si="184"/>
        <v>10</v>
      </c>
      <c r="LN32" s="39">
        <f t="shared" si="184"/>
        <v>9</v>
      </c>
      <c r="LO32" s="39">
        <f t="shared" si="184"/>
        <v>11</v>
      </c>
      <c r="LP32" s="39">
        <f t="shared" si="184"/>
        <v>9</v>
      </c>
      <c r="LQ32" s="39">
        <f t="shared" si="184"/>
        <v>8</v>
      </c>
      <c r="LR32" s="39">
        <f t="shared" si="184"/>
        <v>8</v>
      </c>
      <c r="LS32" s="39">
        <f t="shared" si="184"/>
        <v>11</v>
      </c>
      <c r="LT32" s="39">
        <f t="shared" si="184"/>
        <v>8</v>
      </c>
      <c r="LU32" s="39">
        <f t="shared" si="184"/>
        <v>10</v>
      </c>
      <c r="LV32" s="39">
        <f t="shared" si="184"/>
        <v>9</v>
      </c>
      <c r="LW32" s="39">
        <f t="shared" si="184"/>
        <v>9</v>
      </c>
      <c r="LX32" s="39">
        <f t="shared" si="184"/>
        <v>10</v>
      </c>
      <c r="LY32" s="39">
        <f t="shared" si="184"/>
        <v>9</v>
      </c>
      <c r="LZ32" s="39">
        <f t="shared" si="184"/>
        <v>9</v>
      </c>
      <c r="MA32" s="39">
        <f t="shared" si="184"/>
        <v>11</v>
      </c>
      <c r="MB32" s="39">
        <f t="shared" si="184"/>
        <v>9</v>
      </c>
      <c r="MC32" s="39">
        <f t="shared" si="184"/>
        <v>8</v>
      </c>
      <c r="MD32" s="39">
        <f t="shared" si="184"/>
        <v>9</v>
      </c>
      <c r="ME32" s="39">
        <f t="shared" si="184"/>
        <v>10</v>
      </c>
      <c r="MF32" s="39">
        <f t="shared" si="184"/>
        <v>8</v>
      </c>
      <c r="MG32" s="39">
        <f t="shared" si="184"/>
        <v>11</v>
      </c>
      <c r="MH32" s="39">
        <f t="shared" si="184"/>
        <v>8</v>
      </c>
      <c r="MI32" s="39">
        <f t="shared" si="184"/>
        <v>9</v>
      </c>
      <c r="MJ32" s="39">
        <f t="shared" si="184"/>
        <v>10</v>
      </c>
      <c r="MK32" s="39">
        <f t="shared" si="184"/>
        <v>9</v>
      </c>
      <c r="ML32" s="39">
        <f t="shared" si="184"/>
        <v>10</v>
      </c>
      <c r="MM32" s="39">
        <f t="shared" si="184"/>
        <v>10</v>
      </c>
      <c r="MN32" s="39">
        <f t="shared" si="184"/>
        <v>9</v>
      </c>
      <c r="MO32" s="39">
        <f t="shared" si="184"/>
        <v>9</v>
      </c>
      <c r="MP32" s="39">
        <f t="shared" si="184"/>
        <v>9</v>
      </c>
      <c r="MQ32" s="39">
        <f t="shared" si="184"/>
        <v>9</v>
      </c>
      <c r="MR32" s="39">
        <f t="shared" si="184"/>
        <v>9</v>
      </c>
      <c r="MS32" s="39">
        <f t="shared" si="184"/>
        <v>10</v>
      </c>
      <c r="MT32" s="39">
        <f t="shared" si="184"/>
        <v>8</v>
      </c>
      <c r="MU32" s="39">
        <f t="shared" si="184"/>
        <v>11</v>
      </c>
      <c r="MV32" s="39">
        <f t="shared" si="184"/>
        <v>8</v>
      </c>
      <c r="MW32" s="39">
        <f t="shared" si="184"/>
        <v>9</v>
      </c>
      <c r="MX32" s="39">
        <f t="shared" si="184"/>
        <v>11</v>
      </c>
    </row>
    <row r="33" spans="3:363" x14ac:dyDescent="0.2">
      <c r="C33" s="39" t="s">
        <v>59</v>
      </c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  <c r="KE33" s="39"/>
      <c r="KF33" s="39"/>
      <c r="KG33" s="39"/>
      <c r="KH33" s="39"/>
      <c r="KI33" s="39"/>
      <c r="KJ33" s="39"/>
      <c r="KK33" s="39"/>
      <c r="KL33" s="39"/>
      <c r="KM33" s="39"/>
      <c r="KN33" s="39"/>
      <c r="KO33" s="39"/>
      <c r="KP33" s="39"/>
      <c r="KQ33" s="39"/>
      <c r="KR33" s="39"/>
      <c r="KS33" s="39"/>
      <c r="KT33" s="39"/>
      <c r="KU33" s="39"/>
      <c r="KV33" s="39"/>
      <c r="KW33" s="39"/>
      <c r="KX33" s="39"/>
      <c r="KY33" s="39"/>
      <c r="KZ33" s="39"/>
      <c r="LA33" s="39"/>
      <c r="LB33" s="39"/>
      <c r="LC33" s="39"/>
      <c r="LD33" s="39"/>
      <c r="LE33" s="39"/>
      <c r="LF33" s="39"/>
      <c r="LG33" s="39"/>
      <c r="LH33" s="39"/>
      <c r="LI33" s="39"/>
      <c r="LJ33" s="39"/>
      <c r="LK33" s="39"/>
      <c r="LL33" s="39"/>
      <c r="LM33" s="39"/>
      <c r="LN33" s="39"/>
      <c r="LO33" s="39"/>
      <c r="LP33" s="39"/>
      <c r="LQ33" s="39"/>
      <c r="LR33" s="39"/>
      <c r="LS33" s="39"/>
      <c r="LT33" s="39"/>
      <c r="LU33" s="39"/>
      <c r="LV33" s="39"/>
      <c r="LW33" s="39"/>
      <c r="LX33" s="39"/>
      <c r="LY33" s="39"/>
      <c r="LZ33" s="39"/>
      <c r="MA33" s="39"/>
      <c r="MB33" s="39"/>
      <c r="MC33" s="39"/>
      <c r="MD33" s="39"/>
      <c r="ME33" s="39"/>
      <c r="MF33" s="39"/>
      <c r="MG33" s="39"/>
      <c r="MH33" s="39"/>
      <c r="MI33" s="39"/>
      <c r="MJ33" s="39"/>
      <c r="MK33" s="39"/>
      <c r="ML33" s="39"/>
      <c r="MM33" s="39"/>
      <c r="MN33" s="39"/>
      <c r="MO33" s="39"/>
      <c r="MP33" s="39"/>
      <c r="MQ33" s="39"/>
      <c r="MR33" s="39"/>
      <c r="MS33" s="39"/>
      <c r="MT33" s="39"/>
      <c r="MU33" s="39"/>
      <c r="MV33" s="39"/>
      <c r="MW33" s="39"/>
      <c r="MX33" s="39"/>
    </row>
    <row r="34" spans="3:363" x14ac:dyDescent="0.2"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  <c r="KE34" s="39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9"/>
      <c r="KQ34" s="39"/>
      <c r="KR34" s="39"/>
      <c r="KS34" s="39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9"/>
      <c r="LE34" s="39"/>
      <c r="LF34" s="39"/>
      <c r="LG34" s="39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9"/>
      <c r="LS34" s="39"/>
      <c r="LT34" s="39"/>
      <c r="LU34" s="39"/>
      <c r="LV34" s="39"/>
      <c r="LW34" s="39"/>
      <c r="LX34" s="39"/>
      <c r="LY34" s="39"/>
      <c r="LZ34" s="39"/>
      <c r="MA34" s="39"/>
      <c r="MB34" s="39"/>
      <c r="MC34" s="39"/>
      <c r="MD34" s="39"/>
      <c r="ME34" s="39"/>
      <c r="MF34" s="39"/>
      <c r="MG34" s="39"/>
      <c r="MH34" s="39"/>
      <c r="MI34" s="39"/>
      <c r="MJ34" s="39"/>
      <c r="MK34" s="39"/>
      <c r="ML34" s="39"/>
      <c r="MM34" s="39"/>
      <c r="MN34" s="39"/>
      <c r="MO34" s="39"/>
      <c r="MP34" s="39"/>
      <c r="MQ34" s="39"/>
      <c r="MR34" s="39"/>
      <c r="MS34" s="39"/>
      <c r="MT34" s="39"/>
      <c r="MU34" s="39"/>
      <c r="MV34" s="39"/>
      <c r="MW34" s="39"/>
      <c r="MX34" s="39"/>
      <c r="MY34" s="39"/>
    </row>
  </sheetData>
  <printOptions horizontalCentered="1"/>
  <pageMargins left="0.25" right="0.25" top="0.5" bottom="0.6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6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Exhibit No. 1</vt:lpstr>
      <vt:lpstr>Testimony References</vt:lpstr>
      <vt:lpstr>Figure 1 Data</vt:lpstr>
      <vt:lpstr>Export Credit</vt:lpstr>
      <vt:lpstr>Integration</vt:lpstr>
      <vt:lpstr>HLH-LLH hours</vt:lpstr>
      <vt:lpstr>Figure 1</vt:lpstr>
      <vt:lpstr>'HLH-LLH hours'!dateTable</vt:lpstr>
      <vt:lpstr>'HLH-LLH hours'!daysMonth</vt:lpstr>
      <vt:lpstr>'HLH-LLH hours'!HolidayObserved</vt:lpstr>
      <vt:lpstr>'HLH-LLH hours'!Holidays</vt:lpstr>
      <vt:lpstr>'HLH-LLH hours'!HoursHoliday</vt:lpstr>
      <vt:lpstr>'HLH-LLH hours'!HoursNoHoliday</vt:lpstr>
      <vt:lpstr>'Exhibit No. 1'!Print_Area</vt:lpstr>
      <vt:lpstr>Integration!Print_Area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Multisim</dc:creator>
  <cp:lastModifiedBy>MacNeil, Daniel</cp:lastModifiedBy>
  <cp:lastPrinted>2014-10-20T21:10:13Z</cp:lastPrinted>
  <dcterms:created xsi:type="dcterms:W3CDTF">2006-06-14T21:19:19Z</dcterms:created>
  <dcterms:modified xsi:type="dcterms:W3CDTF">2020-04-22T16:21:51Z</dcterms:modified>
</cp:coreProperties>
</file>